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externalReferences>
    <externalReference r:id="rId13"/>
  </externalReferences>
  <definedNames>
    <definedName name="_xlnm.Print_Area" localSheetId="10">'Detailed Review analysis'!$A$1:$P$115</definedName>
    <definedName name="_xlnm.Print_Area" localSheetId="4">'PU Wise OWE'!$A$1:$BK$135</definedName>
    <definedName name="_xlnm.Print_Area" localSheetId="5">Sheet1!$B$1:$O$111</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08" i="4"/>
  <c r="G108"/>
  <c r="K108"/>
  <c r="L108" s="1"/>
  <c r="M108"/>
  <c r="AS135" i="2" l="1"/>
  <c r="AV135"/>
  <c r="AS124"/>
  <c r="AV124"/>
  <c r="AS113"/>
  <c r="AV113"/>
  <c r="AS102"/>
  <c r="AV102"/>
  <c r="AS91"/>
  <c r="AV91"/>
  <c r="AS80"/>
  <c r="AV80"/>
  <c r="AS69"/>
  <c r="AV69"/>
  <c r="AS58"/>
  <c r="AV58"/>
  <c r="AS47"/>
  <c r="AV47"/>
  <c r="AS36"/>
  <c r="AV36"/>
  <c r="AS25"/>
  <c r="AV25"/>
  <c r="C102" i="4"/>
  <c r="BH6" i="2"/>
  <c r="BF116"/>
  <c r="BD116"/>
  <c r="BC116"/>
  <c r="BB116"/>
  <c r="BA116"/>
  <c r="AY116"/>
  <c r="AX116"/>
  <c r="AW116"/>
  <c r="AU116"/>
  <c r="AR116"/>
  <c r="AP116"/>
  <c r="AO116"/>
  <c r="AN116"/>
  <c r="AM116"/>
  <c r="AL116"/>
  <c r="AK116"/>
  <c r="AJ116"/>
  <c r="AG116"/>
  <c r="AF116"/>
  <c r="AE116"/>
  <c r="BH116" s="1"/>
  <c r="AC116"/>
  <c r="AB116"/>
  <c r="AA116"/>
  <c r="Z116"/>
  <c r="Y116"/>
  <c r="T116"/>
  <c r="S116"/>
  <c r="R116"/>
  <c r="P116"/>
  <c r="O116"/>
  <c r="N116"/>
  <c r="M116"/>
  <c r="L116"/>
  <c r="K116"/>
  <c r="J116"/>
  <c r="G116"/>
  <c r="F116"/>
  <c r="E116"/>
  <c r="D116"/>
  <c r="C116"/>
  <c r="AD116" s="1"/>
  <c r="BP115"/>
  <c r="BQ115" s="1"/>
  <c r="BH115"/>
  <c r="AD115"/>
  <c r="BI115" s="1"/>
  <c r="BK115" s="1"/>
  <c r="BJ105"/>
  <c r="BB105"/>
  <c r="BA105"/>
  <c r="AU105"/>
  <c r="AR105"/>
  <c r="AP105"/>
  <c r="BH105"/>
  <c r="AC105"/>
  <c r="AA105"/>
  <c r="Z105"/>
  <c r="Y105"/>
  <c r="T105"/>
  <c r="S105"/>
  <c r="L105"/>
  <c r="K105"/>
  <c r="J105"/>
  <c r="H105"/>
  <c r="AD105" s="1"/>
  <c r="BH104"/>
  <c r="AD104"/>
  <c r="BI104" s="1"/>
  <c r="BK104" s="1"/>
  <c r="BB94"/>
  <c r="BA94"/>
  <c r="AU94"/>
  <c r="AR94"/>
  <c r="AP94"/>
  <c r="AN94"/>
  <c r="AM94"/>
  <c r="BH94"/>
  <c r="AC94"/>
  <c r="AA94"/>
  <c r="Z94"/>
  <c r="Y94"/>
  <c r="K94"/>
  <c r="J94"/>
  <c r="AD94"/>
  <c r="BH93"/>
  <c r="AD93"/>
  <c r="BI93" s="1"/>
  <c r="BK93" s="1"/>
  <c r="BF83"/>
  <c r="BD83"/>
  <c r="BC83"/>
  <c r="BB83"/>
  <c r="AY83"/>
  <c r="AX83"/>
  <c r="AW83"/>
  <c r="AP83"/>
  <c r="AO83"/>
  <c r="AN83"/>
  <c r="AL83"/>
  <c r="AJ83"/>
  <c r="AG83"/>
  <c r="AF83"/>
  <c r="AE83"/>
  <c r="BH83" s="1"/>
  <c r="AC83"/>
  <c r="AB83"/>
  <c r="AA83"/>
  <c r="Z83"/>
  <c r="Y83"/>
  <c r="T83"/>
  <c r="S83"/>
  <c r="R83"/>
  <c r="P83"/>
  <c r="O83"/>
  <c r="N83"/>
  <c r="M83"/>
  <c r="L83"/>
  <c r="K83"/>
  <c r="J83"/>
  <c r="H83"/>
  <c r="G83"/>
  <c r="F83"/>
  <c r="E83"/>
  <c r="D83"/>
  <c r="AD83" s="1"/>
  <c r="BH82"/>
  <c r="AD82"/>
  <c r="BI82" s="1"/>
  <c r="BK82" s="1"/>
  <c r="BL72"/>
  <c r="BJ72"/>
  <c r="BB72"/>
  <c r="BA72"/>
  <c r="AU72"/>
  <c r="AR72"/>
  <c r="AP72"/>
  <c r="AN72"/>
  <c r="AM72"/>
  <c r="BH72"/>
  <c r="AC72"/>
  <c r="AA72"/>
  <c r="Z72"/>
  <c r="Y72"/>
  <c r="T72"/>
  <c r="S72"/>
  <c r="H72"/>
  <c r="AD72" s="1"/>
  <c r="BI71"/>
  <c r="BK71" s="1"/>
  <c r="BM71" s="1"/>
  <c r="BH71"/>
  <c r="AD71"/>
  <c r="BB61"/>
  <c r="BA61"/>
  <c r="AY61"/>
  <c r="AU61"/>
  <c r="AR61"/>
  <c r="BH61"/>
  <c r="AA61"/>
  <c r="Z61"/>
  <c r="Y61"/>
  <c r="T61"/>
  <c r="S61"/>
  <c r="H61"/>
  <c r="AD61" s="1"/>
  <c r="BH60"/>
  <c r="AD60"/>
  <c r="BB50"/>
  <c r="BA50"/>
  <c r="AY50"/>
  <c r="AX50"/>
  <c r="AW50"/>
  <c r="AU50"/>
  <c r="AR50"/>
  <c r="AM50"/>
  <c r="AJ50"/>
  <c r="BH50"/>
  <c r="AC50"/>
  <c r="AA50"/>
  <c r="Z50"/>
  <c r="Y50"/>
  <c r="T50"/>
  <c r="S50"/>
  <c r="J50"/>
  <c r="H50"/>
  <c r="AD50" s="1"/>
  <c r="BH49"/>
  <c r="AD49"/>
  <c r="BI49" s="1"/>
  <c r="BK49" s="1"/>
  <c r="BG39"/>
  <c r="BA39"/>
  <c r="AY39"/>
  <c r="AX39"/>
  <c r="AW39"/>
  <c r="AU39"/>
  <c r="AR39"/>
  <c r="AN39"/>
  <c r="AM39"/>
  <c r="AJ39"/>
  <c r="AG39"/>
  <c r="AF39"/>
  <c r="AE39"/>
  <c r="BH39" s="1"/>
  <c r="AA39"/>
  <c r="Z39"/>
  <c r="Y39"/>
  <c r="T39"/>
  <c r="S39"/>
  <c r="J39"/>
  <c r="H39"/>
  <c r="AD39" s="1"/>
  <c r="BH38"/>
  <c r="AD38"/>
  <c r="BG28"/>
  <c r="BA28"/>
  <c r="AY28"/>
  <c r="AU28"/>
  <c r="AR28"/>
  <c r="AP28"/>
  <c r="AN28"/>
  <c r="AM28"/>
  <c r="AG28"/>
  <c r="BH28" s="1"/>
  <c r="AA28"/>
  <c r="Z28"/>
  <c r="Y28"/>
  <c r="T28"/>
  <c r="S28"/>
  <c r="H28"/>
  <c r="AD28" s="1"/>
  <c r="BH27"/>
  <c r="AD27"/>
  <c r="BI27" s="1"/>
  <c r="BK27" s="1"/>
  <c r="BB17"/>
  <c r="BA17"/>
  <c r="AX17"/>
  <c r="AU17"/>
  <c r="AR17"/>
  <c r="AM17"/>
  <c r="AJ17"/>
  <c r="BH17"/>
  <c r="AC17"/>
  <c r="AA17"/>
  <c r="Z17"/>
  <c r="Y17"/>
  <c r="T17"/>
  <c r="S17"/>
  <c r="K17"/>
  <c r="J17"/>
  <c r="H17"/>
  <c r="AD17" s="1"/>
  <c r="BH16"/>
  <c r="AD16"/>
  <c r="BI16" s="1"/>
  <c r="BK16" s="1"/>
  <c r="BJ6"/>
  <c r="BB6"/>
  <c r="BA6"/>
  <c r="AU6"/>
  <c r="AR6"/>
  <c r="AP6"/>
  <c r="AN6"/>
  <c r="AM6"/>
  <c r="AC6"/>
  <c r="AA6"/>
  <c r="Z6"/>
  <c r="Y6"/>
  <c r="AD6"/>
  <c r="BH5"/>
  <c r="AD5"/>
  <c r="BI5" s="1"/>
  <c r="BK5" s="1"/>
  <c r="BJ127"/>
  <c r="BI60" l="1"/>
  <c r="BK60" s="1"/>
  <c r="BI38"/>
  <c r="BI116"/>
  <c r="BK116" s="1"/>
  <c r="BI105"/>
  <c r="BK105" s="1"/>
  <c r="BI94"/>
  <c r="BK94" s="1"/>
  <c r="BI83"/>
  <c r="BK83" s="1"/>
  <c r="BI72"/>
  <c r="BK72" s="1"/>
  <c r="BM72" s="1"/>
  <c r="BI61"/>
  <c r="BK61" s="1"/>
  <c r="BI50"/>
  <c r="BK50" s="1"/>
  <c r="BI39"/>
  <c r="BK39" s="1"/>
  <c r="BI28"/>
  <c r="BK28" s="1"/>
  <c r="BI6"/>
  <c r="BK6" s="1"/>
  <c r="BI17"/>
  <c r="BK17" s="1"/>
  <c r="F90" i="4"/>
  <c r="C37"/>
  <c r="BK38" i="2" l="1"/>
  <c r="E13" i="12"/>
  <c r="F13"/>
  <c r="G5"/>
  <c r="G6"/>
  <c r="G7"/>
  <c r="G13" s="1"/>
  <c r="G8"/>
  <c r="G9"/>
  <c r="G10"/>
  <c r="G11"/>
  <c r="G12"/>
  <c r="G4"/>
  <c r="I49" i="4"/>
  <c r="F49"/>
  <c r="I44" l="1"/>
  <c r="BJ95" i="2"/>
  <c r="BJ84"/>
  <c r="BJ73"/>
  <c r="BJ62"/>
  <c r="F44" i="4"/>
  <c r="F43"/>
  <c r="D96" i="2"/>
  <c r="D102" s="1"/>
  <c r="C18"/>
  <c r="D18"/>
  <c r="BJ106" l="1"/>
  <c r="BG106"/>
  <c r="F103" i="4"/>
  <c r="F101"/>
  <c r="F98"/>
  <c r="F97"/>
  <c r="F96"/>
  <c r="F94"/>
  <c r="F93"/>
  <c r="F92"/>
  <c r="BN84" i="2"/>
  <c r="F102" i="4" l="1"/>
  <c r="F95"/>
  <c r="AS84" i="2"/>
  <c r="L40"/>
  <c r="BG40"/>
  <c r="BH127" l="1"/>
  <c r="K110" i="4"/>
  <c r="L110" s="1"/>
  <c r="K109"/>
  <c r="L109" s="1"/>
  <c r="H111"/>
  <c r="H77"/>
  <c r="H40"/>
  <c r="H32"/>
  <c r="H11"/>
  <c r="H3"/>
  <c r="BK127" i="2" l="1"/>
  <c r="J77" i="4"/>
  <c r="I77"/>
  <c r="F77"/>
  <c r="I111"/>
  <c r="K111" s="1"/>
  <c r="L111" s="1"/>
  <c r="F111"/>
  <c r="C111"/>
  <c r="M110"/>
  <c r="M109"/>
  <c r="F105"/>
  <c r="E105"/>
  <c r="C105"/>
  <c r="E102"/>
  <c r="F99"/>
  <c r="E99"/>
  <c r="C99"/>
  <c r="E95"/>
  <c r="C95"/>
  <c r="C85"/>
  <c r="C74"/>
  <c r="C69"/>
  <c r="C64"/>
  <c r="C55"/>
  <c r="C50"/>
  <c r="C28"/>
  <c r="C7"/>
  <c r="D87" s="1"/>
  <c r="B83" i="11"/>
  <c r="B69"/>
  <c r="B64"/>
  <c r="B54"/>
  <c r="B28"/>
  <c r="C28" i="5"/>
  <c r="C7"/>
  <c r="B7" i="11"/>
  <c r="C102" i="5"/>
  <c r="C96"/>
  <c r="C92"/>
  <c r="C109"/>
  <c r="C115"/>
  <c r="D50" i="4" l="1"/>
  <c r="D55"/>
  <c r="D57"/>
  <c r="D44"/>
  <c r="D74"/>
  <c r="D85"/>
  <c r="D95"/>
  <c r="D69"/>
  <c r="D102"/>
  <c r="D111"/>
  <c r="D93"/>
  <c r="D97"/>
  <c r="D101"/>
  <c r="D81"/>
  <c r="D79"/>
  <c r="D68"/>
  <c r="D62"/>
  <c r="D54"/>
  <c r="D43"/>
  <c r="D48"/>
  <c r="D35"/>
  <c r="D15"/>
  <c r="D19"/>
  <c r="D23"/>
  <c r="D27"/>
  <c r="D96"/>
  <c r="D100"/>
  <c r="D104"/>
  <c r="D80"/>
  <c r="D84"/>
  <c r="D72"/>
  <c r="D61"/>
  <c r="D60"/>
  <c r="D47"/>
  <c r="D37"/>
  <c r="D14"/>
  <c r="D18"/>
  <c r="D22"/>
  <c r="D26"/>
  <c r="D5"/>
  <c r="D109"/>
  <c r="D103"/>
  <c r="D83"/>
  <c r="D73"/>
  <c r="D67"/>
  <c r="D53"/>
  <c r="D46"/>
  <c r="D42"/>
  <c r="D34"/>
  <c r="D17"/>
  <c r="D21"/>
  <c r="D25"/>
  <c r="D6"/>
  <c r="D110"/>
  <c r="D94"/>
  <c r="D98"/>
  <c r="D92"/>
  <c r="D82"/>
  <c r="D63"/>
  <c r="D45"/>
  <c r="D49"/>
  <c r="D36"/>
  <c r="D16"/>
  <c r="D20"/>
  <c r="D24"/>
  <c r="D13"/>
  <c r="D64"/>
  <c r="D99"/>
  <c r="D105"/>
  <c r="M111"/>
  <c r="AB118" i="2"/>
  <c r="AB124" s="1"/>
  <c r="AB117"/>
  <c r="AB107"/>
  <c r="AB113" s="1"/>
  <c r="AB106"/>
  <c r="AB96"/>
  <c r="AB95"/>
  <c r="AB85"/>
  <c r="AB84"/>
  <c r="AB74"/>
  <c r="AB80" s="1"/>
  <c r="AB73"/>
  <c r="AB63"/>
  <c r="AB62"/>
  <c r="AB52"/>
  <c r="AB51"/>
  <c r="AB41"/>
  <c r="AB47" s="1"/>
  <c r="AB40"/>
  <c r="AB30"/>
  <c r="AB36" s="1"/>
  <c r="AB29"/>
  <c r="AB19"/>
  <c r="AB25" s="1"/>
  <c r="AB18"/>
  <c r="AB127"/>
  <c r="AB8"/>
  <c r="AB14" s="1"/>
  <c r="AB7"/>
  <c r="AB126"/>
  <c r="BG126"/>
  <c r="AB68" l="1"/>
  <c r="AB69"/>
  <c r="AB57"/>
  <c r="AB58"/>
  <c r="AB90"/>
  <c r="AB91"/>
  <c r="AB101"/>
  <c r="AB102"/>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AC36" i="2"/>
  <c r="I101" i="4"/>
  <c r="I102" s="1"/>
  <c r="K100"/>
  <c r="L100" s="1"/>
  <c r="M100"/>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27" i="11" l="1"/>
  <c r="Q27" s="1"/>
  <c r="R27" s="1"/>
  <c r="K102" i="4"/>
  <c r="L102" s="1"/>
  <c r="M102"/>
  <c r="K101"/>
  <c r="L101" s="1"/>
  <c r="M101"/>
  <c r="C27" i="11"/>
  <c r="H27" i="4"/>
  <c r="AV21" i="2"/>
  <c r="AS21"/>
  <c r="AC21"/>
  <c r="AC130"/>
  <c r="AC131" s="1"/>
  <c r="AC134"/>
  <c r="D27" i="5"/>
  <c r="I27"/>
  <c r="M27" s="1"/>
  <c r="J27" i="4"/>
  <c r="AC132" i="2"/>
  <c r="AC133" s="1"/>
  <c r="I42" i="4"/>
  <c r="I50" s="1"/>
  <c r="F42"/>
  <c r="O27" i="11" l="1"/>
  <c r="K27"/>
  <c r="L27" s="1"/>
  <c r="M27"/>
  <c r="N27" s="1"/>
  <c r="M27" i="4"/>
  <c r="N27" s="1"/>
  <c r="K27"/>
  <c r="L27" s="1"/>
  <c r="O27"/>
  <c r="K27" i="5"/>
  <c r="L27" s="1"/>
  <c r="I84" i="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C112" l="1"/>
  <c r="C113"/>
  <c r="J44" i="4"/>
  <c r="AP91" i="2"/>
  <c r="D57"/>
  <c r="D58"/>
  <c r="I93" i="4"/>
  <c r="V47" i="2"/>
  <c r="I92" i="4"/>
  <c r="W36" i="2"/>
  <c r="I103" i="4"/>
  <c r="M103" s="1"/>
  <c r="BB36" i="2"/>
  <c r="I94" i="4"/>
  <c r="V58" i="2"/>
  <c r="I98" i="4"/>
  <c r="AQ58" i="2"/>
  <c r="I104" i="4"/>
  <c r="BB47" i="2"/>
  <c r="J49" i="4"/>
  <c r="I95"/>
  <c r="M95" s="1"/>
  <c r="K44"/>
  <c r="L44" s="1"/>
  <c r="O44"/>
  <c r="J67"/>
  <c r="M93"/>
  <c r="M94"/>
  <c r="M104"/>
  <c r="I96"/>
  <c r="I97"/>
  <c r="I99" s="1"/>
  <c r="M99" s="1"/>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O67" i="4"/>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I105" i="4" l="1"/>
  <c r="M105"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H105" i="4" l="1"/>
  <c r="K105" s="1"/>
  <c r="L105" s="1"/>
  <c r="K82" i="11"/>
  <c r="L82" s="1"/>
  <c r="BH134" i="2"/>
  <c r="K97" i="4"/>
  <c r="L97" s="1"/>
  <c r="H99"/>
  <c r="K99" s="1"/>
  <c r="L99" s="1"/>
  <c r="H74"/>
  <c r="M74" s="1"/>
  <c r="N74" s="1"/>
  <c r="K103"/>
  <c r="L103" s="1"/>
  <c r="H95"/>
  <c r="K95" s="1"/>
  <c r="L95" s="1"/>
  <c r="K92"/>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J135" s="1"/>
  <c r="BF129"/>
  <c r="BF135" s="1"/>
  <c r="BE129"/>
  <c r="BE135" s="1"/>
  <c r="BD129"/>
  <c r="BD135" s="1"/>
  <c r="BC129"/>
  <c r="BC135" s="1"/>
  <c r="BB129"/>
  <c r="BB135" s="1"/>
  <c r="BA129"/>
  <c r="BA135" s="1"/>
  <c r="AZ129"/>
  <c r="AZ135" s="1"/>
  <c r="AY129"/>
  <c r="AY135" s="1"/>
  <c r="AX129"/>
  <c r="AX135" s="1"/>
  <c r="AW129"/>
  <c r="AW135" s="1"/>
  <c r="AV129"/>
  <c r="AU129"/>
  <c r="AU135" s="1"/>
  <c r="AT129"/>
  <c r="AT135" s="1"/>
  <c r="AS129"/>
  <c r="AR129"/>
  <c r="AR135" s="1"/>
  <c r="AQ129"/>
  <c r="AQ135" s="1"/>
  <c r="AP129"/>
  <c r="AO129"/>
  <c r="AN129"/>
  <c r="AN135" s="1"/>
  <c r="AM129"/>
  <c r="AM135" s="1"/>
  <c r="AL129"/>
  <c r="AK129"/>
  <c r="AJ129"/>
  <c r="AJ135" s="1"/>
  <c r="AI129"/>
  <c r="AI135" s="1"/>
  <c r="AH129"/>
  <c r="AH135" s="1"/>
  <c r="AG129"/>
  <c r="AG135" s="1"/>
  <c r="AF129"/>
  <c r="AF135" s="1"/>
  <c r="AE129"/>
  <c r="AE135" s="1"/>
  <c r="AA129"/>
  <c r="AA135" s="1"/>
  <c r="Z129"/>
  <c r="Z135" s="1"/>
  <c r="Y129"/>
  <c r="Y135" s="1"/>
  <c r="X129"/>
  <c r="X135" s="1"/>
  <c r="W129"/>
  <c r="W135" s="1"/>
  <c r="V129"/>
  <c r="V135" s="1"/>
  <c r="T129"/>
  <c r="T135" s="1"/>
  <c r="S129"/>
  <c r="S135" s="1"/>
  <c r="R129"/>
  <c r="R135" s="1"/>
  <c r="Q129"/>
  <c r="Q135" s="1"/>
  <c r="P129"/>
  <c r="P135" s="1"/>
  <c r="O129"/>
  <c r="O135" s="1"/>
  <c r="N129"/>
  <c r="N135" s="1"/>
  <c r="M129"/>
  <c r="M135" s="1"/>
  <c r="L129"/>
  <c r="L135" s="1"/>
  <c r="K129"/>
  <c r="K135" s="1"/>
  <c r="J129"/>
  <c r="J135" s="1"/>
  <c r="I129"/>
  <c r="I135" s="1"/>
  <c r="H129"/>
  <c r="G129"/>
  <c r="G135" s="1"/>
  <c r="F129"/>
  <c r="F135" s="1"/>
  <c r="E129"/>
  <c r="E135" s="1"/>
  <c r="D129"/>
  <c r="D135" s="1"/>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U126"/>
  <c r="AT126"/>
  <c r="AS126"/>
  <c r="AR126"/>
  <c r="AQ126"/>
  <c r="AP126"/>
  <c r="AP135" s="1"/>
  <c r="AO126"/>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G126"/>
  <c r="F17" i="11" s="1"/>
  <c r="F126" i="2"/>
  <c r="F16" i="11" s="1"/>
  <c r="E126" i="2"/>
  <c r="F15" i="11" s="1"/>
  <c r="Q15" s="1"/>
  <c r="R15" s="1"/>
  <c r="D126" i="2"/>
  <c r="F14" i="11" s="1"/>
  <c r="C126" i="2"/>
  <c r="C135" s="1"/>
  <c r="BK9"/>
  <c r="F18" i="11" l="1"/>
  <c r="H135" i="2"/>
  <c r="F56" i="11"/>
  <c r="AO135" i="2"/>
  <c r="F53" i="11"/>
  <c r="AL135" i="2"/>
  <c r="F52" i="11"/>
  <c r="AK135" i="2"/>
  <c r="I19" i="11"/>
  <c r="Q19" s="1"/>
  <c r="I15"/>
  <c r="I22"/>
  <c r="Q22" s="1"/>
  <c r="I26"/>
  <c r="Q26" s="1"/>
  <c r="R26" s="1"/>
  <c r="I35"/>
  <c r="Q35" s="1"/>
  <c r="I52"/>
  <c r="Q52" s="1"/>
  <c r="I56"/>
  <c r="Q56" s="1"/>
  <c r="I77"/>
  <c r="Q77" s="1"/>
  <c r="I14"/>
  <c r="Q14" s="1"/>
  <c r="R14" s="1"/>
  <c r="I21"/>
  <c r="Q21" s="1"/>
  <c r="R21" s="1"/>
  <c r="I23"/>
  <c r="Q23" s="1"/>
  <c r="R23" s="1"/>
  <c r="I25"/>
  <c r="Q25" s="1"/>
  <c r="R25" s="1"/>
  <c r="I36"/>
  <c r="Q36" s="1"/>
  <c r="R36" s="1"/>
  <c r="I80"/>
  <c r="Q80" s="1"/>
  <c r="R80" s="1"/>
  <c r="I18"/>
  <c r="Q18" s="1"/>
  <c r="I13"/>
  <c r="Q13" s="1"/>
  <c r="I17"/>
  <c r="Q17" s="1"/>
  <c r="R17" s="1"/>
  <c r="I20"/>
  <c r="Q20" s="1"/>
  <c r="R20" s="1"/>
  <c r="I24"/>
  <c r="K24" s="1"/>
  <c r="L24" s="1"/>
  <c r="I79"/>
  <c r="Q79" s="1"/>
  <c r="R79" s="1"/>
  <c r="I16"/>
  <c r="Q16" s="1"/>
  <c r="R16" s="1"/>
  <c r="I53"/>
  <c r="Q53" s="1"/>
  <c r="J68" i="4"/>
  <c r="K68" s="1"/>
  <c r="I78" i="11"/>
  <c r="Q78" s="1"/>
  <c r="I81"/>
  <c r="Q81" s="1"/>
  <c r="R81" s="1"/>
  <c r="F68"/>
  <c r="F69" s="1"/>
  <c r="F68" i="4"/>
  <c r="I68" i="11"/>
  <c r="Q68" s="1"/>
  <c r="F77"/>
  <c r="F78"/>
  <c r="K19"/>
  <c r="L19" s="1"/>
  <c r="BM21" i="2"/>
  <c r="H34" i="11"/>
  <c r="R22"/>
  <c r="R35"/>
  <c r="R19"/>
  <c r="BK10" i="2"/>
  <c r="BM9"/>
  <c r="BM10" s="1"/>
  <c r="I34" i="11"/>
  <c r="Q34" s="1"/>
  <c r="BK89" i="2"/>
  <c r="BM88"/>
  <c r="BM89" s="1"/>
  <c r="BK122"/>
  <c r="BM121"/>
  <c r="BM122" s="1"/>
  <c r="BK78"/>
  <c r="BM77"/>
  <c r="BM78" s="1"/>
  <c r="G13" i="5"/>
  <c r="F13" i="11"/>
  <c r="BG134" i="2"/>
  <c r="F82" i="11"/>
  <c r="H13"/>
  <c r="AD127" i="2"/>
  <c r="I15" i="4"/>
  <c r="H15" i="11"/>
  <c r="I17" i="4"/>
  <c r="H17" i="11"/>
  <c r="I22" i="4"/>
  <c r="H22" i="11"/>
  <c r="K22" s="1"/>
  <c r="L22" s="1"/>
  <c r="I35" i="4"/>
  <c r="H35" i="11"/>
  <c r="K35" s="1"/>
  <c r="L35" s="1"/>
  <c r="I53" i="4"/>
  <c r="H52" i="11"/>
  <c r="I57" i="4"/>
  <c r="H56" i="11"/>
  <c r="K56" s="1"/>
  <c r="L56" s="1"/>
  <c r="I79" i="4"/>
  <c r="H77" i="11"/>
  <c r="I81" i="4"/>
  <c r="H79" i="11"/>
  <c r="O14"/>
  <c r="O19"/>
  <c r="O23"/>
  <c r="F34"/>
  <c r="I16" i="4"/>
  <c r="H16" i="11"/>
  <c r="I36" i="4"/>
  <c r="H36" i="11"/>
  <c r="I54" i="4"/>
  <c r="H53" i="11"/>
  <c r="I69" i="4"/>
  <c r="H68" i="11"/>
  <c r="I80" i="4"/>
  <c r="H78" i="11"/>
  <c r="I82" i="4"/>
  <c r="H80" i="11"/>
  <c r="I83" i="4"/>
  <c r="H81" i="11"/>
  <c r="O15"/>
  <c r="O22"/>
  <c r="O26"/>
  <c r="O35"/>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9"/>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O56" i="11" l="1"/>
  <c r="AD135" i="2"/>
  <c r="R18" i="11"/>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H14" i="4"/>
  <c r="M14" s="1"/>
  <c r="N14" s="1"/>
  <c r="C53" i="11"/>
  <c r="M53" s="1"/>
  <c r="N53" s="1"/>
  <c r="H54" i="4"/>
  <c r="M54" s="1"/>
  <c r="N54" s="1"/>
  <c r="C25" i="11"/>
  <c r="H25" i="4"/>
  <c r="M25" s="1"/>
  <c r="N25" s="1"/>
  <c r="C21" i="11"/>
  <c r="M21" s="1"/>
  <c r="N21" s="1"/>
  <c r="H21" i="4"/>
  <c r="M21" s="1"/>
  <c r="N21" s="1"/>
  <c r="H69"/>
  <c r="M68"/>
  <c r="N68" s="1"/>
  <c r="C18" i="11"/>
  <c r="H18" i="4"/>
  <c r="M18" s="1"/>
  <c r="N18" s="1"/>
  <c r="C52" i="1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80"/>
  <c r="K17"/>
  <c r="K57"/>
  <c r="O13" i="11"/>
  <c r="R28"/>
  <c r="K34"/>
  <c r="L34" s="1"/>
  <c r="I55" i="4"/>
  <c r="K54"/>
  <c r="F83" i="11"/>
  <c r="R82"/>
  <c r="I85" i="4"/>
  <c r="Q37" i="11"/>
  <c r="Q85" s="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M14"/>
  <c r="N14" s="1"/>
  <c r="D16" i="5"/>
  <c r="K16" s="1"/>
  <c r="L16" s="1"/>
  <c r="C16" i="11"/>
  <c r="D77" i="5"/>
  <c r="C77" i="11"/>
  <c r="D79" i="5"/>
  <c r="K79" s="1"/>
  <c r="L79" s="1"/>
  <c r="C79" i="11"/>
  <c r="D22" i="5"/>
  <c r="K22" s="1"/>
  <c r="L22" s="1"/>
  <c r="C22" i="11"/>
  <c r="D35" i="5"/>
  <c r="K35" s="1"/>
  <c r="L35" s="1"/>
  <c r="C35" i="11"/>
  <c r="H69"/>
  <c r="K69" s="1"/>
  <c r="L69" s="1"/>
  <c r="K68"/>
  <c r="L68" s="1"/>
  <c r="K77"/>
  <c r="L77" s="1"/>
  <c r="H83"/>
  <c r="K83" s="1"/>
  <c r="L83" s="1"/>
  <c r="H54"/>
  <c r="K52"/>
  <c r="L52" s="1"/>
  <c r="H5"/>
  <c r="O82"/>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R54" i="11" l="1"/>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
  <c r="O55"/>
  <c r="G14"/>
  <c r="G96"/>
  <c r="G94"/>
  <c r="G97"/>
  <c r="G95"/>
  <c r="G93"/>
  <c r="G110"/>
  <c r="G109"/>
  <c r="G100"/>
  <c r="G98"/>
  <c r="G104"/>
  <c r="G103"/>
  <c r="G101"/>
  <c r="G92"/>
  <c r="G102"/>
  <c r="G105"/>
  <c r="G99"/>
  <c r="G111"/>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G87"/>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J108" s="1"/>
  <c r="I6" l="1"/>
  <c r="K6" s="1"/>
  <c r="L6" s="1"/>
  <c r="J110"/>
  <c r="J109"/>
  <c r="J97"/>
  <c r="J100"/>
  <c r="J92"/>
  <c r="J96"/>
  <c r="J94"/>
  <c r="J98"/>
  <c r="J104"/>
  <c r="J103"/>
  <c r="J101"/>
  <c r="J93"/>
  <c r="J111"/>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<sst xmlns="http://schemas.openxmlformats.org/spreadsheetml/2006/main" count="1523" uniqueCount="347">
  <si>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</si>
  <si>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</si>
  <si>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</si>
  <si>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</si>
  <si>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</si>
  <si>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</si>
  <si>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</si>
  <si>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</si>
  <si>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</si>
  <si>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</si>
  <si>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</si>
  <si>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</si>
  <si>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</si>
  <si>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</si>
  <si>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</si>
  <si>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</si>
  <si>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</si>
  <si>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</si>
  <si>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</si>
  <si>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</si>
  <si>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</si>
  <si>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</si>
  <si>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</si>
  <si>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</si>
  <si>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</si>
  <si>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</si>
  <si>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</si>
  <si>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</si>
  <si>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</si>
  <si>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</si>
  <si>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</si>
  <si>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</si>
  <si>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</si>
  <si>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</si>
  <si>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</si>
  <si>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</si>
  <si>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</si>
  <si>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</si>
  <si>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</si>
  <si>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</si>
  <si>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</si>
  <si>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</si>
  <si>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</si>
  <si>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</si>
  <si>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</si>
  <si>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- 41</t>
  </si>
  <si>
    <t>PU - 42</t>
  </si>
  <si>
    <t>PU - 43</t>
  </si>
  <si>
    <t>PU - 44</t>
  </si>
  <si>
    <t>PU - 50</t>
  </si>
  <si>
    <t>PU - 51</t>
  </si>
  <si>
    <t>PU - 52</t>
  </si>
  <si>
    <t>PU - 53</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</si>
  <si>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</si>
  <si>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</si>
  <si>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</si>
  <si>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</si>
  <si>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</si>
  <si>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</si>
  <si>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</si>
  <si>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</si>
  <si>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</si>
  <si>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</si>
  <si>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</si>
  <si>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</si>
  <si>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</si>
  <si>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</si>
  <si>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</si>
  <si>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</si>
  <si>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</si>
  <si>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</si>
  <si>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</si>
  <si>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</si>
  <si>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</si>
  <si>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</si>
  <si>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</si>
  <si>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</si>
  <si>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</si>
  <si>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</si>
  <si>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</si>
  <si>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</si>
  <si>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</si>
  <si>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</si>
  <si>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</si>
  <si>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</si>
  <si>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</si>
  <si>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</si>
  <si>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</si>
  <si>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</si>
  <si>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</si>
  <si>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</si>
  <si>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</si>
  <si>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</si>
  <si>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</si>
  <si>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</si>
  <si>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</si>
  <si>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</si>
  <si>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</si>
  <si>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</si>
  <si>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</si>
  <si>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</si>
  <si>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</si>
  <si>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</si>
  <si>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</si>
  <si>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</si>
  <si>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</si>
  <si>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</si>
  <si>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</si>
  <si>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</si>
  <si>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</si>
  <si>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</si>
  <si>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</si>
  <si>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</si>
  <si>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</si>
  <si>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</si>
  <si>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</si>
  <si>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</si>
  <si>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</si>
  <si>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</si>
  <si>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</si>
  <si>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</si>
  <si>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</si>
  <si>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</si>
  <si>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</si>
  <si>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</si>
  <si>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</si>
  <si>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</si>
  <si>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</si>
  <si>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</si>
  <si>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</si>
  <si>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</si>
  <si>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</si>
  <si>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</si>
  <si>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</si>
  <si>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</si>
  <si>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</si>
  <si>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</si>
  <si>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</si>
  <si>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</si>
  <si>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</si>
  <si>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</si>
  <si>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</si>
  <si>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</si>
  <si>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</si>
  <si>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</si>
  <si>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</si>
  <si>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</si>
  <si>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</si>
  <si>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</si>
  <si>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</si>
  <si>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</si>
  <si>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</si>
  <si>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</si>
  <si>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</si>
  <si>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</si>
  <si>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</si>
  <si>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</si>
  <si>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</si>
  <si>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</si>
  <si>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</si>
  <si>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</si>
  <si>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</si>
  <si>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</si>
  <si>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</si>
  <si>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</si>
  <si>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</si>
  <si>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</si>
  <si>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</si>
  <si>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</si>
  <si>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</si>
  <si>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</si>
  <si>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</si>
  <si>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</si>
  <si>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</si>
  <si>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</si>
  <si>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</si>
  <si>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</si>
  <si>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</si>
  <si>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</si>
  <si>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</si>
  <si>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</si>
  <si>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</si>
  <si>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</si>
  <si>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</si>
  <si>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</si>
  <si>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</si>
  <si>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</si>
  <si>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</si>
  <si>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</si>
  <si>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</si>
  <si>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</si>
  <si>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</si>
  <si>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</si>
  <si>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</si>
  <si>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</si>
  <si>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</si>
  <si>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</si>
  <si>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</si>
  <si>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</si>
  <si>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</si>
  <si>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</si>
  <si>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</si>
  <si>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</si>
  <si>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</si>
  <si>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</si>
  <si>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</si>
  <si>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</si>
  <si>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</si>
  <si>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</si>
  <si>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</si>
  <si>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</si>
  <si>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</si>
  <si>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</si>
  <si>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</si>
  <si>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</si>
  <si>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</si>
  <si>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</si>
  <si>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</si>
  <si>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</si>
  <si>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</si>
  <si>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</si>
  <si>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</si>
  <si>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</si>
  <si>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</si>
  <si>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</si>
  <si>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</si>
  <si>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</si>
  <si>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</si>
  <si>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</si>
  <si>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</si>
  <si>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</si>
  <si>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</si>
  <si>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</si>
  <si>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</si>
  <si>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</si>
  <si>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</si>
  <si>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</si>
  <si>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</si>
  <si>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</si>
  <si>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</si>
  <si>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</si>
  <si>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</si>
  <si>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</si>
  <si>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</si>
  <si>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</si>
  <si>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</si>
  <si>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</si>
  <si>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</si>
  <si>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</si>
  <si>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</si>
  <si>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</si>
  <si>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</si>
  <si>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</si>
  <si>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</si>
  <si>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</si>
  <si>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</si>
  <si>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</si>
  <si>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</si>
  <si>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</si>
  <si>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</si>
  <si>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</si>
  <si>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</si>
  <si>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</si>
  <si>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</si>
  <si>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</si>
  <si>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</si>
  <si>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</si>
  <si>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</si>
  <si>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</si>
  <si>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</si>
  <si>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</si>
  <si>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</si>
  <si>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</si>
  <si>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</si>
  <si>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</si>
  <si>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</si>
  <si>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</si>
  <si>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</si>
  <si>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</si>
  <si>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</si>
  <si>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</si>
  <si>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</si>
  <si>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</si>
  <si>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</si>
  <si>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</si>
  <si>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</si>
  <si>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</si>
  <si>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</si>
  <si>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</si>
  <si>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</si>
  <si>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</si>
  <si>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</si>
  <si>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</si>
  <si>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</si>
  <si>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</si>
  <si>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</si>
  <si>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</si>
  <si>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</si>
  <si>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</si>
  <si>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</si>
  <si>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</si>
  <si>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</si>
  <si>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</si>
  <si>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</si>
  <si>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</si>
  <si>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</si>
  <si>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</si>
  <si>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</si>
  <si>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</si>
  <si>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</si>
  <si>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</si>
  <si>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</si>
  <si>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</si>
  <si>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</si>
  <si>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</si>
  <si>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</si>
  <si>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</si>
  <si>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</si>
  <si>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</si>
  <si>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</si>
  <si>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</si>
  <si>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</si>
  <si>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</si>
  <si>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</si>
  <si>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</si>
  <si>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</si>
  <si>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BGSL 2022-23 </t>
  </si>
  <si>
    <t>% BGSL Utilization</t>
  </si>
  <si>
    <t>Actuals 2021-22</t>
  </si>
  <si>
    <t>% of Total OWE 2021-22</t>
  </si>
  <si>
    <t>PU - 22</t>
  </si>
  <si>
    <t>BGSL-AC</t>
  </si>
  <si>
    <t>% of Total BG(SL)22-23</t>
  </si>
  <si>
    <t>BG SL Utilization</t>
  </si>
  <si>
    <t>BGSL Utilization</t>
  </si>
  <si>
    <t>ORDINARY WORKING EXPENSES PU WISE AGC Nov-22</t>
  </si>
  <si>
    <t>Actual upto Nov'21</t>
  </si>
  <si>
    <t>Actual Upto Nov'22</t>
  </si>
  <si>
    <t>P U Wise  expenditure   to   end   of  Nov-22 AGC DIVISION</t>
  </si>
  <si>
    <t>BP to end of  Nov'22</t>
  </si>
  <si>
    <t>Actuals upto Nov'21</t>
  </si>
  <si>
    <t>Actuals upto Nov'22</t>
  </si>
  <si>
    <t>FINANCE REGISTER - GRANT WISE AND PU WISE SUMMARY FROM MONTH :APRIL    21 TO NOVEMBER 21</t>
  </si>
  <si>
    <t>Report generated on : 28.11.2022 at 12:04:37 PM</t>
  </si>
  <si>
    <t>PU - 74</t>
  </si>
  <si>
    <t>FINANCE REGISTER - GRANT WISE AND PU WISE SUMMARY FROM MONTH :APRIL    22 TO NOVEMBER 22</t>
  </si>
  <si>
    <t>Report generated on : 06.12.2022 at 01:06:06 PM</t>
  </si>
</sst>
</file>

<file path=xl/styles.xml><?xml version="1.0" encoding="utf-8"?>
<styleSheet xmlns="http://schemas.openxmlformats.org/spreadsheetml/2006/main">
  <numFmts count="1">
    <numFmt numFmtId="164" formatCode="0.0%"/>
  </numFmts>
  <fonts count="3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b/>
      <sz val="12"/>
      <name val="Calibri"/>
      <family val="2"/>
      <scheme val="minor"/>
    </font>
    <font>
      <b/>
      <i/>
      <sz val="10"/>
      <name val="Arial"/>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9">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0" fontId="23" fillId="0" borderId="3" xfId="1" applyNumberFormat="1" applyFont="1" applyBorder="1"/>
    <xf numFmtId="0" fontId="23" fillId="0" borderId="3" xfId="0" applyFont="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0" borderId="3" xfId="0"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0" fontId="0" fillId="0" borderId="0" xfId="0"/>
    <xf numFmtId="0" fontId="0" fillId="5" borderId="0" xfId="0" applyFill="1" applyAlignment="1">
      <alignment wrapText="1"/>
    </xf>
    <xf numFmtId="0" fontId="15" fillId="0" borderId="0" xfId="0" applyFont="1"/>
    <xf numFmtId="0" fontId="22" fillId="0" borderId="0" xfId="0" applyFont="1"/>
    <xf numFmtId="0" fontId="25" fillId="0" borderId="0" xfId="0" applyFont="1"/>
    <xf numFmtId="0" fontId="26"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22"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0" fontId="0" fillId="0" borderId="0" xfId="0"/>
    <xf numFmtId="0" fontId="10" fillId="0" borderId="3" xfId="0" applyFont="1" applyBorder="1"/>
    <xf numFmtId="1" fontId="7" fillId="0" borderId="0" xfId="0" applyNumberFormat="1" applyFont="1"/>
    <xf numFmtId="0" fontId="4" fillId="0" borderId="3" xfId="0" applyFont="1" applyFill="1" applyBorder="1"/>
    <xf numFmtId="1" fontId="10" fillId="0" borderId="3" xfId="0" applyNumberFormat="1" applyFont="1" applyFill="1" applyBorder="1"/>
    <xf numFmtId="1" fontId="4" fillId="0" borderId="3" xfId="0" applyNumberFormat="1" applyFont="1" applyFill="1" applyBorder="1"/>
    <xf numFmtId="1" fontId="22" fillId="0" borderId="3" xfId="0" applyNumberFormat="1" applyFont="1" applyBorder="1"/>
    <xf numFmtId="0" fontId="5" fillId="0" borderId="8" xfId="0" applyFont="1" applyBorder="1" applyAlignment="1"/>
    <xf numFmtId="0" fontId="5" fillId="0" borderId="13" xfId="0" applyFont="1" applyBorder="1" applyAlignment="1"/>
    <xf numFmtId="0" fontId="6" fillId="0" borderId="8" xfId="0" applyFont="1" applyFill="1" applyBorder="1"/>
    <xf numFmtId="2" fontId="6" fillId="0" borderId="0" xfId="0" applyNumberFormat="1" applyFont="1" applyBorder="1"/>
    <xf numFmtId="164" fontId="6" fillId="0" borderId="0" xfId="1" applyNumberFormat="1" applyFont="1" applyBorder="1" applyAlignment="1">
      <alignment horizontal="right"/>
    </xf>
    <xf numFmtId="0" fontId="6" fillId="0" borderId="0" xfId="0" applyFont="1" applyBorder="1"/>
    <xf numFmtId="164" fontId="6" fillId="0" borderId="0" xfId="1" applyNumberFormat="1" applyFont="1" applyBorder="1"/>
    <xf numFmtId="10" fontId="6" fillId="0" borderId="0" xfId="1" applyNumberFormat="1" applyFont="1" applyBorder="1"/>
    <xf numFmtId="0" fontId="29" fillId="0" borderId="3" xfId="0" applyFont="1" applyBorder="1"/>
    <xf numFmtId="0" fontId="0" fillId="0" borderId="0" xfId="0"/>
    <xf numFmtId="0" fontId="7" fillId="0" borderId="8" xfId="0" applyFont="1" applyBorder="1" applyAlignment="1"/>
    <xf numFmtId="0" fontId="7" fillId="0" borderId="14" xfId="0" applyFont="1" applyBorder="1" applyAlignment="1"/>
    <xf numFmtId="0" fontId="7" fillId="0" borderId="13" xfId="0" applyFont="1" applyBorder="1" applyAlignment="1"/>
    <xf numFmtId="0" fontId="30" fillId="0" borderId="1" xfId="0" applyFont="1" applyBorder="1" applyAlignment="1">
      <alignment horizontal="center" vertical="top"/>
    </xf>
    <xf numFmtId="0" fontId="30" fillId="0" borderId="1" xfId="0" applyFont="1" applyBorder="1" applyAlignment="1">
      <alignment horizontal="center" vertical="top"/>
    </xf>
    <xf numFmtId="0" fontId="0" fillId="0" borderId="0" xfId="0"/>
    <xf numFmtId="0" fontId="30"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5" fillId="3" borderId="3" xfId="0" applyFont="1" applyFill="1" applyBorder="1" applyAlignment="1">
      <alignment horizontal="center"/>
    </xf>
    <xf numFmtId="0" fontId="5" fillId="2" borderId="3"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6" fillId="3" borderId="3" xfId="0" applyFont="1" applyFill="1" applyBorder="1" applyAlignment="1">
      <alignment horizontal="center"/>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5" fillId="0" borderId="3" xfId="0" applyFont="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5" xfId="0" applyNumberFormat="1" applyFont="1" applyFill="1" applyBorder="1" applyAlignment="1">
      <alignment horizontal="center" wrapText="1"/>
    </xf>
    <xf numFmtId="0" fontId="24" fillId="3" borderId="3" xfId="0" applyFont="1" applyFill="1" applyBorder="1" applyAlignment="1">
      <alignment horizontal="center"/>
    </xf>
    <xf numFmtId="0" fontId="24" fillId="3" borderId="3" xfId="0"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AGC%20JUNE%2021%20AS%20OBG%20S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AGC"/>
      <sheetName val="Sheet1"/>
    </sheetNames>
    <sheetDataSet>
      <sheetData sheetId="0" refreshError="1"/>
      <sheetData sheetId="1" refreshError="1"/>
      <sheetData sheetId="2" refreshError="1"/>
      <sheetData sheetId="3" refreshError="1">
        <row r="4">
          <cell r="I4" t="str">
            <v/>
          </cell>
          <cell r="L4" t="str">
            <v/>
          </cell>
        </row>
        <row r="5">
          <cell r="I5" t="str">
            <v/>
          </cell>
          <cell r="L5" t="str">
            <v/>
          </cell>
        </row>
        <row r="6">
          <cell r="I6" t="str">
            <v/>
          </cell>
          <cell r="L6" t="str">
            <v/>
          </cell>
        </row>
        <row r="7">
          <cell r="I7" t="str">
            <v/>
          </cell>
          <cell r="L7" t="str">
            <v/>
          </cell>
        </row>
        <row r="8">
          <cell r="I8" t="str">
            <v/>
          </cell>
          <cell r="L8" t="str">
            <v/>
          </cell>
        </row>
        <row r="9">
          <cell r="C9" t="str">
            <v/>
          </cell>
          <cell r="D9" t="str">
            <v/>
          </cell>
          <cell r="E9" t="str">
            <v/>
          </cell>
          <cell r="F9" t="str">
            <v/>
          </cell>
          <cell r="G9" t="str">
            <v/>
          </cell>
          <cell r="H9" t="str">
            <v/>
          </cell>
          <cell r="I9" t="str">
            <v/>
          </cell>
          <cell r="K9" t="str">
            <v/>
          </cell>
        </row>
        <row r="11">
          <cell r="C11" t="str">
            <v/>
          </cell>
          <cell r="E11" t="str">
            <v/>
          </cell>
          <cell r="F11" t="str">
            <v/>
          </cell>
          <cell r="I11" t="str">
            <v/>
          </cell>
          <cell r="J11" t="str">
            <v/>
          </cell>
          <cell r="K11" t="str">
            <v/>
          </cell>
          <cell r="L11" t="str">
            <v/>
          </cell>
        </row>
        <row r="12">
          <cell r="C12" t="str">
            <v/>
          </cell>
          <cell r="I12" t="str">
            <v/>
          </cell>
          <cell r="J12" t="str">
            <v/>
          </cell>
          <cell r="K12" t="str">
            <v/>
          </cell>
          <cell r="L12" t="str">
            <v/>
          </cell>
        </row>
        <row r="13">
          <cell r="I13" t="str">
            <v/>
          </cell>
          <cell r="K13" t="str">
            <v/>
          </cell>
          <cell r="L13" t="str">
            <v/>
          </cell>
        </row>
        <row r="14">
          <cell r="I14" t="str">
            <v/>
          </cell>
          <cell r="L14" t="str">
            <v/>
          </cell>
        </row>
        <row r="15">
          <cell r="I15" t="str">
            <v/>
          </cell>
          <cell r="L15" t="str">
            <v/>
          </cell>
        </row>
        <row r="16">
          <cell r="I16" t="str">
            <v/>
          </cell>
          <cell r="L16" t="str">
            <v/>
          </cell>
        </row>
        <row r="17">
          <cell r="I17" t="str">
            <v/>
          </cell>
          <cell r="L17" t="str">
            <v/>
          </cell>
        </row>
        <row r="19">
          <cell r="E19" t="str">
            <v/>
          </cell>
          <cell r="I19" t="str">
            <v/>
          </cell>
          <cell r="L19" t="str">
            <v/>
          </cell>
        </row>
        <row r="20">
          <cell r="E20" t="str">
            <v/>
          </cell>
          <cell r="I20" t="str">
            <v/>
          </cell>
          <cell r="L20" t="str">
            <v/>
          </cell>
        </row>
        <row r="21">
          <cell r="I21" t="str">
            <v/>
          </cell>
          <cell r="L21" t="str">
            <v/>
          </cell>
        </row>
        <row r="22">
          <cell r="D22" t="str">
            <v/>
          </cell>
          <cell r="E22" t="str">
            <v/>
          </cell>
          <cell r="I22" t="str">
            <v/>
          </cell>
          <cell r="L22" t="str">
            <v/>
          </cell>
        </row>
        <row r="25">
          <cell r="C25" t="str">
            <v/>
          </cell>
          <cell r="E25" t="str">
            <v/>
          </cell>
          <cell r="F25" t="str">
            <v/>
          </cell>
          <cell r="I25" t="str">
            <v/>
          </cell>
          <cell r="L25" t="str">
            <v/>
          </cell>
        </row>
        <row r="26">
          <cell r="C26" t="str">
            <v/>
          </cell>
          <cell r="D26" t="str">
            <v/>
          </cell>
          <cell r="E26" t="str">
            <v/>
          </cell>
          <cell r="F26" t="str">
            <v/>
          </cell>
          <cell r="G26" t="str">
            <v/>
          </cell>
          <cell r="H26" t="str">
            <v/>
          </cell>
          <cell r="I26" t="str">
            <v/>
          </cell>
          <cell r="K26" t="str">
            <v/>
          </cell>
          <cell r="L26" t="str">
            <v/>
          </cell>
        </row>
        <row r="27">
          <cell r="C27" t="str">
            <v/>
          </cell>
          <cell r="D27" t="str">
            <v/>
          </cell>
          <cell r="E27" t="str">
            <v/>
          </cell>
          <cell r="F27" t="str">
            <v/>
          </cell>
          <cell r="G27" t="str">
            <v/>
          </cell>
          <cell r="H27" t="str">
            <v/>
          </cell>
          <cell r="I27" t="str">
            <v/>
          </cell>
          <cell r="K27" t="str">
            <v/>
          </cell>
          <cell r="L27" t="str">
            <v/>
          </cell>
        </row>
        <row r="28">
          <cell r="L28" t="str">
            <v/>
          </cell>
        </row>
        <row r="29">
          <cell r="I29" t="str">
            <v/>
          </cell>
          <cell r="L29" t="str">
            <v/>
          </cell>
        </row>
        <row r="31">
          <cell r="B31" t="str">
            <v/>
          </cell>
          <cell r="C31" t="str">
            <v/>
          </cell>
          <cell r="D31" t="str">
            <v/>
          </cell>
          <cell r="E31" t="str">
            <v/>
          </cell>
          <cell r="F31" t="str">
            <v/>
          </cell>
          <cell r="H31" t="str">
            <v/>
          </cell>
          <cell r="J31" t="str">
            <v/>
          </cell>
          <cell r="L31" t="str">
            <v/>
          </cell>
        </row>
        <row r="32">
          <cell r="B32" t="str">
            <v/>
          </cell>
          <cell r="D32" t="str">
            <v/>
          </cell>
          <cell r="E32" t="str">
            <v/>
          </cell>
          <cell r="H32" t="str">
            <v/>
          </cell>
          <cell r="I32" t="str">
            <v/>
          </cell>
          <cell r="J32" t="str">
            <v/>
          </cell>
          <cell r="L32" t="str">
            <v/>
          </cell>
        </row>
        <row r="33">
          <cell r="I33" t="str">
            <v/>
          </cell>
          <cell r="L33" t="str">
            <v/>
          </cell>
        </row>
        <row r="34">
          <cell r="B34" t="str">
            <v/>
          </cell>
          <cell r="D34" t="str">
            <v/>
          </cell>
          <cell r="H34" t="str">
            <v/>
          </cell>
          <cell r="I34" t="str">
            <v/>
          </cell>
          <cell r="J34" t="str">
            <v/>
          </cell>
          <cell r="K34" t="str">
            <v/>
          </cell>
          <cell r="L34" t="str">
            <v/>
          </cell>
        </row>
        <row r="37">
          <cell r="B37" t="str">
            <v/>
          </cell>
          <cell r="C37" t="str">
            <v/>
          </cell>
          <cell r="D37" t="str">
            <v/>
          </cell>
          <cell r="E37" t="str">
            <v/>
          </cell>
          <cell r="F37" t="str">
            <v/>
          </cell>
          <cell r="G37" t="str">
            <v/>
          </cell>
          <cell r="H37" t="str">
            <v/>
          </cell>
          <cell r="J37" t="str">
            <v/>
          </cell>
          <cell r="K37" t="str">
            <v/>
          </cell>
          <cell r="L37" t="str">
            <v/>
          </cell>
        </row>
        <row r="41">
          <cell r="B41" t="str">
            <v/>
          </cell>
          <cell r="C41" t="str">
            <v/>
          </cell>
          <cell r="D41" t="str">
            <v/>
          </cell>
          <cell r="E41" t="str">
            <v/>
          </cell>
          <cell r="F41" t="str">
            <v/>
          </cell>
          <cell r="G41" t="str">
            <v/>
          </cell>
          <cell r="H41" t="str">
            <v/>
          </cell>
          <cell r="J41" t="str">
            <v/>
          </cell>
          <cell r="K41" t="str">
            <v/>
          </cell>
          <cell r="L41" t="str">
            <v/>
          </cell>
        </row>
        <row r="42">
          <cell r="B42">
            <v>0</v>
          </cell>
          <cell r="C42">
            <v>0</v>
          </cell>
          <cell r="D42">
            <v>0</v>
          </cell>
          <cell r="E42">
            <v>0</v>
          </cell>
          <cell r="F42">
            <v>0</v>
          </cell>
          <cell r="G42">
            <v>0</v>
          </cell>
          <cell r="H42">
            <v>0</v>
          </cell>
          <cell r="I42" t="str">
            <v/>
          </cell>
          <cell r="J42">
            <v>0</v>
          </cell>
          <cell r="K42">
            <v>0</v>
          </cell>
          <cell r="L42" t="str">
            <v/>
          </cell>
        </row>
        <row r="43">
          <cell r="B43">
            <v>0</v>
          </cell>
          <cell r="C43">
            <v>0</v>
          </cell>
          <cell r="D43" t="str">
            <v/>
          </cell>
          <cell r="E43">
            <v>0</v>
          </cell>
          <cell r="F43">
            <v>0</v>
          </cell>
          <cell r="G43">
            <v>0</v>
          </cell>
          <cell r="H43">
            <v>0</v>
          </cell>
          <cell r="I43" t="str">
            <v/>
          </cell>
          <cell r="J43">
            <v>0</v>
          </cell>
          <cell r="K43">
            <v>0</v>
          </cell>
          <cell r="L43" t="str">
            <v/>
          </cell>
        </row>
        <row r="44">
          <cell r="B44">
            <v>0</v>
          </cell>
          <cell r="C44">
            <v>0</v>
          </cell>
          <cell r="D44">
            <v>0</v>
          </cell>
          <cell r="E44">
            <v>0</v>
          </cell>
          <cell r="F44">
            <v>0</v>
          </cell>
          <cell r="G44">
            <v>0</v>
          </cell>
          <cell r="H44">
            <v>0</v>
          </cell>
          <cell r="I44" t="str">
            <v/>
          </cell>
          <cell r="J44">
            <v>0</v>
          </cell>
          <cell r="K44">
            <v>0</v>
          </cell>
          <cell r="L44" t="str">
            <v/>
          </cell>
        </row>
        <row r="45">
          <cell r="E45" t="str">
            <v/>
          </cell>
          <cell r="F45" t="str">
            <v/>
          </cell>
          <cell r="I45" t="str">
            <v/>
          </cell>
          <cell r="L45" t="str">
            <v/>
          </cell>
        </row>
        <row r="46">
          <cell r="C46" t="str">
            <v/>
          </cell>
          <cell r="E46" t="str">
            <v/>
          </cell>
          <cell r="F46" t="str">
            <v/>
          </cell>
          <cell r="I46" t="str">
            <v/>
          </cell>
          <cell r="L46" t="str">
            <v/>
          </cell>
        </row>
        <row r="47">
          <cell r="D47" t="str">
            <v/>
          </cell>
          <cell r="E47" t="str">
            <v/>
          </cell>
          <cell r="F47" t="str">
            <v/>
          </cell>
          <cell r="G47" t="str">
            <v/>
          </cell>
          <cell r="I47" t="str">
            <v/>
          </cell>
          <cell r="L47" t="str">
            <v/>
          </cell>
        </row>
        <row r="48">
          <cell r="I48" t="str">
            <v/>
          </cell>
          <cell r="L48" t="str">
            <v/>
          </cell>
        </row>
        <row r="50">
          <cell r="B50" t="str">
            <v/>
          </cell>
          <cell r="C50" t="str">
            <v/>
          </cell>
          <cell r="D50" t="str">
            <v/>
          </cell>
          <cell r="E50" t="str">
            <v/>
          </cell>
          <cell r="F50" t="str">
            <v/>
          </cell>
          <cell r="G50" t="str">
            <v/>
          </cell>
          <cell r="H50" t="str">
            <v/>
          </cell>
          <cell r="J50" t="str">
            <v/>
          </cell>
          <cell r="K50" t="str">
            <v/>
          </cell>
          <cell r="L50" t="str">
            <v/>
          </cell>
        </row>
        <row r="51">
          <cell r="B51" t="str">
            <v/>
          </cell>
          <cell r="C51" t="str">
            <v/>
          </cell>
          <cell r="F51" t="str">
            <v/>
          </cell>
          <cell r="H51" t="str">
            <v/>
          </cell>
          <cell r="I51" t="str">
            <v/>
          </cell>
          <cell r="J51" t="str">
            <v/>
          </cell>
          <cell r="K51" t="str">
            <v/>
          </cell>
          <cell r="L51" t="str">
            <v/>
          </cell>
        </row>
        <row r="52">
          <cell r="B52" t="str">
            <v/>
          </cell>
          <cell r="C52" t="str">
            <v/>
          </cell>
          <cell r="F52" t="str">
            <v/>
          </cell>
          <cell r="G52" t="str">
            <v/>
          </cell>
          <cell r="H52" t="str">
            <v/>
          </cell>
          <cell r="I52" t="str">
            <v/>
          </cell>
          <cell r="J52" t="str">
            <v/>
          </cell>
          <cell r="K52" t="str">
            <v/>
          </cell>
          <cell r="L52" t="str">
            <v/>
          </cell>
        </row>
        <row r="53">
          <cell r="I53" t="str">
            <v/>
          </cell>
          <cell r="L53" t="str">
            <v/>
          </cell>
        </row>
        <row r="54">
          <cell r="I54" t="str">
            <v/>
          </cell>
          <cell r="L54" t="str">
            <v/>
          </cell>
        </row>
        <row r="56">
          <cell r="I56" t="str">
            <v/>
          </cell>
          <cell r="L56" t="str">
            <v/>
          </cell>
        </row>
        <row r="58">
          <cell r="D58" t="str">
            <v/>
          </cell>
          <cell r="E58" t="str">
            <v/>
          </cell>
        </row>
        <row r="60">
          <cell r="B60">
            <v>0</v>
          </cell>
          <cell r="H60">
            <v>0</v>
          </cell>
          <cell r="K60">
            <v>0</v>
          </cell>
        </row>
        <row r="61">
          <cell r="H61">
            <v>441592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45" t="s">
        <v>217</v>
      </c>
      <c r="B1" s="288"/>
      <c r="C1" s="288"/>
      <c r="D1" s="288"/>
      <c r="E1" s="288"/>
      <c r="F1" s="288"/>
      <c r="G1" s="288"/>
      <c r="H1" s="288"/>
      <c r="I1" s="288"/>
      <c r="J1" s="288"/>
      <c r="K1" s="288"/>
      <c r="L1" s="288"/>
      <c r="M1" s="288"/>
      <c r="N1" s="288"/>
      <c r="O1" s="288"/>
      <c r="P1" s="288"/>
    </row>
    <row r="3" spans="1:27">
      <c r="A3" s="345" t="s">
        <v>218</v>
      </c>
      <c r="B3" s="288"/>
      <c r="C3" s="288"/>
      <c r="D3" s="288"/>
      <c r="E3" s="288"/>
      <c r="F3" s="288"/>
      <c r="G3" s="288"/>
      <c r="H3" s="288"/>
      <c r="I3" s="288"/>
      <c r="J3" s="288"/>
      <c r="K3" s="288"/>
      <c r="L3" s="288"/>
      <c r="M3" s="288"/>
      <c r="N3" s="288"/>
      <c r="O3" s="288"/>
      <c r="P3" s="288"/>
    </row>
    <row r="5" spans="1:27" ht="76.5">
      <c r="A5" s="139" t="s">
        <v>219</v>
      </c>
      <c r="B5" s="139" t="s">
        <v>220</v>
      </c>
      <c r="C5" s="139" t="s">
        <v>221</v>
      </c>
      <c r="D5" s="139" t="s">
        <v>222</v>
      </c>
      <c r="E5" s="139" t="s">
        <v>223</v>
      </c>
      <c r="F5" s="139" t="s">
        <v>224</v>
      </c>
      <c r="G5" s="139" t="s">
        <v>225</v>
      </c>
      <c r="H5" s="143" t="s">
        <v>226</v>
      </c>
      <c r="I5" s="139" t="s">
        <v>227</v>
      </c>
      <c r="J5" s="139" t="s">
        <v>228</v>
      </c>
      <c r="K5" s="139" t="s">
        <v>229</v>
      </c>
      <c r="L5" s="139" t="s">
        <v>230</v>
      </c>
      <c r="M5" s="139" t="s">
        <v>231</v>
      </c>
      <c r="N5" s="139" t="s">
        <v>232</v>
      </c>
      <c r="O5" s="139" t="s">
        <v>233</v>
      </c>
      <c r="P5" s="167" t="s">
        <v>234</v>
      </c>
      <c r="Q5" s="168" t="s">
        <v>67</v>
      </c>
      <c r="R5" s="168" t="s">
        <v>284</v>
      </c>
      <c r="S5" s="140"/>
      <c r="T5" s="140"/>
      <c r="U5" s="140"/>
      <c r="V5" s="140"/>
      <c r="X5" s="140"/>
      <c r="Y5" s="140"/>
      <c r="Z5" s="140"/>
      <c r="AA5" s="140"/>
    </row>
    <row r="6" spans="1:27">
      <c r="A6" s="141" t="s">
        <v>235</v>
      </c>
      <c r="B6" s="141" t="s">
        <v>236</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235</v>
      </c>
      <c r="B7" s="141" t="s">
        <v>237</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235</v>
      </c>
      <c r="B8" s="141" t="s">
        <v>238</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235</v>
      </c>
      <c r="B9" s="141" t="s">
        <v>239</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235</v>
      </c>
      <c r="B10" s="141" t="s">
        <v>240</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235</v>
      </c>
      <c r="B11" s="141" t="s">
        <v>241</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235</v>
      </c>
      <c r="B12" s="141" t="s">
        <v>242</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235</v>
      </c>
      <c r="B13" s="141" t="s">
        <v>243</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235</v>
      </c>
      <c r="B14" s="141" t="s">
        <v>244</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235</v>
      </c>
      <c r="B15" s="141" t="s">
        <v>245</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235</v>
      </c>
      <c r="B16" s="141" t="s">
        <v>246</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235</v>
      </c>
      <c r="B17" s="141" t="s">
        <v>247</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235</v>
      </c>
      <c r="B18" s="141" t="s">
        <v>125</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274</v>
      </c>
      <c r="B1" s="36"/>
    </row>
    <row r="2" spans="1:19">
      <c r="M2" s="36" t="s">
        <v>145</v>
      </c>
      <c r="P2" s="172" t="s">
        <v>286</v>
      </c>
    </row>
    <row r="3" spans="1:19" s="36" customFormat="1" ht="15" customHeight="1">
      <c r="A3" s="293" t="s">
        <v>146</v>
      </c>
      <c r="B3" s="300" t="s">
        <v>290</v>
      </c>
      <c r="C3" s="302" t="str">
        <f>'PU Wise OWE'!$B$7</f>
        <v>Actuals upto Nov'21</v>
      </c>
      <c r="D3" s="300" t="s">
        <v>168</v>
      </c>
      <c r="E3" s="300"/>
      <c r="F3" s="302" t="str">
        <f>'PU Wise OWE'!$B$5</f>
        <v xml:space="preserve">BGSL 2022-23 </v>
      </c>
      <c r="G3" s="300" t="s">
        <v>296</v>
      </c>
      <c r="H3" s="300" t="s">
        <v>304</v>
      </c>
      <c r="I3" s="302" t="str">
        <f>'PU Wise OWE'!B8</f>
        <v>Actuals upto Nov'22</v>
      </c>
      <c r="J3" s="300" t="s">
        <v>200</v>
      </c>
      <c r="K3" s="326" t="s">
        <v>201</v>
      </c>
      <c r="L3" s="326"/>
      <c r="M3" s="326" t="s">
        <v>142</v>
      </c>
      <c r="N3" s="326"/>
      <c r="O3" s="324" t="s">
        <v>302</v>
      </c>
      <c r="P3" s="173" t="s">
        <v>287</v>
      </c>
      <c r="Q3" s="153"/>
    </row>
    <row r="4" spans="1:19" ht="15.6" customHeight="1">
      <c r="A4" s="294"/>
      <c r="B4" s="301"/>
      <c r="C4" s="301"/>
      <c r="D4" s="301"/>
      <c r="E4" s="301"/>
      <c r="F4" s="301"/>
      <c r="G4" s="301"/>
      <c r="H4" s="301"/>
      <c r="I4" s="301"/>
      <c r="J4" s="301"/>
      <c r="K4" s="19" t="s">
        <v>140</v>
      </c>
      <c r="L4" s="18" t="s">
        <v>141</v>
      </c>
      <c r="M4" s="19" t="s">
        <v>140</v>
      </c>
      <c r="N4" s="18" t="s">
        <v>141</v>
      </c>
      <c r="O4" s="324"/>
      <c r="P4" s="172" t="s">
        <v>288</v>
      </c>
      <c r="R4" s="69" t="s">
        <v>275</v>
      </c>
    </row>
    <row r="5" spans="1:19" ht="15.75">
      <c r="A5" s="61" t="s">
        <v>143</v>
      </c>
      <c r="B5" s="103">
        <v>4575.6000000000004</v>
      </c>
      <c r="C5" s="70">
        <f>ROUND('PU Wise OWE'!$AD$128/10000,2)</f>
        <v>567.96</v>
      </c>
      <c r="D5" s="66">
        <f>C5/C7</f>
        <v>0.70999437464841553</v>
      </c>
      <c r="E5" s="66"/>
      <c r="F5" s="22">
        <f>ROUND('PU Wise OWE'!$AD$126/10000,2)</f>
        <v>841.48</v>
      </c>
      <c r="G5" s="66">
        <f>F5/F7</f>
        <v>0.73062897231966106</v>
      </c>
      <c r="H5" s="23">
        <f>ROUND('PU Wise OWE'!$AD$127/10000,2)</f>
        <v>581.6</v>
      </c>
      <c r="I5" s="23">
        <f>ROUND('PU Wise OWE'!$AD$129/10000,2)</f>
        <v>624.17999999999995</v>
      </c>
      <c r="J5" s="24">
        <f>I5/$I$7</f>
        <v>0.62085840751976917</v>
      </c>
      <c r="K5" s="22">
        <f>H5-I5</f>
        <v>-42.579999999999927</v>
      </c>
      <c r="L5" s="24">
        <f>K5/I5</f>
        <v>-6.8217501361786559E-2</v>
      </c>
      <c r="M5" s="22">
        <f>I5-C5</f>
        <v>56.219999999999914</v>
      </c>
      <c r="N5" s="52">
        <f>M5/C5</f>
        <v>9.8985844073526147E-2</v>
      </c>
      <c r="O5" s="52">
        <f>I5/F5</f>
        <v>0.74176451014878542</v>
      </c>
      <c r="P5" s="146">
        <f>10.57+1.36+2.68+11.45+3.4+9.35</f>
        <v>38.809999999999995</v>
      </c>
      <c r="Q5" s="162">
        <f>Q28+I5-I28</f>
        <v>729.77800000000036</v>
      </c>
      <c r="R5" s="68">
        <f>Q5-F5</f>
        <v>-111.70199999999966</v>
      </c>
      <c r="S5" s="68"/>
    </row>
    <row r="6" spans="1:19" ht="15.75">
      <c r="A6" s="78" t="s">
        <v>139</v>
      </c>
      <c r="B6" s="103">
        <v>3242.41</v>
      </c>
      <c r="C6" s="70">
        <f>C7-C5</f>
        <v>231.99</v>
      </c>
      <c r="D6" s="66">
        <f>C6/C7</f>
        <v>0.29000562535158447</v>
      </c>
      <c r="E6" s="66"/>
      <c r="F6" s="21">
        <f t="shared" ref="F6:I6" si="0">F7-F5</f>
        <v>310.24</v>
      </c>
      <c r="G6" s="66">
        <f>F6/F7</f>
        <v>0.26937102768033899</v>
      </c>
      <c r="H6" s="21">
        <f t="shared" si="0"/>
        <v>203.64</v>
      </c>
      <c r="I6" s="21">
        <f t="shared" si="0"/>
        <v>381.17000000000007</v>
      </c>
      <c r="J6" s="24">
        <f t="shared" ref="J6:J7" si="1">I6/$I$7</f>
        <v>0.37914159248023083</v>
      </c>
      <c r="K6" s="22">
        <f t="shared" ref="K6:K7" si="2">H6-I6</f>
        <v>-177.53000000000009</v>
      </c>
      <c r="L6" s="24">
        <f t="shared" ref="L6:L7" si="3">K6/I6</f>
        <v>-0.46575019020384617</v>
      </c>
      <c r="M6" s="22">
        <f>I6-C6</f>
        <v>149.18000000000006</v>
      </c>
      <c r="N6" s="52">
        <f>M6/C6</f>
        <v>0.6430449588344328</v>
      </c>
      <c r="O6" s="52">
        <f>I6/F6</f>
        <v>1.2286294481691595</v>
      </c>
      <c r="P6" s="146">
        <f>26.18+9.93</f>
        <v>36.11</v>
      </c>
      <c r="Q6" s="162">
        <f>Q85+I6-I85</f>
        <v>936.56600000000026</v>
      </c>
      <c r="R6" s="68">
        <f>Q6-F6</f>
        <v>626.32600000000025</v>
      </c>
      <c r="S6" s="68"/>
    </row>
    <row r="7" spans="1:19">
      <c r="A7" s="27" t="s">
        <v>166</v>
      </c>
      <c r="B7" s="104">
        <f>SUM(B5:B6)</f>
        <v>7818.01</v>
      </c>
      <c r="C7" s="71">
        <f>ROUND('PU Wise OWE'!BK128/10000,2)</f>
        <v>799.95</v>
      </c>
      <c r="D7" s="67">
        <f>SUM(D5:D6)</f>
        <v>1</v>
      </c>
      <c r="E7" s="67"/>
      <c r="F7" s="26">
        <f>ROUND('PU Wise OWE'!BK126/10000,2)</f>
        <v>1151.72</v>
      </c>
      <c r="G7" s="67">
        <f>SUM(G5:G6)</f>
        <v>1</v>
      </c>
      <c r="H7" s="25">
        <f>ROUND('PU Wise OWE'!BK127/10000,2)</f>
        <v>785.24</v>
      </c>
      <c r="I7" s="25">
        <f>ROUND('PU Wise OWE'!BK129/10000,2)</f>
        <v>1005.35</v>
      </c>
      <c r="J7" s="54">
        <f t="shared" si="1"/>
        <v>1</v>
      </c>
      <c r="K7" s="26">
        <f t="shared" si="2"/>
        <v>-220.11</v>
      </c>
      <c r="L7" s="54">
        <f t="shared" si="3"/>
        <v>-0.21893867807231313</v>
      </c>
      <c r="M7" s="26">
        <f>I7-C7</f>
        <v>205.39999999999998</v>
      </c>
      <c r="N7" s="55">
        <f>M7/C7</f>
        <v>0.25676604787799234</v>
      </c>
      <c r="O7" s="52">
        <f>I7/F7</f>
        <v>0.87291181884485813</v>
      </c>
      <c r="Q7" s="68">
        <f>SUM(Q5:Q6)</f>
        <v>1666.3440000000005</v>
      </c>
      <c r="R7" s="68">
        <f>Q7-F7</f>
        <v>514.62400000000048</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167</v>
      </c>
      <c r="B10" s="62"/>
      <c r="C10" s="73"/>
      <c r="D10" s="63"/>
      <c r="E10" s="63"/>
      <c r="F10" s="63"/>
      <c r="G10" s="63"/>
      <c r="H10" s="63"/>
      <c r="I10" s="63"/>
      <c r="J10" s="63"/>
      <c r="K10" s="63"/>
      <c r="L10" s="63"/>
      <c r="M10" s="36" t="s">
        <v>145</v>
      </c>
    </row>
    <row r="11" spans="1:19" ht="15" customHeight="1">
      <c r="A11" s="299"/>
      <c r="B11" s="299" t="s">
        <v>290</v>
      </c>
      <c r="C11" s="297" t="str">
        <f>'PU Wise OWE'!$B$7</f>
        <v>Actuals upto Nov'21</v>
      </c>
      <c r="D11" s="299" t="s">
        <v>168</v>
      </c>
      <c r="E11" s="299"/>
      <c r="F11" s="341" t="str">
        <f>'PU Wise OWE'!$B$5</f>
        <v xml:space="preserve">BGSL 2022-23 </v>
      </c>
      <c r="G11" s="299" t="s">
        <v>297</v>
      </c>
      <c r="H11" s="299" t="s">
        <v>304</v>
      </c>
      <c r="I11" s="297" t="str">
        <f>'PU Wise OWE'!B8</f>
        <v>Actuals upto Nov'22</v>
      </c>
      <c r="J11" s="299" t="s">
        <v>200</v>
      </c>
      <c r="K11" s="317" t="s">
        <v>201</v>
      </c>
      <c r="L11" s="317"/>
      <c r="M11" s="317" t="s">
        <v>142</v>
      </c>
      <c r="N11" s="317"/>
      <c r="O11" s="325" t="s">
        <v>302</v>
      </c>
      <c r="P11" s="346" t="s">
        <v>262</v>
      </c>
      <c r="Q11" s="161"/>
    </row>
    <row r="12" spans="1:19" ht="17.25" customHeight="1">
      <c r="A12" s="298"/>
      <c r="B12" s="298"/>
      <c r="C12" s="298"/>
      <c r="D12" s="298"/>
      <c r="E12" s="298"/>
      <c r="F12" s="342"/>
      <c r="G12" s="298"/>
      <c r="H12" s="298"/>
      <c r="I12" s="298"/>
      <c r="J12" s="298"/>
      <c r="K12" s="64" t="s">
        <v>140</v>
      </c>
      <c r="L12" s="65" t="s">
        <v>141</v>
      </c>
      <c r="M12" s="64" t="s">
        <v>140</v>
      </c>
      <c r="N12" s="65" t="s">
        <v>141</v>
      </c>
      <c r="O12" s="325"/>
      <c r="P12" s="346"/>
      <c r="Q12" s="161"/>
    </row>
    <row r="13" spans="1:19" ht="15.75">
      <c r="A13" s="20" t="s">
        <v>147</v>
      </c>
      <c r="B13" s="105">
        <v>2522.8000000000002</v>
      </c>
      <c r="C13" s="70">
        <f>ROUND('PU Wise OWE'!$C$128/10000,2)</f>
        <v>279.94</v>
      </c>
      <c r="D13" s="66">
        <f>C13/$C$7</f>
        <v>0.34994687167947996</v>
      </c>
      <c r="E13" s="21"/>
      <c r="F13" s="22">
        <f>ROUND('PU Wise OWE'!$C$126/10000,2)</f>
        <v>407.24</v>
      </c>
      <c r="G13" s="24">
        <f>F13/$F$7</f>
        <v>0.35359288716007364</v>
      </c>
      <c r="H13" s="23">
        <f>ROUND('PU Wise OWE'!$C$127/10000,2)</f>
        <v>277.27</v>
      </c>
      <c r="I13" s="23">
        <f>ROUND('PU Wise OWE'!$C$129/10000,2)</f>
        <v>284.75</v>
      </c>
      <c r="J13" s="24">
        <f>I13/$I$7</f>
        <v>0.28323469438504001</v>
      </c>
      <c r="K13" s="22">
        <f>H13-I13</f>
        <v>-7.4800000000000182</v>
      </c>
      <c r="L13" s="24">
        <f>K13/I13</f>
        <v>-2.6268656716417975E-2</v>
      </c>
      <c r="M13" s="22">
        <f t="shared" ref="M13:M28" si="4">I13-C13</f>
        <v>4.8100000000000023</v>
      </c>
      <c r="N13" s="52">
        <f t="shared" ref="N13:N28" si="5">M13/C13</f>
        <v>1.7182253340001438E-2</v>
      </c>
      <c r="O13" s="52">
        <f>I13/F13</f>
        <v>0.69921913368038502</v>
      </c>
      <c r="P13" s="154"/>
      <c r="Q13" s="162">
        <f>(I13/10)*12</f>
        <v>341.70000000000005</v>
      </c>
      <c r="R13" s="166">
        <f t="shared" ref="R13:R27" si="6">Q13-F13</f>
        <v>-65.539999999999964</v>
      </c>
    </row>
    <row r="14" spans="1:19" ht="15.75">
      <c r="A14" s="20" t="s">
        <v>148</v>
      </c>
      <c r="B14" s="105">
        <v>441.91</v>
      </c>
      <c r="C14" s="70">
        <f>ROUND('PU Wise OWE'!$D$128/10000,2)</f>
        <v>74.45</v>
      </c>
      <c r="D14" s="66">
        <f t="shared" ref="D14:D27" si="7">C14/$C$7</f>
        <v>9.3068316769798112E-2</v>
      </c>
      <c r="E14" s="21"/>
      <c r="F14" s="22">
        <f>ROUND('PU Wise OWE'!$D$126/10000,2)</f>
        <v>165.94</v>
      </c>
      <c r="G14" s="24">
        <f t="shared" ref="G14:G27" si="8">F14/$F$7</f>
        <v>0.14408015837182647</v>
      </c>
      <c r="H14" s="23">
        <f>ROUND('PU Wise OWE'!$D$127/10000,2)</f>
        <v>112.83</v>
      </c>
      <c r="I14" s="23">
        <f>ROUND('PU Wise OWE'!$D$129/10000,2)</f>
        <v>110.7</v>
      </c>
      <c r="J14" s="24">
        <f t="shared" ref="J14:J28" si="9">I14/$I$7</f>
        <v>0.11011090664942558</v>
      </c>
      <c r="K14" s="22">
        <f t="shared" ref="K14:K28" si="10">H14-I14</f>
        <v>2.1299999999999955</v>
      </c>
      <c r="L14" s="24">
        <f t="shared" ref="L14:L28" si="11">K14/I14</f>
        <v>1.9241192411924079E-2</v>
      </c>
      <c r="M14" s="22">
        <f t="shared" si="4"/>
        <v>36.25</v>
      </c>
      <c r="N14" s="52">
        <f t="shared" si="5"/>
        <v>0.48690396239086631</v>
      </c>
      <c r="O14" s="52">
        <f t="shared" ref="O14:O27" si="12">I14/F14</f>
        <v>0.66710859346751838</v>
      </c>
      <c r="P14" s="154"/>
      <c r="Q14" s="162">
        <f>(I14/10)*12</f>
        <v>132.84</v>
      </c>
      <c r="R14" s="68">
        <f t="shared" si="6"/>
        <v>-33.099999999999994</v>
      </c>
    </row>
    <row r="15" spans="1:19" ht="15.75">
      <c r="A15" s="23" t="s">
        <v>169</v>
      </c>
      <c r="B15" s="22">
        <v>98.2</v>
      </c>
      <c r="C15" s="70">
        <f>ROUND('PU Wise OWE'!$E$128/10000,2)</f>
        <v>16.690000000000001</v>
      </c>
      <c r="D15" s="66">
        <f t="shared" si="7"/>
        <v>2.0863803987749233E-2</v>
      </c>
      <c r="E15" s="21"/>
      <c r="F15" s="22">
        <f>ROUND('PU Wise OWE'!$E$126/10000,2)</f>
        <v>16.2</v>
      </c>
      <c r="G15" s="24">
        <f t="shared" si="8"/>
        <v>1.4065918799708262E-2</v>
      </c>
      <c r="H15" s="23">
        <f>ROUND('PU Wise OWE'!$E$127/10000,2)</f>
        <v>16.2</v>
      </c>
      <c r="I15" s="23">
        <f>ROUND('PU Wise OWE'!$E$129/10000,2)</f>
        <v>16.829999999999998</v>
      </c>
      <c r="J15" s="24">
        <f t="shared" si="9"/>
        <v>1.6740438653205351E-2</v>
      </c>
      <c r="K15" s="22">
        <f t="shared" si="10"/>
        <v>-0.62999999999999901</v>
      </c>
      <c r="L15" s="24">
        <f t="shared" si="11"/>
        <v>-3.7433155080213845E-2</v>
      </c>
      <c r="M15" s="22">
        <f t="shared" si="4"/>
        <v>0.13999999999999702</v>
      </c>
      <c r="N15" s="52">
        <f t="shared" si="5"/>
        <v>8.3882564409824452E-3</v>
      </c>
      <c r="O15" s="52">
        <f t="shared" si="12"/>
        <v>1.0388888888888888</v>
      </c>
      <c r="P15" s="154" t="s">
        <v>263</v>
      </c>
      <c r="Q15" s="162">
        <f>F15</f>
        <v>16.2</v>
      </c>
      <c r="R15" s="68">
        <f t="shared" si="6"/>
        <v>0</v>
      </c>
    </row>
    <row r="16" spans="1:19" ht="15.75">
      <c r="A16" s="23" t="s">
        <v>170</v>
      </c>
      <c r="B16" s="22">
        <v>264.85000000000002</v>
      </c>
      <c r="C16" s="70">
        <f>ROUND('PU Wise OWE'!$F$128/10000,2)</f>
        <v>35.96</v>
      </c>
      <c r="D16" s="66">
        <f t="shared" si="7"/>
        <v>4.4952809550596912E-2</v>
      </c>
      <c r="E16" s="21"/>
      <c r="F16" s="22">
        <f>ROUND('PU Wise OWE'!$F$126/10000,2)</f>
        <v>52.1</v>
      </c>
      <c r="G16" s="24">
        <f t="shared" si="8"/>
        <v>4.5236689473135833E-2</v>
      </c>
      <c r="H16" s="23">
        <f>ROUND('PU Wise OWE'!$F$127/10000,2)</f>
        <v>35.43</v>
      </c>
      <c r="I16" s="23">
        <f>ROUND('PU Wise OWE'!$F$129/10000,2)</f>
        <v>39.090000000000003</v>
      </c>
      <c r="J16" s="24">
        <f t="shared" si="9"/>
        <v>3.8881981399512613E-2</v>
      </c>
      <c r="K16" s="22">
        <f t="shared" si="10"/>
        <v>-3.6600000000000037</v>
      </c>
      <c r="L16" s="24">
        <f t="shared" si="11"/>
        <v>-9.3630084420568013E-2</v>
      </c>
      <c r="M16" s="22">
        <f t="shared" si="4"/>
        <v>3.1300000000000026</v>
      </c>
      <c r="N16" s="52">
        <f t="shared" si="5"/>
        <v>8.7041156840934442E-2</v>
      </c>
      <c r="O16" s="52">
        <f t="shared" si="12"/>
        <v>0.75028790786948185</v>
      </c>
      <c r="P16" s="154"/>
      <c r="Q16" s="162">
        <f>(I16/10)*12</f>
        <v>46.908000000000001</v>
      </c>
      <c r="R16" s="68">
        <f t="shared" si="6"/>
        <v>-5.1920000000000002</v>
      </c>
    </row>
    <row r="17" spans="1:18" ht="15.75">
      <c r="A17" s="23" t="s">
        <v>171</v>
      </c>
      <c r="B17" s="22">
        <v>134.78</v>
      </c>
      <c r="C17" s="70">
        <f>ROUND('PU Wise OWE'!$G$128/10000,2)</f>
        <v>14.87</v>
      </c>
      <c r="D17" s="66">
        <f t="shared" si="7"/>
        <v>1.8588661791361958E-2</v>
      </c>
      <c r="E17" s="21"/>
      <c r="F17" s="22">
        <f>ROUND('PU Wise OWE'!$G$126/10000,2)</f>
        <v>21.38</v>
      </c>
      <c r="G17" s="24">
        <f t="shared" si="8"/>
        <v>1.8563539749244608E-2</v>
      </c>
      <c r="H17" s="23">
        <f>ROUND('PU Wise OWE'!$G$127/10000,2)</f>
        <v>14.54</v>
      </c>
      <c r="I17" s="23">
        <f>ROUND('PU Wise OWE'!$G$129/10000,2)</f>
        <v>16.690000000000001</v>
      </c>
      <c r="J17" s="24">
        <f t="shared" si="9"/>
        <v>1.6601183667379522E-2</v>
      </c>
      <c r="K17" s="22">
        <f t="shared" si="10"/>
        <v>-2.1500000000000021</v>
      </c>
      <c r="L17" s="24">
        <f t="shared" si="11"/>
        <v>-0.128819652486519</v>
      </c>
      <c r="M17" s="22">
        <f t="shared" si="4"/>
        <v>1.8200000000000021</v>
      </c>
      <c r="N17" s="52">
        <f t="shared" si="5"/>
        <v>0.12239408204438482</v>
      </c>
      <c r="O17" s="52">
        <f t="shared" si="12"/>
        <v>0.78063610851262877</v>
      </c>
      <c r="P17" s="154"/>
      <c r="Q17" s="162">
        <f>(I17/10)*12</f>
        <v>20.027999999999999</v>
      </c>
      <c r="R17" s="68">
        <f t="shared" si="6"/>
        <v>-1.3520000000000003</v>
      </c>
    </row>
    <row r="18" spans="1:18" ht="15.75">
      <c r="A18" s="20" t="s">
        <v>149</v>
      </c>
      <c r="B18" s="105">
        <v>247.05</v>
      </c>
      <c r="C18" s="70">
        <f>ROUND('PU Wise OWE'!$H$128/10000,2)</f>
        <v>36.07</v>
      </c>
      <c r="D18" s="66">
        <f t="shared" si="7"/>
        <v>4.5090318144884053E-2</v>
      </c>
      <c r="E18" s="21"/>
      <c r="F18" s="22">
        <f>ROUND('PU Wise OWE'!$H$126/10000,2)</f>
        <v>59.95</v>
      </c>
      <c r="G18" s="24">
        <f t="shared" si="8"/>
        <v>5.2052582224846315E-2</v>
      </c>
      <c r="H18" s="23">
        <f>ROUND('PU Wise OWE'!$H$127/10000,2)</f>
        <v>40.76</v>
      </c>
      <c r="I18" s="23">
        <f>ROUND('PU Wise OWE'!$H$129/10000,2)</f>
        <v>37.78</v>
      </c>
      <c r="J18" s="24">
        <f t="shared" si="9"/>
        <v>3.7578952603570893E-2</v>
      </c>
      <c r="K18" s="22">
        <f t="shared" si="10"/>
        <v>2.9799999999999969</v>
      </c>
      <c r="L18" s="24">
        <f t="shared" si="11"/>
        <v>7.887771307570135E-2</v>
      </c>
      <c r="M18" s="22">
        <f t="shared" si="4"/>
        <v>1.7100000000000009</v>
      </c>
      <c r="N18" s="52">
        <f t="shared" si="5"/>
        <v>4.7407818131411171E-2</v>
      </c>
      <c r="O18" s="52">
        <f t="shared" si="12"/>
        <v>0.63019182652210171</v>
      </c>
      <c r="P18" s="154"/>
      <c r="Q18" s="162">
        <f>(I18/10)*12</f>
        <v>45.335999999999999</v>
      </c>
      <c r="R18" s="68">
        <f t="shared" si="6"/>
        <v>-14.614000000000004</v>
      </c>
    </row>
    <row r="19" spans="1:18" ht="72" customHeight="1">
      <c r="A19" s="56" t="s">
        <v>150</v>
      </c>
      <c r="B19" s="106">
        <v>188.24</v>
      </c>
      <c r="C19" s="70">
        <f>ROUND('PU Wise OWE'!$J$128/10000,2)</f>
        <v>21.04</v>
      </c>
      <c r="D19" s="66">
        <f t="shared" si="7"/>
        <v>2.6301643852740794E-2</v>
      </c>
      <c r="E19" s="21"/>
      <c r="F19" s="22">
        <f>ROUND('PU Wise OWE'!$J$126/10000,2)</f>
        <v>31.03</v>
      </c>
      <c r="G19" s="24">
        <f t="shared" si="8"/>
        <v>2.6942312367589344E-2</v>
      </c>
      <c r="H19" s="23">
        <f>ROUND('PU Wise OWE'!$J$127/10000,2)</f>
        <v>21.1</v>
      </c>
      <c r="I19" s="23">
        <f>ROUND('PU Wise OWE'!$J$129/10000,2)</f>
        <v>27.81</v>
      </c>
      <c r="J19" s="24">
        <f t="shared" si="9"/>
        <v>2.7662008255831299E-2</v>
      </c>
      <c r="K19" s="22">
        <f t="shared" si="10"/>
        <v>-6.7099999999999973</v>
      </c>
      <c r="L19" s="24">
        <f t="shared" si="11"/>
        <v>-0.24128011506652275</v>
      </c>
      <c r="M19" s="22">
        <f t="shared" si="4"/>
        <v>6.77</v>
      </c>
      <c r="N19" s="52">
        <f t="shared" si="5"/>
        <v>0.32176806083650189</v>
      </c>
      <c r="O19" s="52">
        <f t="shared" si="12"/>
        <v>0.89622945536577503</v>
      </c>
      <c r="P19" s="155" t="s">
        <v>277</v>
      </c>
      <c r="Q19" s="162">
        <f>(I19-10.57)/10*2+I19</f>
        <v>31.257999999999999</v>
      </c>
      <c r="R19" s="166">
        <f t="shared" si="6"/>
        <v>0.22799999999999798</v>
      </c>
    </row>
    <row r="20" spans="1:18" ht="48" customHeight="1">
      <c r="A20" s="20" t="s">
        <v>151</v>
      </c>
      <c r="B20" s="105">
        <v>12.03</v>
      </c>
      <c r="C20" s="70">
        <f>ROUND('PU Wise OWE'!$K$128/10000,2)</f>
        <v>0.41</v>
      </c>
      <c r="D20" s="66">
        <f t="shared" si="7"/>
        <v>5.1253203325207818E-4</v>
      </c>
      <c r="E20" s="21"/>
      <c r="F20" s="22">
        <f>ROUND('PU Wise OWE'!$K$126/10000,2)</f>
        <v>0.09</v>
      </c>
      <c r="G20" s="24">
        <f t="shared" si="8"/>
        <v>7.8143993331712566E-5</v>
      </c>
      <c r="H20" s="23">
        <f>ROUND('PU Wise OWE'!$K$127/10000,2)</f>
        <v>0.06</v>
      </c>
      <c r="I20" s="23">
        <f>ROUND('PU Wise OWE'!$K$129/10000,2)</f>
        <v>0.84</v>
      </c>
      <c r="J20" s="24">
        <f t="shared" si="9"/>
        <v>8.3552991495499079E-4</v>
      </c>
      <c r="K20" s="22">
        <f t="shared" si="10"/>
        <v>-0.78</v>
      </c>
      <c r="L20" s="24">
        <f t="shared" si="11"/>
        <v>-0.9285714285714286</v>
      </c>
      <c r="M20" s="22">
        <f t="shared" si="4"/>
        <v>0.43</v>
      </c>
      <c r="N20" s="52">
        <f t="shared" si="5"/>
        <v>1.0487804878048781</v>
      </c>
      <c r="O20" s="52">
        <f t="shared" si="12"/>
        <v>9.3333333333333339</v>
      </c>
      <c r="P20" s="155" t="s">
        <v>276</v>
      </c>
      <c r="Q20" s="162">
        <f>(I20-1.36)/10*2+I20</f>
        <v>0.73599999999999999</v>
      </c>
      <c r="R20" s="68">
        <f t="shared" si="6"/>
        <v>0.64600000000000002</v>
      </c>
    </row>
    <row r="21" spans="1:18" ht="60">
      <c r="A21" s="20" t="s">
        <v>152</v>
      </c>
      <c r="B21" s="105">
        <v>48.93</v>
      </c>
      <c r="C21" s="70">
        <f>ROUND('PU Wise OWE'!$L$128/10000,2)</f>
        <v>4.74</v>
      </c>
      <c r="D21" s="66">
        <f t="shared" si="7"/>
        <v>5.9253703356459781E-3</v>
      </c>
      <c r="E21" s="21"/>
      <c r="F21" s="22">
        <f>ROUND('PU Wise OWE'!$L$126/10000,2)</f>
        <v>6.94</v>
      </c>
      <c r="G21" s="24">
        <f t="shared" si="8"/>
        <v>6.0257701524676138E-3</v>
      </c>
      <c r="H21" s="23">
        <f>ROUND('PU Wise OWE'!$L$127/10000,2)</f>
        <v>4.72</v>
      </c>
      <c r="I21" s="23">
        <f>ROUND('PU Wise OWE'!$L$129/10000,2)</f>
        <v>7.27</v>
      </c>
      <c r="J21" s="24">
        <f t="shared" si="9"/>
        <v>7.2313124782414076E-3</v>
      </c>
      <c r="K21" s="22">
        <f t="shared" si="10"/>
        <v>-2.5499999999999998</v>
      </c>
      <c r="L21" s="24">
        <f t="shared" si="11"/>
        <v>-0.35075653370013754</v>
      </c>
      <c r="M21" s="22">
        <f t="shared" si="4"/>
        <v>2.5299999999999994</v>
      </c>
      <c r="N21" s="52">
        <f t="shared" si="5"/>
        <v>0.53375527426160319</v>
      </c>
      <c r="O21" s="52">
        <f t="shared" si="12"/>
        <v>1.0475504322766569</v>
      </c>
      <c r="P21" s="155" t="s">
        <v>278</v>
      </c>
      <c r="Q21" s="162">
        <f>(I21-2.68)/10*2+I21</f>
        <v>8.1879999999999988</v>
      </c>
      <c r="R21" s="68">
        <f t="shared" si="6"/>
        <v>1.2479999999999984</v>
      </c>
    </row>
    <row r="22" spans="1:18" ht="45">
      <c r="A22" s="20" t="s">
        <v>174</v>
      </c>
      <c r="B22" s="105">
        <v>120.4</v>
      </c>
      <c r="C22" s="70">
        <f>ROUND('PU Wise OWE'!$M$128/10000,2)</f>
        <v>17.97</v>
      </c>
      <c r="D22" s="66">
        <f t="shared" si="7"/>
        <v>2.2463903993999623E-2</v>
      </c>
      <c r="E22" s="21"/>
      <c r="F22" s="22">
        <f>ROUND('PU Wise OWE'!$M$126/10000,2)</f>
        <v>17.579999999999998</v>
      </c>
      <c r="G22" s="24">
        <f t="shared" si="8"/>
        <v>1.5264126697461187E-2</v>
      </c>
      <c r="H22" s="23">
        <f>ROUND('PU Wise OWE'!$M$127/10000,2)</f>
        <v>11.95</v>
      </c>
      <c r="I22" s="23">
        <f>ROUND('PU Wise OWE'!$M$129/10000,2)</f>
        <v>18.600000000000001</v>
      </c>
      <c r="J22" s="24">
        <f t="shared" si="9"/>
        <v>1.850101954543194E-2</v>
      </c>
      <c r="K22" s="22">
        <f t="shared" si="10"/>
        <v>-6.6500000000000021</v>
      </c>
      <c r="L22" s="24">
        <f t="shared" si="11"/>
        <v>-0.35752688172043018</v>
      </c>
      <c r="M22" s="22">
        <f t="shared" si="4"/>
        <v>0.63000000000000256</v>
      </c>
      <c r="N22" s="52">
        <f t="shared" si="5"/>
        <v>3.505843071786325E-2</v>
      </c>
      <c r="O22" s="52">
        <f t="shared" si="12"/>
        <v>1.0580204778156999</v>
      </c>
      <c r="P22" s="155" t="s">
        <v>264</v>
      </c>
      <c r="Q22" s="162">
        <f>(I22/10)*12</f>
        <v>22.32</v>
      </c>
      <c r="R22" s="68">
        <f t="shared" si="6"/>
        <v>4.740000000000002</v>
      </c>
    </row>
    <row r="23" spans="1:18" ht="60">
      <c r="A23" s="56" t="s">
        <v>153</v>
      </c>
      <c r="B23" s="106">
        <v>88.73</v>
      </c>
      <c r="C23" s="70">
        <f>ROUND('PU Wise OWE'!$P$128/10000,2)</f>
        <v>12.91</v>
      </c>
      <c r="D23" s="66">
        <f t="shared" si="7"/>
        <v>1.6138508656791048E-2</v>
      </c>
      <c r="E23" s="21"/>
      <c r="F23" s="22">
        <f>ROUND('PU Wise OWE'!$P$126/10000,2)</f>
        <v>14.49</v>
      </c>
      <c r="G23" s="24">
        <f t="shared" si="8"/>
        <v>1.2581182926405723E-2</v>
      </c>
      <c r="H23" s="23">
        <f>ROUND('PU Wise OWE'!$P$127/10000,2)</f>
        <v>9.77</v>
      </c>
      <c r="I23" s="23">
        <f>ROUND('PU Wise OWE'!$P$129/10000,2)</f>
        <v>16.68</v>
      </c>
      <c r="J23" s="24">
        <f t="shared" si="9"/>
        <v>1.6591236882677673E-2</v>
      </c>
      <c r="K23" s="22">
        <f t="shared" si="10"/>
        <v>-6.91</v>
      </c>
      <c r="L23" s="24">
        <f t="shared" si="11"/>
        <v>-0.41426858513189452</v>
      </c>
      <c r="M23" s="22">
        <f t="shared" si="4"/>
        <v>3.7699999999999996</v>
      </c>
      <c r="N23" s="52">
        <f t="shared" si="5"/>
        <v>0.29202168861347788</v>
      </c>
      <c r="O23" s="52">
        <f t="shared" si="12"/>
        <v>1.1511387163561075</v>
      </c>
      <c r="P23" s="155" t="s">
        <v>285</v>
      </c>
      <c r="Q23" s="162">
        <f>(I23-11.45)/10*2+I23</f>
        <v>17.725999999999999</v>
      </c>
      <c r="R23" s="166">
        <f t="shared" si="6"/>
        <v>3.2359999999999989</v>
      </c>
    </row>
    <row r="24" spans="1:18" ht="34.15" customHeight="1">
      <c r="A24" s="56" t="s">
        <v>154</v>
      </c>
      <c r="B24" s="106">
        <v>81.78</v>
      </c>
      <c r="C24" s="70">
        <f>ROUND('PU Wise OWE'!$S$128/10000,2)</f>
        <v>15.63</v>
      </c>
      <c r="D24" s="66">
        <f t="shared" si="7"/>
        <v>1.9538721170073131E-2</v>
      </c>
      <c r="E24" s="21"/>
      <c r="F24" s="22">
        <f>ROUND('PU Wise OWE'!$S$126/10000,2)</f>
        <v>14.35</v>
      </c>
      <c r="G24" s="24">
        <f t="shared" si="8"/>
        <v>1.2459625603445282E-2</v>
      </c>
      <c r="H24" s="23">
        <f>ROUND('PU Wise OWE'!$S$127/10000,2)</f>
        <v>14.35</v>
      </c>
      <c r="I24" s="23">
        <f>ROUND('PU Wise OWE'!$S$129/10000,2)</f>
        <v>17.11</v>
      </c>
      <c r="J24" s="24">
        <f t="shared" si="9"/>
        <v>1.7018948624857012E-2</v>
      </c>
      <c r="K24" s="22">
        <f t="shared" si="10"/>
        <v>-2.76</v>
      </c>
      <c r="L24" s="24">
        <f t="shared" si="11"/>
        <v>-0.1613091759205143</v>
      </c>
      <c r="M24" s="22">
        <f t="shared" si="4"/>
        <v>1.4799999999999986</v>
      </c>
      <c r="N24" s="52">
        <f t="shared" si="5"/>
        <v>9.4689699296225116E-2</v>
      </c>
      <c r="O24" s="52">
        <f t="shared" si="12"/>
        <v>1.192334494773519</v>
      </c>
      <c r="P24" s="155" t="s">
        <v>265</v>
      </c>
      <c r="Q24" s="162">
        <f>F24</f>
        <v>14.35</v>
      </c>
      <c r="R24" s="68">
        <f t="shared" si="6"/>
        <v>0</v>
      </c>
    </row>
    <row r="25" spans="1:18" ht="28.9" customHeight="1">
      <c r="A25" s="56" t="s">
        <v>155</v>
      </c>
      <c r="B25" s="106">
        <v>90.5</v>
      </c>
      <c r="C25" s="70">
        <f>ROUND('PU Wise OWE'!$T$128/10000,2)</f>
        <v>21.22</v>
      </c>
      <c r="D25" s="66">
        <f t="shared" si="7"/>
        <v>2.6526657916119755E-2</v>
      </c>
      <c r="E25" s="21"/>
      <c r="F25" s="22">
        <f>ROUND('PU Wise OWE'!$T$126/10000,2)</f>
        <v>18.75</v>
      </c>
      <c r="G25" s="24">
        <f t="shared" si="8"/>
        <v>1.6279998610773453E-2</v>
      </c>
      <c r="H25" s="22">
        <f>ROUND('PU Wise OWE'!$T$127/10000,2)</f>
        <v>12.38</v>
      </c>
      <c r="I25" s="23">
        <f>ROUND('PU Wise OWE'!$T$129/10000,2)</f>
        <v>17.559999999999999</v>
      </c>
      <c r="J25" s="24">
        <f t="shared" si="9"/>
        <v>1.7466553936440043E-2</v>
      </c>
      <c r="K25" s="22">
        <f t="shared" si="10"/>
        <v>-5.1799999999999979</v>
      </c>
      <c r="L25" s="24">
        <f t="shared" si="11"/>
        <v>-0.29498861047835984</v>
      </c>
      <c r="M25" s="22">
        <f t="shared" si="4"/>
        <v>-3.66</v>
      </c>
      <c r="N25" s="52">
        <f t="shared" si="5"/>
        <v>-0.17247879359095195</v>
      </c>
      <c r="O25" s="52">
        <f t="shared" si="12"/>
        <v>0.93653333333333322</v>
      </c>
      <c r="P25" s="155" t="s">
        <v>279</v>
      </c>
      <c r="Q25" s="162">
        <f>(I25-4)/10*2+I25</f>
        <v>20.271999999999998</v>
      </c>
      <c r="R25" s="68">
        <f t="shared" si="6"/>
        <v>1.5219999999999985</v>
      </c>
    </row>
    <row r="26" spans="1:18" ht="42.6" customHeight="1">
      <c r="A26" s="56" t="s">
        <v>173</v>
      </c>
      <c r="B26" s="106">
        <v>41.07</v>
      </c>
      <c r="C26" s="70">
        <f>ROUND('PU Wise OWE'!$V$128/10000,2)</f>
        <v>0.6</v>
      </c>
      <c r="D26" s="66">
        <f t="shared" si="7"/>
        <v>7.5004687792987049E-4</v>
      </c>
      <c r="E26" s="22"/>
      <c r="F26" s="22">
        <f>ROUND('PU Wise OWE'!$V$126/10000,2)</f>
        <v>0</v>
      </c>
      <c r="G26" s="24">
        <f t="shared" si="8"/>
        <v>0</v>
      </c>
      <c r="H26" s="22">
        <f>ROUND('PU Wise OWE'!$V$127/10000,2)</f>
        <v>0</v>
      </c>
      <c r="I26" s="23">
        <f>ROUND('PU Wise OWE'!$V$129/10000,2)</f>
        <v>5.27</v>
      </c>
      <c r="J26" s="24">
        <f t="shared" si="9"/>
        <v>5.2419555378723824E-3</v>
      </c>
      <c r="K26" s="22">
        <f t="shared" si="10"/>
        <v>-5.27</v>
      </c>
      <c r="L26" s="24">
        <f t="shared" si="11"/>
        <v>-1</v>
      </c>
      <c r="M26" s="22">
        <f t="shared" si="4"/>
        <v>4.67</v>
      </c>
      <c r="N26" s="52">
        <f t="shared" si="5"/>
        <v>7.7833333333333332</v>
      </c>
      <c r="O26" s="52" t="e">
        <f t="shared" si="12"/>
        <v>#DIV/0!</v>
      </c>
      <c r="P26" s="155" t="s">
        <v>282</v>
      </c>
      <c r="Q26" s="162">
        <f>(I26-3.4)/10*2+I26</f>
        <v>5.6439999999999992</v>
      </c>
      <c r="R26" s="68">
        <f t="shared" si="6"/>
        <v>5.6439999999999992</v>
      </c>
    </row>
    <row r="27" spans="1:18" ht="60" customHeight="1">
      <c r="A27" s="56" t="s">
        <v>172</v>
      </c>
      <c r="B27" s="106">
        <v>169.78</v>
      </c>
      <c r="C27" s="70">
        <f>ROUND('PU Wise OWE'!$AC$128/10000,2)</f>
        <v>13.1</v>
      </c>
      <c r="D27" s="66">
        <f t="shared" si="7"/>
        <v>1.6376023501468842E-2</v>
      </c>
      <c r="E27" s="22"/>
      <c r="F27" s="22">
        <f>ROUND('PU Wise OWE'!$AC$126/10000,2)</f>
        <v>12.98</v>
      </c>
      <c r="G27" s="24">
        <f t="shared" si="8"/>
        <v>1.1270100371618103E-2</v>
      </c>
      <c r="H27" s="23">
        <f>ROUND('PU Wise OWE'!$AC$127/10000,2)</f>
        <v>8.57</v>
      </c>
      <c r="I27" s="23">
        <f>ROUND('PU Wise OWE'!$AC$129/10000,2)</f>
        <v>4.71</v>
      </c>
      <c r="J27" s="24">
        <f t="shared" si="9"/>
        <v>4.6849355945690558E-3</v>
      </c>
      <c r="K27" s="22">
        <f t="shared" si="10"/>
        <v>3.8600000000000003</v>
      </c>
      <c r="L27" s="24">
        <f t="shared" si="11"/>
        <v>0.81953290870488327</v>
      </c>
      <c r="M27" s="22">
        <f t="shared" si="4"/>
        <v>-8.39</v>
      </c>
      <c r="N27" s="52">
        <f t="shared" si="5"/>
        <v>-0.64045801526717561</v>
      </c>
      <c r="O27" s="52">
        <f t="shared" si="12"/>
        <v>0.36286594761171032</v>
      </c>
      <c r="P27" s="155" t="s">
        <v>281</v>
      </c>
      <c r="Q27" s="162">
        <f>(I27-9.35)/10*2+I27</f>
        <v>3.782</v>
      </c>
      <c r="R27" s="68">
        <f t="shared" si="6"/>
        <v>-9.1980000000000004</v>
      </c>
    </row>
    <row r="28" spans="1:18">
      <c r="A28" s="25" t="s">
        <v>144</v>
      </c>
      <c r="B28" s="26">
        <f>SUM(B13:B27)</f>
        <v>4551.0499999999993</v>
      </c>
      <c r="C28" s="74">
        <f>SUM(C13:C27)</f>
        <v>565.6</v>
      </c>
      <c r="D28" s="54">
        <f>SUM(D13:D27)</f>
        <v>0.70704419026189147</v>
      </c>
      <c r="E28" s="26"/>
      <c r="F28" s="26">
        <f>F5</f>
        <v>841.48</v>
      </c>
      <c r="G28" s="54">
        <f t="shared" ref="G28:I28" si="13">SUM(G13:G27)</f>
        <v>0.72849303650192765</v>
      </c>
      <c r="H28" s="26">
        <f>SUM(H13:H27)</f>
        <v>579.93000000000006</v>
      </c>
      <c r="I28" s="26">
        <f t="shared" si="13"/>
        <v>621.68999999999994</v>
      </c>
      <c r="J28" s="54">
        <f t="shared" si="9"/>
        <v>0.61838165812900969</v>
      </c>
      <c r="K28" s="26">
        <f t="shared" si="10"/>
        <v>-41.759999999999877</v>
      </c>
      <c r="L28" s="54">
        <f t="shared" si="11"/>
        <v>-6.7171741543212662E-2</v>
      </c>
      <c r="M28" s="26">
        <f t="shared" si="4"/>
        <v>56.089999999999918</v>
      </c>
      <c r="N28" s="55">
        <f t="shared" si="5"/>
        <v>9.9169024045261525E-2</v>
      </c>
      <c r="Q28" s="74">
        <f>SUM(Q13:Q27)</f>
        <v>727.28800000000024</v>
      </c>
      <c r="R28" s="74">
        <f>SUM(R13:R27)</f>
        <v>-111.73199999999997</v>
      </c>
    </row>
    <row r="29" spans="1:18">
      <c r="I29" s="68"/>
      <c r="J29" s="68"/>
      <c r="K29" s="68"/>
      <c r="L29" s="68"/>
      <c r="Q29" s="163"/>
    </row>
    <row r="30" spans="1:18">
      <c r="Q30" s="163"/>
    </row>
    <row r="31" spans="1:18">
      <c r="A31" s="75" t="s">
        <v>175</v>
      </c>
      <c r="B31" s="75"/>
      <c r="C31" s="76"/>
      <c r="D31" s="77"/>
      <c r="M31" s="152" t="s">
        <v>145</v>
      </c>
      <c r="Q31" s="163"/>
    </row>
    <row r="32" spans="1:18" ht="15" customHeight="1">
      <c r="A32" s="305"/>
      <c r="B32" s="303" t="s">
        <v>290</v>
      </c>
      <c r="C32" s="306" t="str">
        <f>'PU Wise OWE'!$B$7</f>
        <v>Actuals upto Nov'21</v>
      </c>
      <c r="D32" s="303" t="s">
        <v>168</v>
      </c>
      <c r="E32" s="303"/>
      <c r="F32" s="338" t="str">
        <f>'PU Wise OWE'!$B$5</f>
        <v xml:space="preserve">BGSL 2022-23 </v>
      </c>
      <c r="G32" s="303" t="s">
        <v>297</v>
      </c>
      <c r="H32" s="303" t="s">
        <v>304</v>
      </c>
      <c r="I32" s="306" t="str">
        <f>'PU Wise OWE'!B8</f>
        <v>Actuals upto Nov'22</v>
      </c>
      <c r="J32" s="303" t="s">
        <v>200</v>
      </c>
      <c r="K32" s="316" t="s">
        <v>201</v>
      </c>
      <c r="L32" s="316"/>
      <c r="M32" s="316" t="s">
        <v>142</v>
      </c>
      <c r="N32" s="316"/>
      <c r="O32" s="305" t="s">
        <v>302</v>
      </c>
      <c r="P32" s="346" t="s">
        <v>262</v>
      </c>
      <c r="Q32" s="164"/>
    </row>
    <row r="33" spans="1:18" ht="17.25" customHeight="1">
      <c r="A33" s="305"/>
      <c r="B33" s="304"/>
      <c r="C33" s="304"/>
      <c r="D33" s="304"/>
      <c r="E33" s="304"/>
      <c r="F33" s="339"/>
      <c r="G33" s="304"/>
      <c r="H33" s="304"/>
      <c r="I33" s="304"/>
      <c r="J33" s="304"/>
      <c r="K33" s="79" t="s">
        <v>140</v>
      </c>
      <c r="L33" s="80" t="s">
        <v>141</v>
      </c>
      <c r="M33" s="79" t="s">
        <v>140</v>
      </c>
      <c r="N33" s="80" t="s">
        <v>141</v>
      </c>
      <c r="O33" s="305"/>
      <c r="P33" s="346"/>
      <c r="Q33" s="164"/>
    </row>
    <row r="34" spans="1:18" ht="15" customHeight="1">
      <c r="A34" s="84" t="s">
        <v>176</v>
      </c>
      <c r="B34" s="107">
        <v>10.44</v>
      </c>
      <c r="C34" s="70">
        <f>ROUND(('PU Wise OWE'!$AE$128+'PU Wise OWE'!$AF$128)/10000,2)</f>
        <v>1.56</v>
      </c>
      <c r="D34" s="85">
        <f>C34/$C$7</f>
        <v>1.9501218826176636E-3</v>
      </c>
      <c r="E34" s="21"/>
      <c r="F34" s="22">
        <f>ROUND(('PU Wise OWE'!$AE$126+'PU Wise OWE'!$AF$126)/10000,2)</f>
        <v>1.0900000000000001</v>
      </c>
      <c r="G34" s="24">
        <f t="shared" ref="G34:G37" si="14">F34/$F$7</f>
        <v>9.4641058590629675E-4</v>
      </c>
      <c r="H34" s="23">
        <f>ROUND(('PU Wise OWE'!$AE$127+'PU Wise OWE'!$AF$127)/10000,2)</f>
        <v>0.72</v>
      </c>
      <c r="I34" s="23">
        <f>ROUND(('PU Wise OWE'!$AE$129+'PU Wise OWE'!$AF$129)/10000,2)</f>
        <v>1.6</v>
      </c>
      <c r="J34" s="24">
        <f t="shared" ref="J34:J37" si="15">I34/$I$7</f>
        <v>1.5914855522952205E-3</v>
      </c>
      <c r="K34" s="22">
        <f t="shared" ref="K34" si="16">H34-I34</f>
        <v>-0.88000000000000012</v>
      </c>
      <c r="L34" s="24">
        <f t="shared" ref="L34" si="17">K34/I34</f>
        <v>-0.55000000000000004</v>
      </c>
      <c r="M34" s="22">
        <f>I34-C34</f>
        <v>4.0000000000000036E-2</v>
      </c>
      <c r="N34" s="52">
        <f>M34/C34</f>
        <v>2.5641025641025664E-2</v>
      </c>
      <c r="O34" s="52">
        <f t="shared" ref="O34:O37" si="18">I34/F34</f>
        <v>1.4678899082568808</v>
      </c>
      <c r="P34" s="347" t="s">
        <v>273</v>
      </c>
      <c r="Q34" s="162">
        <f>(I34/10)*12</f>
        <v>1.92</v>
      </c>
      <c r="R34" s="68">
        <f>Q34-F34</f>
        <v>0.82999999999999985</v>
      </c>
    </row>
    <row r="35" spans="1:18" ht="16.5" customHeight="1">
      <c r="A35" s="84" t="s">
        <v>177</v>
      </c>
      <c r="B35" s="107">
        <v>21.76</v>
      </c>
      <c r="C35" s="70">
        <f>ROUND('PU Wise OWE'!$AG$128/10000,2)</f>
        <v>1.08</v>
      </c>
      <c r="D35" s="85">
        <f t="shared" ref="D35:D37" si="19">C35/$C$7</f>
        <v>1.3500843802737672E-3</v>
      </c>
      <c r="E35" s="21"/>
      <c r="F35" s="22">
        <f>ROUND('PU Wise OWE'!$AG$126/10000,2)</f>
        <v>1.18</v>
      </c>
      <c r="G35" s="24">
        <f t="shared" si="14"/>
        <v>1.0245545792380091E-3</v>
      </c>
      <c r="H35" s="23">
        <f>ROUND('PU Wise OWE'!$AG$127/10000,2)</f>
        <v>0.78</v>
      </c>
      <c r="I35" s="23">
        <f>ROUND('PU Wise OWE'!$AG$129/10000,2)</f>
        <v>1.42</v>
      </c>
      <c r="J35" s="24">
        <f t="shared" si="15"/>
        <v>1.4124434276620082E-3</v>
      </c>
      <c r="K35" s="22">
        <f t="shared" ref="K35:K37" si="20">H35-I35</f>
        <v>-0.6399999999999999</v>
      </c>
      <c r="L35" s="24">
        <f t="shared" ref="L35:L37" si="21">K35/I35</f>
        <v>-0.45070422535211263</v>
      </c>
      <c r="M35" s="22">
        <f>I35-C35</f>
        <v>0.33999999999999986</v>
      </c>
      <c r="N35" s="52">
        <f>M35/C35</f>
        <v>0.31481481481481466</v>
      </c>
      <c r="O35" s="52">
        <f t="shared" si="18"/>
        <v>1.2033898305084745</v>
      </c>
      <c r="P35" s="348"/>
      <c r="Q35" s="162">
        <f>(I35/10)*12+6</f>
        <v>7.7039999999999997</v>
      </c>
      <c r="R35" s="166">
        <f>Q35-F35</f>
        <v>6.524</v>
      </c>
    </row>
    <row r="36" spans="1:18" ht="15.75" customHeight="1">
      <c r="A36" s="84" t="s">
        <v>178</v>
      </c>
      <c r="B36" s="107">
        <v>2.4700000000000002</v>
      </c>
      <c r="C36" s="70">
        <f>ROUND('PU Wise OWE'!$AJ$128/10000,2)</f>
        <v>0.12</v>
      </c>
      <c r="D36" s="85">
        <f t="shared" si="19"/>
        <v>1.500093755859741E-4</v>
      </c>
      <c r="E36" s="21"/>
      <c r="F36" s="22">
        <f>ROUND('PU Wise OWE'!$AJ$126/10000,2)</f>
        <v>0.11</v>
      </c>
      <c r="G36" s="24">
        <f t="shared" si="14"/>
        <v>9.5509325183204254E-5</v>
      </c>
      <c r="H36" s="23">
        <f>ROUND('PU Wise OWE'!$AJ$127/10000,2)</f>
        <v>7.0000000000000007E-2</v>
      </c>
      <c r="I36" s="23">
        <f>ROUND('PU Wise OWE'!$AJ$129/10000,2)</f>
        <v>0.19</v>
      </c>
      <c r="J36" s="24">
        <f t="shared" si="15"/>
        <v>1.8898890933505744E-4</v>
      </c>
      <c r="K36" s="22">
        <f t="shared" si="20"/>
        <v>-0.12</v>
      </c>
      <c r="L36" s="24">
        <f t="shared" si="21"/>
        <v>-0.63157894736842102</v>
      </c>
      <c r="M36" s="22">
        <f>I36-C36</f>
        <v>7.0000000000000007E-2</v>
      </c>
      <c r="N36" s="52">
        <f>M36/C36</f>
        <v>0.58333333333333337</v>
      </c>
      <c r="O36" s="52">
        <f t="shared" si="18"/>
        <v>1.7272727272727273</v>
      </c>
      <c r="P36" s="348"/>
      <c r="Q36" s="162">
        <f>(I36/10)*12</f>
        <v>0.22799999999999998</v>
      </c>
      <c r="R36" s="68">
        <f>Q36-F36</f>
        <v>0.11799999999999998</v>
      </c>
    </row>
    <row r="37" spans="1:18">
      <c r="A37" s="25" t="s">
        <v>144</v>
      </c>
      <c r="B37" s="26">
        <v>34.619999999999997</v>
      </c>
      <c r="C37" s="74">
        <f>SUM(C34:C36)</f>
        <v>2.7600000000000002</v>
      </c>
      <c r="D37" s="86">
        <f t="shared" si="19"/>
        <v>3.450215638477405E-3</v>
      </c>
      <c r="E37" s="26"/>
      <c r="F37" s="74">
        <f t="shared" ref="F37:I37" si="22">SUM(F34:F36)</f>
        <v>2.38</v>
      </c>
      <c r="G37" s="54">
        <f t="shared" si="14"/>
        <v>2.0664744903275099E-3</v>
      </c>
      <c r="H37" s="74">
        <f t="shared" si="22"/>
        <v>1.57</v>
      </c>
      <c r="I37" s="74">
        <f t="shared" si="22"/>
        <v>3.21</v>
      </c>
      <c r="J37" s="54">
        <f t="shared" si="15"/>
        <v>3.1929178892922861E-3</v>
      </c>
      <c r="K37" s="26">
        <f t="shared" si="20"/>
        <v>-1.64</v>
      </c>
      <c r="L37" s="54">
        <f t="shared" si="21"/>
        <v>-0.5109034267912772</v>
      </c>
      <c r="M37" s="26">
        <f>I37-C37</f>
        <v>0.44999999999999973</v>
      </c>
      <c r="N37" s="55">
        <f>M37/C37</f>
        <v>0.16304347826086946</v>
      </c>
      <c r="O37" s="52">
        <f t="shared" si="18"/>
        <v>1.3487394957983194</v>
      </c>
      <c r="P37" s="349"/>
      <c r="Q37" s="74">
        <f>SUM(Q34:Q36)</f>
        <v>9.8519999999999985</v>
      </c>
      <c r="R37" s="74">
        <f>SUM(R34:R36)</f>
        <v>7.4720000000000004</v>
      </c>
    </row>
    <row r="38" spans="1:18">
      <c r="Q38" s="163"/>
    </row>
    <row r="39" spans="1:18" ht="15.75" thickBot="1">
      <c r="A39" s="82"/>
      <c r="B39" s="82"/>
      <c r="C39" s="83"/>
      <c r="D39" s="82"/>
      <c r="M39" s="152" t="s">
        <v>145</v>
      </c>
      <c r="Q39" s="163"/>
    </row>
    <row r="40" spans="1:18" ht="15" customHeight="1">
      <c r="A40" s="305" t="s">
        <v>159</v>
      </c>
      <c r="B40" s="303" t="s">
        <v>290</v>
      </c>
      <c r="C40" s="306" t="str">
        <f>'PU Wise OWE'!$B$7</f>
        <v>Actuals upto Nov'21</v>
      </c>
      <c r="D40" s="303" t="s">
        <v>168</v>
      </c>
      <c r="E40" s="303"/>
      <c r="F40" s="338" t="str">
        <f>'PU Wise OWE'!$B$5</f>
        <v xml:space="preserve">BGSL 2022-23 </v>
      </c>
      <c r="G40" s="303" t="s">
        <v>297</v>
      </c>
      <c r="H40" s="303" t="s">
        <v>304</v>
      </c>
      <c r="I40" s="306" t="str">
        <f>'PU Wise OWE'!B8</f>
        <v>Actuals upto Nov'22</v>
      </c>
      <c r="J40" s="303" t="s">
        <v>200</v>
      </c>
      <c r="K40" s="316" t="s">
        <v>201</v>
      </c>
      <c r="L40" s="316"/>
      <c r="M40" s="316" t="s">
        <v>142</v>
      </c>
      <c r="N40" s="316"/>
      <c r="O40" s="305" t="s">
        <v>302</v>
      </c>
      <c r="P40" s="350" t="s">
        <v>262</v>
      </c>
      <c r="Q40" s="164"/>
    </row>
    <row r="41" spans="1:18" ht="30">
      <c r="A41" s="305"/>
      <c r="B41" s="304"/>
      <c r="C41" s="304"/>
      <c r="D41" s="304"/>
      <c r="E41" s="304"/>
      <c r="F41" s="339"/>
      <c r="G41" s="304"/>
      <c r="H41" s="304"/>
      <c r="I41" s="304"/>
      <c r="J41" s="304"/>
      <c r="K41" s="79" t="s">
        <v>140</v>
      </c>
      <c r="L41" s="80" t="s">
        <v>141</v>
      </c>
      <c r="M41" s="79" t="s">
        <v>140</v>
      </c>
      <c r="N41" s="80" t="s">
        <v>141</v>
      </c>
      <c r="O41" s="305"/>
      <c r="P41" s="351"/>
      <c r="Q41" s="164"/>
    </row>
    <row r="42" spans="1:18" ht="15.75">
      <c r="A42" s="27" t="s">
        <v>160</v>
      </c>
      <c r="B42" s="104">
        <v>273.47000000000003</v>
      </c>
      <c r="C42" s="70">
        <f>SUM(C43:C47)</f>
        <v>59.99</v>
      </c>
      <c r="D42" s="85">
        <f t="shared" ref="D42:D49" si="23">C42/$C$7</f>
        <v>7.4992187011688236E-2</v>
      </c>
      <c r="E42" s="97"/>
      <c r="F42" s="21">
        <f>SUM(F43:F47)</f>
        <v>53.429999999999993</v>
      </c>
      <c r="G42" s="24">
        <f t="shared" ref="G42:G49" si="24">F42/$F$7</f>
        <v>4.639148404126002E-2</v>
      </c>
      <c r="H42" s="21">
        <f>SUM(H43:H47)</f>
        <v>35.26</v>
      </c>
      <c r="I42" s="21">
        <f>SUM(I43:I47)</f>
        <v>70.350000000000009</v>
      </c>
      <c r="J42" s="24">
        <f t="shared" ref="J42:J49" si="25">I42/$I$7</f>
        <v>6.9975630377480488E-2</v>
      </c>
      <c r="K42" s="22">
        <f>H42-I42</f>
        <v>-35.090000000000011</v>
      </c>
      <c r="L42" s="24">
        <f>K42/I42</f>
        <v>-0.49879175550817351</v>
      </c>
      <c r="M42" s="22">
        <f t="shared" ref="M42:M49" si="26">I42-C42</f>
        <v>10.360000000000007</v>
      </c>
      <c r="N42" s="52">
        <f t="shared" ref="N42:N49" si="27">M42/C42</f>
        <v>0.17269544924154037</v>
      </c>
      <c r="O42" s="52">
        <f t="shared" ref="O42:O49" si="28">I42/F42</f>
        <v>1.316676024705222</v>
      </c>
      <c r="P42" s="156"/>
      <c r="Q42" s="162">
        <v>266.16000000000003</v>
      </c>
      <c r="R42" s="68">
        <f t="shared" ref="R42:R48" si="29">Q42-F42</f>
        <v>212.73000000000002</v>
      </c>
    </row>
    <row r="43" spans="1:18" ht="15.75">
      <c r="A43" s="57" t="s">
        <v>156</v>
      </c>
      <c r="B43" s="21">
        <v>19.690000000000001</v>
      </c>
      <c r="C43" s="70">
        <f>ROUND('PU Wise OWE'!$AK$84/10000,2)</f>
        <v>1.98</v>
      </c>
      <c r="D43" s="85">
        <f t="shared" si="23"/>
        <v>2.4751546971685727E-3</v>
      </c>
      <c r="E43" s="97"/>
      <c r="F43" s="21">
        <f>ROUND('PU Wise OWE'!$AK$82/10000,2)</f>
        <v>2.09</v>
      </c>
      <c r="G43" s="24">
        <f t="shared" si="24"/>
        <v>1.8146771784808807E-3</v>
      </c>
      <c r="H43" s="21">
        <f>ROUND('PU Wise OWE'!$AK$83/10000,2)</f>
        <v>1.38</v>
      </c>
      <c r="I43" s="21">
        <f>ROUND('PU Wise OWE'!$AK$85/10000,2)</f>
        <v>2.4500000000000002</v>
      </c>
      <c r="J43" s="24">
        <f t="shared" si="25"/>
        <v>2.4369622519520564E-3</v>
      </c>
      <c r="K43" s="22">
        <f t="shared" ref="K43:K49" si="30">H43-I43</f>
        <v>-1.0700000000000003</v>
      </c>
      <c r="L43" s="24">
        <f t="shared" ref="L43:L49" si="31">K43/I43</f>
        <v>-0.43673469387755109</v>
      </c>
      <c r="M43" s="22">
        <f t="shared" si="26"/>
        <v>0.4700000000000002</v>
      </c>
      <c r="N43" s="52">
        <f t="shared" si="27"/>
        <v>0.23737373737373749</v>
      </c>
      <c r="O43" s="52">
        <f t="shared" si="28"/>
        <v>1.1722488038277514</v>
      </c>
      <c r="P43" s="156"/>
      <c r="Q43" s="162">
        <f>(I43/10)*12</f>
        <v>2.9400000000000004</v>
      </c>
      <c r="R43" s="68">
        <f t="shared" si="29"/>
        <v>0.85000000000000053</v>
      </c>
    </row>
    <row r="44" spans="1:18" ht="15.75">
      <c r="A44" s="58" t="s">
        <v>163</v>
      </c>
      <c r="B44" s="108">
        <v>114.4</v>
      </c>
      <c r="C44" s="70">
        <f>ROUND('PU Wise OWE'!$AR$84/10000,2)</f>
        <v>2.1800000000000002</v>
      </c>
      <c r="D44" s="85">
        <f t="shared" si="23"/>
        <v>2.7251703231451966E-3</v>
      </c>
      <c r="E44" s="97"/>
      <c r="F44" s="21">
        <f>ROUND('PU Wise OWE'!$AR$82/10000,2)</f>
        <v>9.7799999999999994</v>
      </c>
      <c r="G44" s="24">
        <f t="shared" si="24"/>
        <v>8.4916472753794325E-3</v>
      </c>
      <c r="H44" s="21">
        <f>ROUND('PU Wise OWE'!$AR$83/10000,2)</f>
        <v>6.45</v>
      </c>
      <c r="I44" s="21">
        <f>ROUND('PU Wise OWE'!$AR$85/10000,2)</f>
        <v>0.32</v>
      </c>
      <c r="J44" s="24">
        <f t="shared" si="25"/>
        <v>3.1829711045904414E-4</v>
      </c>
      <c r="K44" s="22">
        <f t="shared" si="30"/>
        <v>6.13</v>
      </c>
      <c r="L44" s="24">
        <f t="shared" si="31"/>
        <v>19.15625</v>
      </c>
      <c r="M44" s="22">
        <f t="shared" si="26"/>
        <v>-1.86</v>
      </c>
      <c r="N44" s="52">
        <f t="shared" si="27"/>
        <v>-0.85321100917431192</v>
      </c>
      <c r="O44" s="52">
        <f t="shared" si="28"/>
        <v>3.2719836400817999E-2</v>
      </c>
      <c r="P44" s="156"/>
      <c r="Q44" s="162">
        <f>(I44/10)*12</f>
        <v>0.38400000000000001</v>
      </c>
      <c r="R44" s="68">
        <f t="shared" si="29"/>
        <v>-9.395999999999999</v>
      </c>
    </row>
    <row r="45" spans="1:18" ht="15.75">
      <c r="A45" s="58" t="s">
        <v>164</v>
      </c>
      <c r="B45" s="108">
        <v>46.69</v>
      </c>
      <c r="C45" s="70">
        <f>ROUND('PU Wise OWE'!$AU$84/10000,2)</f>
        <v>0.8</v>
      </c>
      <c r="D45" s="85">
        <f t="shared" si="23"/>
        <v>1.0000625039064941E-3</v>
      </c>
      <c r="E45" s="97"/>
      <c r="F45" s="21">
        <f>ROUND('PU Wise OWE'!$AU$82/10000,2)</f>
        <v>3.3</v>
      </c>
      <c r="G45" s="24">
        <f t="shared" si="24"/>
        <v>2.8652797554961271E-3</v>
      </c>
      <c r="H45" s="21">
        <f>ROUND('PU Wise OWE'!$AU$83/10000,2)</f>
        <v>2.1800000000000002</v>
      </c>
      <c r="I45" s="21">
        <f>ROUND('PU Wise OWE'!$AU$85/10000,2)</f>
        <v>-2.04</v>
      </c>
      <c r="J45" s="24">
        <f t="shared" si="25"/>
        <v>-2.0291440791764064E-3</v>
      </c>
      <c r="K45" s="22">
        <f t="shared" si="30"/>
        <v>4.2200000000000006</v>
      </c>
      <c r="L45" s="24">
        <f t="shared" si="31"/>
        <v>-2.0686274509803924</v>
      </c>
      <c r="M45" s="22">
        <f t="shared" si="26"/>
        <v>-2.84</v>
      </c>
      <c r="N45" s="52">
        <f t="shared" si="27"/>
        <v>-3.55</v>
      </c>
      <c r="O45" s="52">
        <f t="shared" si="28"/>
        <v>-0.61818181818181828</v>
      </c>
      <c r="P45" s="156"/>
      <c r="Q45" s="162">
        <f>(I45/10)*12</f>
        <v>-2.4480000000000004</v>
      </c>
      <c r="R45" s="68">
        <f t="shared" si="29"/>
        <v>-5.7480000000000002</v>
      </c>
    </row>
    <row r="46" spans="1:18" ht="15.75">
      <c r="A46" s="57" t="s">
        <v>161</v>
      </c>
      <c r="B46" s="21">
        <v>54.55</v>
      </c>
      <c r="C46" s="70">
        <f>ROUND('PU Wise OWE'!$AZ$84/10000,2)</f>
        <v>0</v>
      </c>
      <c r="D46" s="85">
        <f t="shared" si="23"/>
        <v>0</v>
      </c>
      <c r="E46" s="97"/>
      <c r="F46" s="21">
        <f>ROUND('PU Wise OWE'!$AZ$82/10000,2)</f>
        <v>0</v>
      </c>
      <c r="G46" s="24">
        <f t="shared" si="24"/>
        <v>0</v>
      </c>
      <c r="H46" s="21">
        <f>ROUND('PU Wise OWE'!$AZ$83/10000,2)</f>
        <v>0</v>
      </c>
      <c r="I46" s="21">
        <f>ROUND('PU Wise OWE'!$AZ$85/10000,2)</f>
        <v>0</v>
      </c>
      <c r="J46" s="24">
        <f t="shared" si="25"/>
        <v>0</v>
      </c>
      <c r="K46" s="22">
        <f t="shared" si="30"/>
        <v>0</v>
      </c>
      <c r="L46" s="24" t="e">
        <f t="shared" si="31"/>
        <v>#DIV/0!</v>
      </c>
      <c r="M46" s="22">
        <f t="shared" si="26"/>
        <v>0</v>
      </c>
      <c r="N46" s="52" t="e">
        <f t="shared" si="27"/>
        <v>#DIV/0!</v>
      </c>
      <c r="O46" s="52" t="e">
        <f t="shared" si="28"/>
        <v>#DIV/0!</v>
      </c>
      <c r="P46" s="156"/>
      <c r="Q46" s="162">
        <f>(I46/10)*12</f>
        <v>0</v>
      </c>
      <c r="R46" s="166">
        <f t="shared" si="29"/>
        <v>0</v>
      </c>
    </row>
    <row r="47" spans="1:18" ht="15.75">
      <c r="A47" s="58" t="s">
        <v>162</v>
      </c>
      <c r="B47" s="108">
        <v>38.14</v>
      </c>
      <c r="C47" s="70">
        <f>ROUND('PU Wise OWE'!$BA$84/10000,2)</f>
        <v>55.03</v>
      </c>
      <c r="D47" s="85">
        <f t="shared" si="23"/>
        <v>6.8791799487467969E-2</v>
      </c>
      <c r="E47" s="97"/>
      <c r="F47" s="21">
        <f>ROUND('PU Wise OWE'!$BA$82/10000,2)</f>
        <v>38.26</v>
      </c>
      <c r="G47" s="24">
        <f t="shared" si="24"/>
        <v>3.3219879831903588E-2</v>
      </c>
      <c r="H47" s="21">
        <f>ROUND('PU Wise OWE'!$BA$83/10000,2)</f>
        <v>25.25</v>
      </c>
      <c r="I47" s="21">
        <f>ROUND('PU Wise OWE'!$BA$85/10000,2)</f>
        <v>69.62</v>
      </c>
      <c r="J47" s="24">
        <f t="shared" si="25"/>
        <v>6.9249515094245789E-2</v>
      </c>
      <c r="K47" s="22">
        <f t="shared" si="30"/>
        <v>-44.370000000000005</v>
      </c>
      <c r="L47" s="24">
        <f t="shared" si="31"/>
        <v>-0.63731686297041079</v>
      </c>
      <c r="M47" s="22">
        <f t="shared" si="26"/>
        <v>14.590000000000003</v>
      </c>
      <c r="N47" s="52">
        <f t="shared" si="27"/>
        <v>0.26512811193894248</v>
      </c>
      <c r="O47" s="52">
        <f t="shared" si="28"/>
        <v>1.8196549921589129</v>
      </c>
      <c r="P47" s="156"/>
      <c r="Q47" s="162">
        <f>(I47/10)*12</f>
        <v>83.544000000000011</v>
      </c>
      <c r="R47" s="68">
        <f t="shared" si="29"/>
        <v>45.284000000000013</v>
      </c>
    </row>
    <row r="48" spans="1:18" ht="15.75">
      <c r="A48" s="59" t="s">
        <v>165</v>
      </c>
      <c r="B48" s="103">
        <v>663.48</v>
      </c>
      <c r="C48" s="70">
        <f>ROUND('PU Wise OWE'!$AM$84/10000,2)-ROUND('PU Wise OWE'!$BJ$84/10000,2)</f>
        <v>74.05</v>
      </c>
      <c r="D48" s="85">
        <f t="shared" si="23"/>
        <v>9.256828551784485E-2</v>
      </c>
      <c r="E48" s="97"/>
      <c r="F48" s="21">
        <f>ROUND('PU Wise OWE'!$AM$82/10000,2)-ROUND('PU Wise OWE'!$BJ$82/10000,2)</f>
        <v>121.18</v>
      </c>
      <c r="G48" s="24">
        <f t="shared" si="24"/>
        <v>0.1052165456881881</v>
      </c>
      <c r="H48" s="21">
        <f>ROUND('PU Wise OWE'!$AM$83/10000,2)-ROUND('PU Wise OWE'!$BJ$83/10000,2)</f>
        <v>79.949999999999989</v>
      </c>
      <c r="I48" s="21">
        <f>ROUND('PU Wise OWE'!$AM$85/10000,2)-ROUND('PU Wise OWE'!$BJ$85/10000,2)</f>
        <v>179.98000000000002</v>
      </c>
      <c r="J48" s="24">
        <f t="shared" si="25"/>
        <v>0.17902223106380863</v>
      </c>
      <c r="K48" s="22">
        <f t="shared" si="30"/>
        <v>-100.03000000000003</v>
      </c>
      <c r="L48" s="24">
        <f t="shared" si="31"/>
        <v>-0.55578397599733309</v>
      </c>
      <c r="M48" s="22">
        <f t="shared" si="26"/>
        <v>105.93000000000002</v>
      </c>
      <c r="N48" s="52">
        <f t="shared" si="27"/>
        <v>1.4305199189736668</v>
      </c>
      <c r="O48" s="52">
        <f t="shared" si="28"/>
        <v>1.4852285855751775</v>
      </c>
      <c r="P48" s="156"/>
      <c r="Q48" s="162">
        <v>670.28</v>
      </c>
      <c r="R48" s="68">
        <f t="shared" si="29"/>
        <v>549.09999999999991</v>
      </c>
    </row>
    <row r="49" spans="1:18" s="36" customFormat="1" ht="15.75" thickBot="1">
      <c r="A49" s="60" t="s">
        <v>125</v>
      </c>
      <c r="B49" s="74">
        <f>B42+B48</f>
        <v>936.95</v>
      </c>
      <c r="C49" s="74">
        <f>C42+C48</f>
        <v>134.04</v>
      </c>
      <c r="D49" s="86">
        <f t="shared" si="23"/>
        <v>0.16756047252953307</v>
      </c>
      <c r="E49" s="98"/>
      <c r="F49" s="26">
        <f>F42+F48</f>
        <v>174.61</v>
      </c>
      <c r="G49" s="54">
        <f t="shared" si="24"/>
        <v>0.15160802972944815</v>
      </c>
      <c r="H49" s="26">
        <f>H42+H48</f>
        <v>115.20999999999998</v>
      </c>
      <c r="I49" s="26">
        <f>I42+I48</f>
        <v>250.33000000000004</v>
      </c>
      <c r="J49" s="54">
        <f t="shared" si="25"/>
        <v>0.24899786144128913</v>
      </c>
      <c r="K49" s="26">
        <f t="shared" si="30"/>
        <v>-135.12000000000006</v>
      </c>
      <c r="L49" s="54">
        <f t="shared" si="31"/>
        <v>-0.53976750689090414</v>
      </c>
      <c r="M49" s="26">
        <f t="shared" si="26"/>
        <v>116.29000000000005</v>
      </c>
      <c r="N49" s="55">
        <f t="shared" si="27"/>
        <v>0.86757684273351277</v>
      </c>
      <c r="O49" s="52">
        <f t="shared" si="28"/>
        <v>1.4336521390527461</v>
      </c>
      <c r="P49" s="157"/>
      <c r="Q49" s="74">
        <f>Q42+Q48</f>
        <v>936.44</v>
      </c>
      <c r="R49" s="74">
        <f>R42+R48</f>
        <v>761.82999999999993</v>
      </c>
    </row>
    <row r="50" spans="1:18">
      <c r="Q50" s="163"/>
    </row>
    <row r="51" spans="1:18">
      <c r="A51" s="75" t="s">
        <v>179</v>
      </c>
      <c r="B51" s="75"/>
      <c r="Q51" s="163"/>
    </row>
    <row r="52" spans="1:18" ht="30" customHeight="1">
      <c r="A52" s="81" t="s">
        <v>180</v>
      </c>
      <c r="B52" s="109">
        <v>188.88</v>
      </c>
      <c r="C52" s="70">
        <f>ROUND('PU Wise OWE'!$AK$128/10000,2)-C43</f>
        <v>7.18</v>
      </c>
      <c r="D52" s="85">
        <f t="shared" ref="D52:D56" si="32">C52/$C$7</f>
        <v>8.9755609725607841E-3</v>
      </c>
      <c r="E52" s="313"/>
      <c r="F52" s="22">
        <f>ROUND('PU Wise OWE'!$AK$126/10000,2)-F43</f>
        <v>11.2</v>
      </c>
      <c r="G52" s="24">
        <f t="shared" ref="G52:G54" si="33">F52/$F$7</f>
        <v>9.7245858368353415E-3</v>
      </c>
      <c r="H52" s="22">
        <f>ROUND('PU Wise OWE'!$AK$127/10000,2)-H43</f>
        <v>6.8</v>
      </c>
      <c r="I52" s="22">
        <f>ROUND('PU Wise OWE'!$AK$129/10000,2)-I43</f>
        <v>9.89</v>
      </c>
      <c r="J52" s="24">
        <f t="shared" ref="J52:J56" si="34">I52/$I$7</f>
        <v>9.8373700701248328E-3</v>
      </c>
      <c r="K52" s="22">
        <f>H52-I52</f>
        <v>-3.0900000000000007</v>
      </c>
      <c r="L52" s="24">
        <f>K52/I52</f>
        <v>-0.31243680485338732</v>
      </c>
      <c r="M52" s="22">
        <f>I52-C52</f>
        <v>2.7100000000000009</v>
      </c>
      <c r="N52" s="52">
        <f>M52/C52</f>
        <v>0.37743732590529261</v>
      </c>
      <c r="O52" s="52">
        <f t="shared" ref="O52:O54" si="35">I52/F52</f>
        <v>0.88303571428571437</v>
      </c>
      <c r="P52" s="155" t="s">
        <v>266</v>
      </c>
      <c r="Q52" s="162">
        <f>(I52/10)*12</f>
        <v>11.868000000000002</v>
      </c>
      <c r="R52" s="166">
        <f>Q52-F52</f>
        <v>0.66800000000000281</v>
      </c>
    </row>
    <row r="53" spans="1:18" ht="15.75">
      <c r="A53" s="20" t="s">
        <v>157</v>
      </c>
      <c r="B53" s="105">
        <v>121.46</v>
      </c>
      <c r="C53" s="70">
        <f>ROUND('PU Wise OWE'!$AL$128/10000,2)</f>
        <v>11.83</v>
      </c>
      <c r="D53" s="85">
        <f t="shared" si="32"/>
        <v>1.4788424276517281E-2</v>
      </c>
      <c r="E53" s="314"/>
      <c r="F53" s="22">
        <f>ROUND('PU Wise OWE'!$AL$126/10000,2)</f>
        <v>20.41</v>
      </c>
      <c r="G53" s="24">
        <f t="shared" si="33"/>
        <v>1.7721321154447262E-2</v>
      </c>
      <c r="H53" s="23">
        <f>ROUND('PU Wise OWE'!$AL$127/10000,2)</f>
        <v>13.44</v>
      </c>
      <c r="I53" s="23">
        <f>ROUND('PU Wise OWE'!$AL$129/10000,2)</f>
        <v>15.53</v>
      </c>
      <c r="J53" s="24">
        <f t="shared" si="34"/>
        <v>1.5447356641965483E-2</v>
      </c>
      <c r="K53" s="22">
        <f t="shared" ref="K53:K54" si="36">H53-I53</f>
        <v>-2.09</v>
      </c>
      <c r="L53" s="24">
        <f t="shared" ref="L53:L54" si="37">K53/I53</f>
        <v>-0.13457823567289118</v>
      </c>
      <c r="M53" s="22">
        <f>I53-C53</f>
        <v>3.6999999999999993</v>
      </c>
      <c r="N53" s="52">
        <f>M53/C53</f>
        <v>0.31276415891800502</v>
      </c>
      <c r="O53" s="52">
        <f t="shared" si="35"/>
        <v>0.76090151886330226</v>
      </c>
      <c r="P53" s="154" t="s">
        <v>267</v>
      </c>
      <c r="Q53" s="162">
        <f>(I53/10)*12</f>
        <v>18.635999999999999</v>
      </c>
      <c r="R53" s="68">
        <f>Q53-F53</f>
        <v>-1.7740000000000009</v>
      </c>
    </row>
    <row r="54" spans="1:18" s="36" customFormat="1">
      <c r="A54" s="25" t="s">
        <v>125</v>
      </c>
      <c r="B54" s="26">
        <f>SUM(B52:B53)</f>
        <v>310.33999999999997</v>
      </c>
      <c r="C54" s="74">
        <f>SUM(C52:C53)</f>
        <v>19.009999999999998</v>
      </c>
      <c r="D54" s="86">
        <f t="shared" si="32"/>
        <v>2.3763985249078065E-2</v>
      </c>
      <c r="E54" s="315"/>
      <c r="F54" s="74">
        <f t="shared" ref="F54:I54" si="38">SUM(F52:F53)</f>
        <v>31.61</v>
      </c>
      <c r="G54" s="54">
        <f t="shared" si="33"/>
        <v>2.7445906991282604E-2</v>
      </c>
      <c r="H54" s="74">
        <f t="shared" si="38"/>
        <v>20.239999999999998</v>
      </c>
      <c r="I54" s="74">
        <f t="shared" si="38"/>
        <v>25.42</v>
      </c>
      <c r="J54" s="54">
        <f t="shared" si="34"/>
        <v>2.5284726712090318E-2</v>
      </c>
      <c r="K54" s="26">
        <f t="shared" si="36"/>
        <v>-5.1800000000000033</v>
      </c>
      <c r="L54" s="54">
        <f t="shared" si="37"/>
        <v>-0.20377655389457131</v>
      </c>
      <c r="M54" s="26">
        <f>I54-C54</f>
        <v>6.4100000000000037</v>
      </c>
      <c r="N54" s="102">
        <f>M54/C54</f>
        <v>0.33719095213045791</v>
      </c>
      <c r="O54" s="52">
        <f t="shared" si="35"/>
        <v>0.80417589370452391</v>
      </c>
      <c r="P54" s="153"/>
      <c r="Q54" s="74">
        <f>SUM(Q52:Q53)</f>
        <v>30.504000000000001</v>
      </c>
      <c r="R54" s="74">
        <f>SUM(R52:R53)</f>
        <v>-1.1059999999999981</v>
      </c>
    </row>
    <row r="55" spans="1:18">
      <c r="Q55" s="163"/>
    </row>
    <row r="56" spans="1:18" s="36" customFormat="1" ht="38.450000000000003" customHeight="1">
      <c r="A56" s="78" t="s">
        <v>158</v>
      </c>
      <c r="B56" s="110">
        <v>348.19</v>
      </c>
      <c r="C56" s="71">
        <f>ROUND('PU Wise OWE'!$AO$128/10000,2)</f>
        <v>37.67</v>
      </c>
      <c r="D56" s="86">
        <f t="shared" si="32"/>
        <v>4.7090443152697045E-2</v>
      </c>
      <c r="E56" s="53"/>
      <c r="F56" s="26">
        <f>ROUND('PU Wise OWE'!$AO$126/10000,2)</f>
        <v>45.08</v>
      </c>
      <c r="G56" s="54">
        <f t="shared" ref="G56" si="39">F56/$F$7</f>
        <v>3.9141457993262248E-2</v>
      </c>
      <c r="H56" s="25">
        <f>ROUND('PU Wise OWE'!$AO$127/10000,2)</f>
        <v>29.28</v>
      </c>
      <c r="I56" s="25">
        <f>ROUND('PU Wise OWE'!$AO$129/10000,2)</f>
        <v>45.49</v>
      </c>
      <c r="J56" s="54">
        <f t="shared" si="34"/>
        <v>4.5247923608693494E-2</v>
      </c>
      <c r="K56" s="26">
        <f>H56-I56</f>
        <v>-16.21</v>
      </c>
      <c r="L56" s="54">
        <f>K56/I56</f>
        <v>-0.35634205319850515</v>
      </c>
      <c r="M56" s="26">
        <f>I56-C56</f>
        <v>7.82</v>
      </c>
      <c r="N56" s="55">
        <f>M56/C56</f>
        <v>0.2075922484735864</v>
      </c>
      <c r="O56" s="52">
        <f t="shared" ref="O56" si="40">I56/F56</f>
        <v>1.0090949423247562</v>
      </c>
      <c r="P56" s="155" t="s">
        <v>280</v>
      </c>
      <c r="Q56" s="162">
        <f>(I56-26.18)/10*2+I56</f>
        <v>49.352000000000004</v>
      </c>
      <c r="R56" s="166">
        <f>Q56-F56</f>
        <v>4.2720000000000056</v>
      </c>
    </row>
    <row r="57" spans="1:18" s="36" customFormat="1">
      <c r="A57" s="116"/>
      <c r="B57" s="117"/>
      <c r="C57" s="113"/>
      <c r="D57" s="114"/>
      <c r="E57" s="115"/>
      <c r="F57" s="91"/>
      <c r="G57" s="90"/>
      <c r="H57" s="90"/>
      <c r="I57" s="88"/>
      <c r="J57" s="90"/>
      <c r="K57" s="90"/>
      <c r="L57" s="90"/>
      <c r="M57" s="26"/>
      <c r="N57" s="55"/>
      <c r="O57" s="100"/>
      <c r="P57" s="158"/>
      <c r="Q57" s="165"/>
    </row>
    <row r="58" spans="1:18">
      <c r="B58" s="303" t="s">
        <v>290</v>
      </c>
      <c r="C58" s="306" t="str">
        <f>'PU Wise OWE'!$B$7</f>
        <v>Actuals upto Nov'21</v>
      </c>
      <c r="D58" s="303" t="s">
        <v>168</v>
      </c>
      <c r="E58" s="303"/>
      <c r="F58" s="338" t="str">
        <f>'PU Wise OWE'!$B$5</f>
        <v xml:space="preserve">BGSL 2022-23 </v>
      </c>
      <c r="G58" s="303" t="s">
        <v>297</v>
      </c>
      <c r="H58" s="303" t="s">
        <v>304</v>
      </c>
      <c r="I58" s="306" t="str">
        <f>'PU Wise OWE'!B8</f>
        <v>Actuals upto Nov'22</v>
      </c>
      <c r="J58" s="303" t="s">
        <v>200</v>
      </c>
      <c r="K58" s="316" t="s">
        <v>201</v>
      </c>
      <c r="L58" s="316"/>
      <c r="M58" s="316" t="s">
        <v>142</v>
      </c>
      <c r="N58" s="316"/>
      <c r="O58" s="305" t="s">
        <v>302</v>
      </c>
      <c r="P58" s="346" t="s">
        <v>262</v>
      </c>
      <c r="Q58" s="164"/>
    </row>
    <row r="59" spans="1:18" ht="30">
      <c r="A59" s="75" t="s">
        <v>181</v>
      </c>
      <c r="B59" s="304"/>
      <c r="C59" s="304"/>
      <c r="D59" s="304"/>
      <c r="E59" s="304"/>
      <c r="F59" s="339"/>
      <c r="G59" s="304"/>
      <c r="H59" s="304"/>
      <c r="I59" s="304"/>
      <c r="J59" s="304"/>
      <c r="K59" s="79" t="s">
        <v>140</v>
      </c>
      <c r="L59" s="80" t="s">
        <v>141</v>
      </c>
      <c r="M59" s="79" t="s">
        <v>140</v>
      </c>
      <c r="N59" s="80" t="s">
        <v>141</v>
      </c>
      <c r="O59" s="305"/>
      <c r="P59" s="346"/>
      <c r="Q59" s="164"/>
    </row>
    <row r="60" spans="1:18" ht="15.75">
      <c r="A60" s="23" t="s">
        <v>182</v>
      </c>
      <c r="B60" s="22">
        <v>80.099999999999994</v>
      </c>
      <c r="C60" s="70">
        <f>ROUND('PU Wise OWE'!$AM$62/10000,2)</f>
        <v>12.33</v>
      </c>
      <c r="D60" s="85">
        <f t="shared" ref="D60:D64" si="41">C60/$C$7</f>
        <v>1.5413463341458841E-2</v>
      </c>
      <c r="E60" s="310"/>
      <c r="F60" s="22">
        <f>ROUND('PU Wise OWE'!$AM$60/10000,2)</f>
        <v>16.13</v>
      </c>
      <c r="G60" s="24">
        <f t="shared" ref="G60:G64" si="42">F60/$F$7</f>
        <v>1.4005140138228041E-2</v>
      </c>
      <c r="H60" s="23">
        <f>ROUND('PU Wise OWE'!$AM$61/10000,2)</f>
        <v>10.65</v>
      </c>
      <c r="I60" s="23">
        <f>ROUND('PU Wise OWE'!$AM$63/10000,2)</f>
        <v>13</v>
      </c>
      <c r="J60" s="94">
        <f t="shared" ref="J60:J64" si="43">I60/$I$7</f>
        <v>1.2930820112398668E-2</v>
      </c>
      <c r="K60" s="22">
        <f>H60-I60</f>
        <v>-2.3499999999999996</v>
      </c>
      <c r="L60" s="24">
        <f>K60/I60</f>
        <v>-0.18076923076923074</v>
      </c>
      <c r="M60" s="22">
        <f>I60-C60</f>
        <v>0.66999999999999993</v>
      </c>
      <c r="N60" s="52">
        <f>M60/C60</f>
        <v>5.4339010543390097E-2</v>
      </c>
      <c r="O60" s="52">
        <f t="shared" ref="O60:O64" si="44">I60/F60</f>
        <v>0.80595164290142596</v>
      </c>
      <c r="P60" s="155"/>
      <c r="Q60" s="162">
        <f>(I60/10)*12</f>
        <v>15.600000000000001</v>
      </c>
      <c r="R60" s="68">
        <f>Q60-F60</f>
        <v>-0.52999999999999758</v>
      </c>
    </row>
    <row r="61" spans="1:18" ht="46.15" customHeight="1">
      <c r="A61" s="23" t="s">
        <v>183</v>
      </c>
      <c r="B61" s="22">
        <v>21.26</v>
      </c>
      <c r="C61" s="70">
        <f>ROUND('PU Wise OWE'!$AM$95/10000,2)</f>
        <v>0</v>
      </c>
      <c r="D61" s="85">
        <f t="shared" si="41"/>
        <v>0</v>
      </c>
      <c r="E61" s="311"/>
      <c r="F61" s="22">
        <f>ROUND('PU Wise OWE'!$AM$93/10000,2)</f>
        <v>0</v>
      </c>
      <c r="G61" s="24">
        <f t="shared" si="42"/>
        <v>0</v>
      </c>
      <c r="H61" s="23">
        <f>ROUND('PU Wise OWE'!$AM$94/10000,2)</f>
        <v>0</v>
      </c>
      <c r="I61" s="23">
        <f>ROUND('PU Wise OWE'!$AM$96/10000,2)</f>
        <v>0</v>
      </c>
      <c r="J61" s="94">
        <f t="shared" si="43"/>
        <v>0</v>
      </c>
      <c r="K61" s="22">
        <f t="shared" ref="K61:K64" si="45">H61-I61</f>
        <v>0</v>
      </c>
      <c r="L61" s="24" t="e">
        <f t="shared" ref="L61:L64" si="46">K61/I61</f>
        <v>#DIV/0!</v>
      </c>
      <c r="M61" s="22">
        <f>I61-C61</f>
        <v>0</v>
      </c>
      <c r="N61" s="52" t="e">
        <f>M61/C61</f>
        <v>#DIV/0!</v>
      </c>
      <c r="O61" s="52" t="e">
        <f t="shared" si="44"/>
        <v>#DIV/0!</v>
      </c>
      <c r="P61" s="155" t="s">
        <v>271</v>
      </c>
      <c r="Q61" s="162">
        <f>(I61/10)*12</f>
        <v>0</v>
      </c>
      <c r="R61" s="68">
        <f>Q61-F61</f>
        <v>0</v>
      </c>
    </row>
    <row r="62" spans="1:18" ht="43.15" customHeight="1">
      <c r="A62" s="23" t="s">
        <v>184</v>
      </c>
      <c r="B62" s="22">
        <v>9.89</v>
      </c>
      <c r="C62" s="70">
        <f>ROUND('PU Wise OWE'!$AN$18/10000,2)</f>
        <v>2.12</v>
      </c>
      <c r="D62" s="85">
        <f t="shared" si="41"/>
        <v>2.6501656353522095E-3</v>
      </c>
      <c r="E62" s="311"/>
      <c r="F62" s="22">
        <f>ROUND('PU Wise OWE'!$AN$16/10000,2)</f>
        <v>2.97</v>
      </c>
      <c r="G62" s="24">
        <f>F62/$F$7</f>
        <v>2.5787517799465147E-3</v>
      </c>
      <c r="H62" s="23">
        <f>ROUND('PU Wise OWE'!$AN$17/10000,2)</f>
        <v>1.96</v>
      </c>
      <c r="I62" s="23">
        <f>ROUND('PU Wise OWE'!$AN$19/10000,2)</f>
        <v>4.0599999999999996</v>
      </c>
      <c r="J62" s="94">
        <f t="shared" si="43"/>
        <v>4.0383945889491219E-3</v>
      </c>
      <c r="K62" s="22">
        <f t="shared" si="45"/>
        <v>-2.0999999999999996</v>
      </c>
      <c r="L62" s="24">
        <f t="shared" si="46"/>
        <v>-0.51724137931034475</v>
      </c>
      <c r="M62" s="22">
        <f>I62-C62</f>
        <v>1.9399999999999995</v>
      </c>
      <c r="N62" s="52">
        <f>M62/C62</f>
        <v>0.9150943396226412</v>
      </c>
      <c r="O62" s="52">
        <f t="shared" si="44"/>
        <v>1.3670033670033668</v>
      </c>
      <c r="P62" s="155" t="s">
        <v>268</v>
      </c>
      <c r="Q62" s="162">
        <f>(I62/10)*12</f>
        <v>4.8719999999999999</v>
      </c>
      <c r="R62" s="68">
        <f>Q62-F62</f>
        <v>1.9019999999999997</v>
      </c>
    </row>
    <row r="63" spans="1:18" ht="15.75">
      <c r="A63" s="23" t="s">
        <v>185</v>
      </c>
      <c r="B63" s="22">
        <v>1.64</v>
      </c>
      <c r="C63" s="70">
        <f>ROUND('PU Wise OWE'!$AN$62/10000,2)</f>
        <v>2.54</v>
      </c>
      <c r="D63" s="85">
        <f t="shared" si="41"/>
        <v>3.1751984499031188E-3</v>
      </c>
      <c r="E63" s="311"/>
      <c r="F63" s="22">
        <f>ROUND('PU Wise OWE'!$AN$60/10000,2)</f>
        <v>2</v>
      </c>
      <c r="G63" s="24">
        <f>F63/$F$7</f>
        <v>1.7365331851491681E-3</v>
      </c>
      <c r="H63" s="23">
        <f>ROUND('PU Wise OWE'!$AN$61/10000,2)</f>
        <v>1.32</v>
      </c>
      <c r="I63" s="23">
        <f>ROUND('PU Wise OWE'!$AN$63/10000,2)</f>
        <v>1.69</v>
      </c>
      <c r="J63" s="94">
        <f t="shared" si="43"/>
        <v>1.6810066146118266E-3</v>
      </c>
      <c r="K63" s="22">
        <f t="shared" si="45"/>
        <v>-0.36999999999999988</v>
      </c>
      <c r="L63" s="24">
        <f t="shared" si="46"/>
        <v>-0.2189349112426035</v>
      </c>
      <c r="M63" s="22">
        <f>I63-C63</f>
        <v>-0.85000000000000009</v>
      </c>
      <c r="N63" s="52">
        <f>M63/C63</f>
        <v>-0.3346456692913386</v>
      </c>
      <c r="O63" s="52">
        <f t="shared" si="44"/>
        <v>0.84499999999999997</v>
      </c>
      <c r="P63" s="154"/>
      <c r="Q63" s="162">
        <f>(I63/10)*12</f>
        <v>2.0279999999999996</v>
      </c>
      <c r="R63" s="68">
        <f>Q63-F63</f>
        <v>2.7999999999999581E-2</v>
      </c>
    </row>
    <row r="64" spans="1:18" s="36" customFormat="1">
      <c r="A64" s="25" t="s">
        <v>125</v>
      </c>
      <c r="B64" s="26">
        <f>SUM(B60:B63)</f>
        <v>112.89</v>
      </c>
      <c r="C64" s="74">
        <f>SUM(C60:C63)</f>
        <v>16.989999999999998</v>
      </c>
      <c r="D64" s="86">
        <f t="shared" si="41"/>
        <v>2.1238827426714166E-2</v>
      </c>
      <c r="E64" s="312"/>
      <c r="F64" s="26">
        <f>SUM(F60:F63)</f>
        <v>21.099999999999998</v>
      </c>
      <c r="G64" s="54">
        <f t="shared" si="42"/>
        <v>1.8320425103323722E-2</v>
      </c>
      <c r="H64" s="26">
        <f>SUM(H60:H63)</f>
        <v>13.93</v>
      </c>
      <c r="I64" s="26">
        <f>SUM(I60:I63)</f>
        <v>18.75</v>
      </c>
      <c r="J64" s="54">
        <f t="shared" si="43"/>
        <v>1.8650221315959614E-2</v>
      </c>
      <c r="K64" s="26">
        <f t="shared" si="45"/>
        <v>-4.82</v>
      </c>
      <c r="L64" s="54">
        <f t="shared" si="46"/>
        <v>-0.25706666666666667</v>
      </c>
      <c r="M64" s="26">
        <f>I64-C64</f>
        <v>1.7600000000000016</v>
      </c>
      <c r="N64" s="55">
        <f>M64/C64</f>
        <v>0.10359034726309604</v>
      </c>
      <c r="O64" s="52">
        <f t="shared" si="44"/>
        <v>0.88862559241706174</v>
      </c>
      <c r="P64" s="153"/>
      <c r="Q64" s="74">
        <f>SUM(Q60:Q63)</f>
        <v>22.5</v>
      </c>
      <c r="R64" s="74">
        <f>SUM(R60:R63)</f>
        <v>1.4000000000000017</v>
      </c>
    </row>
    <row r="65" spans="1:18">
      <c r="Q65" s="163"/>
    </row>
    <row r="66" spans="1:18">
      <c r="A66" s="75" t="s">
        <v>186</v>
      </c>
      <c r="B66" s="75"/>
      <c r="Q66" s="163"/>
    </row>
    <row r="67" spans="1:18" ht="27.6" customHeight="1">
      <c r="A67" s="23" t="s">
        <v>187</v>
      </c>
      <c r="B67" s="22">
        <v>1117.51</v>
      </c>
      <c r="C67" s="70">
        <f>ROUND('PU Wise OWE'!$AP$73/10000,2)</f>
        <v>0</v>
      </c>
      <c r="D67" s="85">
        <f t="shared" ref="D67:D69" si="47">C67/$C$7</f>
        <v>0</v>
      </c>
      <c r="E67" s="23"/>
      <c r="F67" s="22">
        <f>ROUND('PU Wise OWE'!$AP$71/10000,2)</f>
        <v>0</v>
      </c>
      <c r="G67" s="24">
        <f t="shared" ref="G67:G69" si="48">F67/$F$7</f>
        <v>0</v>
      </c>
      <c r="H67" s="23">
        <f>ROUND('PU Wise OWE'!$AP$72/10000,2)</f>
        <v>0</v>
      </c>
      <c r="I67" s="23">
        <f>ROUND('PU Wise OWE'!$AP$74/10000,2)</f>
        <v>0</v>
      </c>
      <c r="J67" s="94">
        <f t="shared" ref="J67:J69" si="49">I67/$I$7</f>
        <v>0</v>
      </c>
      <c r="K67" s="22">
        <f>H67-I67</f>
        <v>0</v>
      </c>
      <c r="L67" s="24" t="e">
        <f>K67/I67</f>
        <v>#DIV/0!</v>
      </c>
      <c r="M67" s="22">
        <f>I67-C67</f>
        <v>0</v>
      </c>
      <c r="N67" s="52" t="e">
        <f>M67/C67</f>
        <v>#DIV/0!</v>
      </c>
      <c r="O67" s="52" t="e">
        <f t="shared" ref="O67:O68" si="50">I67/F67</f>
        <v>#DIV/0!</v>
      </c>
      <c r="P67" s="155" t="s">
        <v>272</v>
      </c>
      <c r="Q67" s="162">
        <f>(I67-256.76-544.78)/10*2+I67</f>
        <v>-160.30799999999999</v>
      </c>
      <c r="R67" s="68">
        <f>Q67-F67</f>
        <v>-160.30799999999999</v>
      </c>
    </row>
    <row r="68" spans="1:18" ht="15.75">
      <c r="A68" s="87" t="s">
        <v>188</v>
      </c>
      <c r="B68" s="111">
        <v>38.520000000000003</v>
      </c>
      <c r="C68" s="70">
        <f>ROUND('PU Wise OWE'!$AP$128/10000,2)-C67</f>
        <v>39.86</v>
      </c>
      <c r="D68" s="85">
        <f t="shared" si="47"/>
        <v>4.9828114257141065E-2</v>
      </c>
      <c r="E68" s="23"/>
      <c r="F68" s="22">
        <f>ROUND('PU Wise OWE'!$AP$126/10000,2)-F67</f>
        <v>10.49</v>
      </c>
      <c r="G68" s="24">
        <f t="shared" si="48"/>
        <v>9.108116556107387E-3</v>
      </c>
      <c r="H68" s="23">
        <f>ROUND('PU Wise OWE'!$AP$127/10000,2)-H67</f>
        <v>6.92</v>
      </c>
      <c r="I68" s="23">
        <f>ROUND('PU Wise OWE'!$AP$129/10000,2)-I67</f>
        <v>18.489999999999998</v>
      </c>
      <c r="J68" s="94">
        <f t="shared" si="49"/>
        <v>1.839160491371164E-2</v>
      </c>
      <c r="K68" s="22">
        <f t="shared" ref="K68:K69" si="51">H68-I68</f>
        <v>-11.569999999999999</v>
      </c>
      <c r="L68" s="24">
        <f t="shared" ref="L68:L69" si="52">K68/I68</f>
        <v>-0.62574364521362891</v>
      </c>
      <c r="M68" s="22">
        <f>I68-C68</f>
        <v>-21.37</v>
      </c>
      <c r="N68" s="52">
        <f>M68/C68</f>
        <v>-0.53612644254892128</v>
      </c>
      <c r="O68" s="52">
        <f t="shared" si="50"/>
        <v>1.7626310772163964</v>
      </c>
      <c r="P68" s="154"/>
      <c r="Q68" s="162">
        <f>(I68/10)*12</f>
        <v>22.187999999999995</v>
      </c>
      <c r="R68" s="68">
        <f>Q68-F68</f>
        <v>11.697999999999995</v>
      </c>
    </row>
    <row r="69" spans="1:18" s="36" customFormat="1">
      <c r="A69" s="25" t="s">
        <v>125</v>
      </c>
      <c r="B69" s="26">
        <f>SUM(B67:B68)</f>
        <v>1156.03</v>
      </c>
      <c r="C69" s="74">
        <f>SUM(C67:C68)</f>
        <v>39.86</v>
      </c>
      <c r="D69" s="86">
        <f t="shared" si="47"/>
        <v>4.9828114257141065E-2</v>
      </c>
      <c r="E69" s="88"/>
      <c r="F69" s="89">
        <f>SUM(F67:F68)</f>
        <v>10.49</v>
      </c>
      <c r="G69" s="90">
        <f t="shared" si="48"/>
        <v>9.108116556107387E-3</v>
      </c>
      <c r="H69" s="89">
        <f>SUM(H67:H68)</f>
        <v>6.92</v>
      </c>
      <c r="I69" s="89">
        <f>SUM(I67:I68)</f>
        <v>18.489999999999998</v>
      </c>
      <c r="J69" s="54">
        <f t="shared" si="49"/>
        <v>1.839160491371164E-2</v>
      </c>
      <c r="K69" s="22">
        <f t="shared" si="51"/>
        <v>-11.569999999999999</v>
      </c>
      <c r="L69" s="24">
        <f t="shared" si="52"/>
        <v>-0.62574364521362891</v>
      </c>
      <c r="M69" s="91">
        <f>I69-C69</f>
        <v>-21.37</v>
      </c>
      <c r="N69" s="101">
        <f>M69/C69</f>
        <v>-0.53612644254892128</v>
      </c>
      <c r="P69" s="159"/>
      <c r="Q69" s="74">
        <f>SUM(Q67:Q68)</f>
        <v>-138.12</v>
      </c>
      <c r="R69" s="74">
        <f>SUM(R67:R68)</f>
        <v>-148.60999999999999</v>
      </c>
    </row>
    <row r="70" spans="1:18">
      <c r="E70" s="31"/>
      <c r="F70" s="34"/>
      <c r="G70" s="34"/>
      <c r="H70" s="34"/>
      <c r="I70" s="31"/>
      <c r="J70" s="31"/>
      <c r="K70" s="31"/>
      <c r="L70" s="31"/>
      <c r="M70" s="34"/>
      <c r="N70" s="92"/>
      <c r="Q70" s="163"/>
    </row>
    <row r="71" spans="1:18">
      <c r="A71" s="75" t="s">
        <v>190</v>
      </c>
      <c r="B71" s="75"/>
      <c r="E71" s="31"/>
      <c r="F71" s="34"/>
      <c r="G71" s="34"/>
      <c r="H71" s="34"/>
      <c r="I71" s="31"/>
      <c r="J71" s="31"/>
      <c r="K71" s="31"/>
      <c r="L71" s="31"/>
      <c r="M71" s="34"/>
      <c r="N71" s="92"/>
      <c r="Q71" s="163"/>
    </row>
    <row r="72" spans="1:18" ht="38.450000000000003" customHeight="1">
      <c r="A72" s="23" t="s">
        <v>189</v>
      </c>
      <c r="B72" s="22">
        <v>12.31</v>
      </c>
      <c r="C72" s="70">
        <f>ROUND('PU Wise OWE'!$AQ$29/10000,2)+ROUND('PU Wise OWE'!$BB$29/10000,2)</f>
        <v>0.48</v>
      </c>
      <c r="D72" s="85">
        <f t="shared" ref="D72:D74" si="53">C72/$C$7</f>
        <v>6.0003750234389639E-4</v>
      </c>
      <c r="E72" s="23"/>
      <c r="F72" s="70">
        <f>ROUND('PU Wise OWE'!$AQ$27/10000,2)+ROUND('PU Wise OWE'!$BB$27/10000,2)</f>
        <v>0</v>
      </c>
      <c r="G72" s="24">
        <f t="shared" ref="G72:G74" si="54">F72/$F$7</f>
        <v>0</v>
      </c>
      <c r="H72" s="70">
        <f>ROUND('PU Wise OWE'!$AQ$28/10000,2)+ROUND('PU Wise OWE'!$BB$28/10000,2)</f>
        <v>0</v>
      </c>
      <c r="I72" s="70">
        <f>ROUND('PU Wise OWE'!$AQ$30/10000,2)+ROUND('PU Wise OWE'!$BB$30/10000,2)</f>
        <v>0.25</v>
      </c>
      <c r="J72" s="94">
        <f t="shared" ref="J72:J74" si="55">I72/$I$7</f>
        <v>2.4866961754612819E-4</v>
      </c>
      <c r="K72" s="22">
        <f>H72-I72</f>
        <v>-0.25</v>
      </c>
      <c r="L72" s="24">
        <f>K72/I72</f>
        <v>-1</v>
      </c>
      <c r="M72" s="22">
        <f>I72-C72</f>
        <v>-0.22999999999999998</v>
      </c>
      <c r="N72" s="52">
        <f>M72/C72</f>
        <v>-0.47916666666666663</v>
      </c>
      <c r="O72" s="52" t="e">
        <f t="shared" ref="O72:O73" si="56">I72/F72</f>
        <v>#DIV/0!</v>
      </c>
      <c r="P72" s="155" t="s">
        <v>283</v>
      </c>
      <c r="Q72" s="162">
        <f>(I72/10)*12</f>
        <v>0.30000000000000004</v>
      </c>
      <c r="R72" s="68">
        <f>Q72-F72</f>
        <v>0.30000000000000004</v>
      </c>
    </row>
    <row r="73" spans="1:18" ht="52.9" customHeight="1">
      <c r="A73" s="23" t="s">
        <v>191</v>
      </c>
      <c r="B73" s="22">
        <v>114.52</v>
      </c>
      <c r="C73" s="70">
        <f>ROUND('PU Wise OWE'!$AQ$40/10000,2)+ROUND('PU Wise OWE'!$BB$40/10000,2)</f>
        <v>12</v>
      </c>
      <c r="D73" s="85">
        <f t="shared" si="53"/>
        <v>1.5000937558597412E-2</v>
      </c>
      <c r="E73" s="23"/>
      <c r="F73" s="70">
        <f>ROUND('PU Wise OWE'!$AQ$38/10000,2)+ROUND('PU Wise OWE'!$BB$38/10000,2)</f>
        <v>10.76</v>
      </c>
      <c r="G73" s="24">
        <f t="shared" si="54"/>
        <v>9.3425485361025244E-3</v>
      </c>
      <c r="H73" s="70">
        <f>ROUND('PU Wise OWE'!$AQ$39/10000,2)+ROUND('PU Wise OWE'!$BB$39/10000,2)</f>
        <v>7.1</v>
      </c>
      <c r="I73" s="70">
        <f>ROUND('PU Wise OWE'!$AQ$41/10000,2)+ROUND('PU Wise OWE'!$BB$41/10000,2)</f>
        <v>5.8</v>
      </c>
      <c r="J73" s="94">
        <f t="shared" si="55"/>
        <v>5.7691351270701746E-3</v>
      </c>
      <c r="K73" s="22">
        <f t="shared" ref="K73:K74" si="57">H73-I73</f>
        <v>1.2999999999999998</v>
      </c>
      <c r="L73" s="24">
        <f t="shared" ref="L73:L74" si="58">K73/I73</f>
        <v>0.22413793103448273</v>
      </c>
      <c r="M73" s="22">
        <f>I73-C73</f>
        <v>-6.2</v>
      </c>
      <c r="N73" s="52">
        <f>M73/C73</f>
        <v>-0.51666666666666672</v>
      </c>
      <c r="O73" s="52">
        <f t="shared" si="56"/>
        <v>0.53903345724907059</v>
      </c>
      <c r="P73" s="155" t="s">
        <v>269</v>
      </c>
      <c r="Q73" s="162">
        <f>(I73/10)*12</f>
        <v>6.9599999999999991</v>
      </c>
      <c r="R73" s="68">
        <f>Q73-F73</f>
        <v>-3.8000000000000007</v>
      </c>
    </row>
    <row r="74" spans="1:18" s="36" customFormat="1">
      <c r="A74" s="25" t="s">
        <v>125</v>
      </c>
      <c r="B74" s="26">
        <v>126.83</v>
      </c>
      <c r="C74" s="74">
        <f>SUM(C72:C73)</f>
        <v>12.48</v>
      </c>
      <c r="D74" s="86">
        <f t="shared" si="53"/>
        <v>1.5600975060941309E-2</v>
      </c>
      <c r="E74" s="25"/>
      <c r="F74" s="74">
        <f>SUM(F72:F73)</f>
        <v>10.76</v>
      </c>
      <c r="G74" s="54">
        <f t="shared" si="54"/>
        <v>9.3425485361025244E-3</v>
      </c>
      <c r="H74" s="74">
        <f t="shared" ref="H74:I74" si="59">SUM(H72:H73)</f>
        <v>7.1</v>
      </c>
      <c r="I74" s="74">
        <f t="shared" si="59"/>
        <v>6.05</v>
      </c>
      <c r="J74" s="54">
        <f t="shared" si="55"/>
        <v>6.0178047446163025E-3</v>
      </c>
      <c r="K74" s="26">
        <f t="shared" si="57"/>
        <v>1.0499999999999998</v>
      </c>
      <c r="L74" s="54">
        <f t="shared" si="58"/>
        <v>0.17355371900826444</v>
      </c>
      <c r="M74" s="26">
        <f>I74-C74</f>
        <v>-6.4300000000000006</v>
      </c>
      <c r="N74" s="55">
        <f>M74/C74</f>
        <v>-0.51522435897435903</v>
      </c>
      <c r="P74" s="159"/>
      <c r="Q74" s="74">
        <f>SUM(Q72:Q73)</f>
        <v>7.2599999999999989</v>
      </c>
      <c r="R74" s="74">
        <f>SUM(R72:R73)</f>
        <v>-3.5000000000000009</v>
      </c>
    </row>
    <row r="75" spans="1:18">
      <c r="D75" s="31"/>
      <c r="E75" s="31"/>
      <c r="F75" s="34"/>
      <c r="G75" s="34"/>
      <c r="H75" s="34"/>
      <c r="I75" s="31"/>
      <c r="J75" s="31"/>
      <c r="K75" s="31"/>
      <c r="L75" s="31"/>
      <c r="M75" s="34"/>
      <c r="N75" s="92"/>
      <c r="Q75" s="163"/>
    </row>
    <row r="76" spans="1:18">
      <c r="A76" s="75" t="s">
        <v>192</v>
      </c>
      <c r="B76" s="75"/>
      <c r="D76" s="31"/>
      <c r="E76" s="31"/>
      <c r="F76" s="34"/>
      <c r="G76" s="34"/>
      <c r="H76" s="34"/>
      <c r="I76" s="31"/>
      <c r="J76" s="31"/>
      <c r="K76" s="31"/>
      <c r="L76" s="31"/>
      <c r="M76" s="34"/>
      <c r="N76" s="92"/>
      <c r="Q76" s="163"/>
    </row>
    <row r="77" spans="1:18" ht="15.75">
      <c r="A77" s="23" t="s">
        <v>194</v>
      </c>
      <c r="B77" s="22">
        <v>2</v>
      </c>
      <c r="C77" s="70">
        <f>ROUND('PU Wise OWE'!$AW$128/10000,2)</f>
        <v>0.16</v>
      </c>
      <c r="D77" s="85">
        <f t="shared" ref="D77:D83" si="60">C77/$C$7</f>
        <v>2.0001250078129882E-4</v>
      </c>
      <c r="E77" s="23"/>
      <c r="F77" s="22">
        <f>ROUND('PU Wise OWE'!$AW$126/10000,2)</f>
        <v>0.28000000000000003</v>
      </c>
      <c r="G77" s="24">
        <f t="shared" ref="G77:G83" si="61">F77/$F$7</f>
        <v>2.4311464592088357E-4</v>
      </c>
      <c r="H77" s="23">
        <f>ROUND('PU Wise OWE'!$AW$127/10000,2)</f>
        <v>0.18</v>
      </c>
      <c r="I77" s="23">
        <f>ROUND('PU Wise OWE'!$AW$129/10000,2)</f>
        <v>0.45</v>
      </c>
      <c r="J77" s="94">
        <f t="shared" ref="J77:J85" si="62">I77/$I$7</f>
        <v>4.4760531158303076E-4</v>
      </c>
      <c r="K77" s="22">
        <f>H77-I77</f>
        <v>-0.27</v>
      </c>
      <c r="L77" s="24">
        <f>K77/I77</f>
        <v>-0.6</v>
      </c>
      <c r="M77" s="22">
        <f t="shared" ref="M77:M83" si="63">I77-C77</f>
        <v>0.29000000000000004</v>
      </c>
      <c r="N77" s="52">
        <f t="shared" ref="N77:N83" si="64">M77/C77</f>
        <v>1.8125000000000002</v>
      </c>
      <c r="O77" s="52">
        <f t="shared" ref="O77:O82" si="65">I77/F77</f>
        <v>1.607142857142857</v>
      </c>
      <c r="P77" s="154"/>
      <c r="Q77" s="162">
        <f t="shared" ref="Q77:Q82" si="66">(I77/10)*12</f>
        <v>0.54</v>
      </c>
      <c r="R77" s="68">
        <f t="shared" ref="R77:R82" si="67">Q77-F77</f>
        <v>0.26</v>
      </c>
    </row>
    <row r="78" spans="1:18" ht="15.75">
      <c r="A78" s="23" t="s">
        <v>193</v>
      </c>
      <c r="B78" s="22">
        <v>1.66</v>
      </c>
      <c r="C78" s="70">
        <f>ROUND('PU Wise OWE'!$AX$128/10000,2)</f>
        <v>0.15</v>
      </c>
      <c r="D78" s="85">
        <f t="shared" si="60"/>
        <v>1.8751171948246762E-4</v>
      </c>
      <c r="E78" s="23"/>
      <c r="F78" s="22">
        <f>ROUND('PU Wise OWE'!$AW$126/10000,2)</f>
        <v>0.28000000000000003</v>
      </c>
      <c r="G78" s="24">
        <f t="shared" si="61"/>
        <v>2.4311464592088357E-4</v>
      </c>
      <c r="H78" s="23">
        <f>ROUND('PU Wise OWE'!$AX$127/10000,2)</f>
        <v>0.11</v>
      </c>
      <c r="I78" s="23">
        <f>ROUND('PU Wise OWE'!$AX$129/10000,2)</f>
        <v>0.23</v>
      </c>
      <c r="J78" s="94">
        <f t="shared" si="62"/>
        <v>2.2877604814243796E-4</v>
      </c>
      <c r="K78" s="22">
        <f t="shared" ref="K78:K83" si="68">H78-I78</f>
        <v>-0.12000000000000001</v>
      </c>
      <c r="L78" s="24">
        <f t="shared" ref="L78:L83" si="69">K78/I78</f>
        <v>-0.52173913043478259</v>
      </c>
      <c r="M78" s="22">
        <f t="shared" si="63"/>
        <v>8.0000000000000016E-2</v>
      </c>
      <c r="N78" s="52">
        <f t="shared" si="64"/>
        <v>0.53333333333333344</v>
      </c>
      <c r="O78" s="52">
        <f t="shared" si="65"/>
        <v>0.8214285714285714</v>
      </c>
      <c r="P78" s="154"/>
      <c r="Q78" s="162">
        <f t="shared" si="66"/>
        <v>0.27600000000000002</v>
      </c>
      <c r="R78" s="68">
        <f t="shared" si="67"/>
        <v>-4.0000000000000036E-3</v>
      </c>
    </row>
    <row r="79" spans="1:18" ht="34.15" customHeight="1">
      <c r="A79" s="23" t="s">
        <v>195</v>
      </c>
      <c r="B79" s="22">
        <v>16.940000000000001</v>
      </c>
      <c r="C79" s="70">
        <f>ROUND('PU Wise OWE'!$BC$128/10000,2)</f>
        <v>0.8</v>
      </c>
      <c r="D79" s="85">
        <f t="shared" si="60"/>
        <v>1.0000625039064941E-3</v>
      </c>
      <c r="E79" s="23"/>
      <c r="F79" s="22">
        <f>ROUND('PU Wise OWE'!$BC$126/10000,2)</f>
        <v>1.61</v>
      </c>
      <c r="G79" s="24">
        <f t="shared" si="61"/>
        <v>1.3979092140450804E-3</v>
      </c>
      <c r="H79" s="23">
        <f>ROUND('PU Wise OWE'!$BC$127/10000,2)</f>
        <v>1.06</v>
      </c>
      <c r="I79" s="23">
        <f>ROUND('PU Wise OWE'!$BC$129/10000,2)</f>
        <v>1.1599999999999999</v>
      </c>
      <c r="J79" s="94">
        <f t="shared" si="62"/>
        <v>1.1538270254140349E-3</v>
      </c>
      <c r="K79" s="22">
        <f t="shared" si="68"/>
        <v>-9.9999999999999867E-2</v>
      </c>
      <c r="L79" s="24">
        <f t="shared" si="69"/>
        <v>-8.6206896551724033E-2</v>
      </c>
      <c r="M79" s="22">
        <f t="shared" si="63"/>
        <v>0.35999999999999988</v>
      </c>
      <c r="N79" s="52">
        <f t="shared" si="64"/>
        <v>0.44999999999999984</v>
      </c>
      <c r="O79" s="52">
        <f t="shared" si="65"/>
        <v>0.7204968944099378</v>
      </c>
      <c r="P79" s="155" t="s">
        <v>270</v>
      </c>
      <c r="Q79" s="162">
        <f t="shared" si="66"/>
        <v>1.3919999999999999</v>
      </c>
      <c r="R79" s="68">
        <f t="shared" si="67"/>
        <v>-0.21800000000000019</v>
      </c>
    </row>
    <row r="80" spans="1:18" ht="52.9" customHeight="1">
      <c r="A80" s="23" t="s">
        <v>196</v>
      </c>
      <c r="B80" s="22">
        <v>16.95</v>
      </c>
      <c r="C80" s="70">
        <f>ROUND('PU Wise OWE'!$BD$128/10000,2)</f>
        <v>0.8</v>
      </c>
      <c r="D80" s="85">
        <f t="shared" si="60"/>
        <v>1.0000625039064941E-3</v>
      </c>
      <c r="E80" s="23"/>
      <c r="F80" s="22">
        <f>ROUND('PU Wise OWE'!$BD$126/10000,2)</f>
        <v>1.6</v>
      </c>
      <c r="G80" s="24">
        <f t="shared" si="61"/>
        <v>1.3892265481193346E-3</v>
      </c>
      <c r="H80" s="23">
        <f>ROUND('PU Wise OWE'!$BD$127/10000,2)</f>
        <v>1.06</v>
      </c>
      <c r="I80" s="23">
        <f>ROUND('PU Wise OWE'!$BD$129/10000,2)</f>
        <v>1.1599999999999999</v>
      </c>
      <c r="J80" s="94">
        <f t="shared" si="62"/>
        <v>1.1538270254140349E-3</v>
      </c>
      <c r="K80" s="22">
        <f t="shared" si="68"/>
        <v>-9.9999999999999867E-2</v>
      </c>
      <c r="L80" s="24">
        <f t="shared" si="69"/>
        <v>-8.6206896551724033E-2</v>
      </c>
      <c r="M80" s="22">
        <f t="shared" si="63"/>
        <v>0.35999999999999988</v>
      </c>
      <c r="N80" s="52">
        <f t="shared" si="64"/>
        <v>0.44999999999999984</v>
      </c>
      <c r="O80" s="52">
        <f t="shared" si="65"/>
        <v>0.72499999999999987</v>
      </c>
      <c r="P80" s="155" t="s">
        <v>270</v>
      </c>
      <c r="Q80" s="162">
        <f t="shared" si="66"/>
        <v>1.3919999999999999</v>
      </c>
      <c r="R80" s="68">
        <f t="shared" si="67"/>
        <v>-0.20800000000000018</v>
      </c>
    </row>
    <row r="81" spans="1:18" ht="43.9" customHeight="1">
      <c r="A81" s="23" t="s">
        <v>197</v>
      </c>
      <c r="B81" s="22">
        <v>17.329999999999998</v>
      </c>
      <c r="C81" s="70">
        <f>ROUND('PU Wise OWE'!$BF$128/10000,2)</f>
        <v>1.02</v>
      </c>
      <c r="D81" s="85">
        <f t="shared" si="60"/>
        <v>1.2750796924807799E-3</v>
      </c>
      <c r="E81" s="23"/>
      <c r="F81" s="22">
        <f>ROUND('PU Wise OWE'!$BF$126/10000,2)</f>
        <v>1.39</v>
      </c>
      <c r="G81" s="24">
        <f t="shared" si="61"/>
        <v>1.2068905636786718E-3</v>
      </c>
      <c r="H81" s="23">
        <f>ROUND('PU Wise OWE'!$BF$127/10000,2)</f>
        <v>0.92</v>
      </c>
      <c r="I81" s="23">
        <f>ROUND('PU Wise OWE'!$BF$129/10000,2)</f>
        <v>1.44</v>
      </c>
      <c r="J81" s="94">
        <f t="shared" si="62"/>
        <v>1.4323369970656984E-3</v>
      </c>
      <c r="K81" s="22">
        <f t="shared" si="68"/>
        <v>-0.51999999999999991</v>
      </c>
      <c r="L81" s="24">
        <f t="shared" si="69"/>
        <v>-0.36111111111111105</v>
      </c>
      <c r="M81" s="22">
        <f t="shared" si="63"/>
        <v>0.41999999999999993</v>
      </c>
      <c r="N81" s="52">
        <f t="shared" si="64"/>
        <v>0.41176470588235287</v>
      </c>
      <c r="O81" s="52">
        <f t="shared" si="65"/>
        <v>1.0359712230215827</v>
      </c>
      <c r="P81" s="155" t="s">
        <v>270</v>
      </c>
      <c r="Q81" s="162">
        <f t="shared" si="66"/>
        <v>1.7279999999999998</v>
      </c>
      <c r="R81" s="68">
        <f t="shared" si="67"/>
        <v>0.33799999999999986</v>
      </c>
    </row>
    <row r="82" spans="1:18" ht="15.75">
      <c r="A82" s="23" t="s">
        <v>198</v>
      </c>
      <c r="B82" s="22">
        <v>166.71</v>
      </c>
      <c r="C82" s="70">
        <f>ROUND('PU Wise OWE'!$BG$128/10000,2)-ROUND('PU Wise OWE'!$BG$117/10000,2)</f>
        <v>9.18</v>
      </c>
      <c r="D82" s="85">
        <f t="shared" si="60"/>
        <v>1.1475717232327019E-2</v>
      </c>
      <c r="E82" s="23"/>
      <c r="F82" s="22">
        <f>ROUND('PU Wise OWE'!$BG$126/10000,2)-ROUND('PU Wise OWE'!$BG$115/10000,2)</f>
        <v>10.36999999999999</v>
      </c>
      <c r="G82" s="24">
        <f t="shared" si="61"/>
        <v>9.0039245649984282E-3</v>
      </c>
      <c r="H82" s="23">
        <f>ROUND('PU Wise OWE'!$BG$127/10000,2)-ROUND('PU Wise OWE'!$BG$116/10000,2)</f>
        <v>6.88</v>
      </c>
      <c r="I82" s="23">
        <f>ROUND('PU Wise OWE'!$BG$129/10000,2)-ROUND('PU Wise OWE'!$BG$118/10000,2)</f>
        <v>22.299999999999997</v>
      </c>
      <c r="J82" s="94">
        <f t="shared" si="62"/>
        <v>2.2181329885114634E-2</v>
      </c>
      <c r="K82" s="22">
        <f t="shared" si="68"/>
        <v>-15.419999999999998</v>
      </c>
      <c r="L82" s="24">
        <f t="shared" si="69"/>
        <v>-0.69147982062780267</v>
      </c>
      <c r="M82" s="22">
        <f t="shared" si="63"/>
        <v>13.119999999999997</v>
      </c>
      <c r="N82" s="52">
        <f t="shared" si="64"/>
        <v>1.4291938997821347</v>
      </c>
      <c r="O82" s="52">
        <f t="shared" si="65"/>
        <v>2.1504339440694329</v>
      </c>
      <c r="P82" s="155"/>
      <c r="Q82" s="162">
        <f t="shared" si="66"/>
        <v>26.759999999999994</v>
      </c>
      <c r="R82" s="166">
        <f t="shared" si="67"/>
        <v>16.390000000000004</v>
      </c>
    </row>
    <row r="83" spans="1:18" s="36" customFormat="1">
      <c r="A83" s="25" t="s">
        <v>125</v>
      </c>
      <c r="B83" s="26">
        <f>SUM(B77:B82)</f>
        <v>221.59</v>
      </c>
      <c r="C83" s="74">
        <f>SUM(C77:C82)</f>
        <v>12.11</v>
      </c>
      <c r="D83" s="86">
        <f t="shared" si="60"/>
        <v>1.5138446152884554E-2</v>
      </c>
      <c r="E83" s="25"/>
      <c r="F83" s="74">
        <f>SUM(F77:F82)</f>
        <v>15.52999999999999</v>
      </c>
      <c r="G83" s="54">
        <f t="shared" si="61"/>
        <v>1.3484180182683282E-2</v>
      </c>
      <c r="H83" s="74">
        <f>SUM(H77:H82)</f>
        <v>10.210000000000001</v>
      </c>
      <c r="I83" s="74">
        <f>SUM(I77:I82)</f>
        <v>26.739999999999995</v>
      </c>
      <c r="J83" s="54">
        <f t="shared" si="62"/>
        <v>2.6597702292733869E-2</v>
      </c>
      <c r="K83" s="26">
        <f t="shared" si="68"/>
        <v>-16.529999999999994</v>
      </c>
      <c r="L83" s="54">
        <f t="shared" si="69"/>
        <v>-0.61817501869857883</v>
      </c>
      <c r="M83" s="26">
        <f t="shared" si="63"/>
        <v>14.629999999999995</v>
      </c>
      <c r="N83" s="55">
        <f t="shared" si="64"/>
        <v>1.2080924855491326</v>
      </c>
      <c r="O83" s="25"/>
      <c r="P83" s="153"/>
      <c r="Q83" s="74">
        <f>SUM(Q77:Q82)</f>
        <v>32.087999999999994</v>
      </c>
      <c r="R83" s="74">
        <f>SUM(R77:R82)</f>
        <v>16.558000000000003</v>
      </c>
    </row>
    <row r="84" spans="1:18">
      <c r="Q84" s="163"/>
    </row>
    <row r="85" spans="1:18" s="36" customFormat="1" ht="30">
      <c r="A85" s="93" t="s">
        <v>199</v>
      </c>
      <c r="B85" s="112">
        <v>5247.44</v>
      </c>
      <c r="C85" s="74">
        <f>C37+C49+C54+C56+C64+C69+C74+C83</f>
        <v>274.92</v>
      </c>
      <c r="D85" s="86">
        <f t="shared" ref="D85" si="70">C85/$C$7</f>
        <v>0.34367147946746673</v>
      </c>
      <c r="E85" s="25"/>
      <c r="F85" s="74">
        <f>F37+F49+F54+F56+F64+F69+F74+F83</f>
        <v>311.56</v>
      </c>
      <c r="G85" s="54">
        <f t="shared" ref="G85" si="71">F85/$F$7</f>
        <v>0.27051713958253742</v>
      </c>
      <c r="H85" s="74">
        <f>H37+H49+H54+H56+H64+H69+H74+H83</f>
        <v>204.45999999999998</v>
      </c>
      <c r="I85" s="74">
        <f>I37+I49+I54+I56+I64+I69+I74+I83</f>
        <v>394.48000000000008</v>
      </c>
      <c r="J85" s="54">
        <f t="shared" si="62"/>
        <v>0.39238076291838669</v>
      </c>
      <c r="K85" s="26">
        <f t="shared" ref="K85" si="72">H85-I85</f>
        <v>-190.0200000000001</v>
      </c>
      <c r="L85" s="54">
        <f t="shared" ref="L85" si="73">K85/I85</f>
        <v>-0.48169742445751385</v>
      </c>
      <c r="M85" s="26">
        <f>I85-C85</f>
        <v>119.56000000000006</v>
      </c>
      <c r="N85" s="55">
        <f>M85/C85</f>
        <v>0.43489014986177815</v>
      </c>
      <c r="O85" s="52">
        <f t="shared" ref="O85" si="74">I85/F85</f>
        <v>1.2661445628450381</v>
      </c>
      <c r="P85" s="153"/>
      <c r="Q85" s="74">
        <f>Q37+Q49+Q54+Q56+Q64+Q69+Q74+Q83</f>
        <v>949.87600000000009</v>
      </c>
      <c r="R85" s="166">
        <f>Q85-F85</f>
        <v>638.31600000000003</v>
      </c>
    </row>
    <row r="86" spans="1:18">
      <c r="Q86" s="163"/>
    </row>
    <row r="87" spans="1:18" s="146" customFormat="1">
      <c r="A87" s="77"/>
      <c r="B87" s="303" t="s">
        <v>290</v>
      </c>
      <c r="C87" s="306" t="s">
        <v>299</v>
      </c>
      <c r="D87" s="303" t="s">
        <v>168</v>
      </c>
      <c r="E87" s="303"/>
      <c r="F87" s="338" t="s">
        <v>301</v>
      </c>
      <c r="G87" s="303" t="s">
        <v>303</v>
      </c>
      <c r="H87" s="150"/>
      <c r="I87" s="306" t="s">
        <v>300</v>
      </c>
      <c r="J87" s="303" t="s">
        <v>200</v>
      </c>
      <c r="K87" s="150"/>
      <c r="L87" s="150"/>
      <c r="M87" s="316" t="s">
        <v>142</v>
      </c>
      <c r="N87" s="316"/>
      <c r="O87" s="305" t="s">
        <v>302</v>
      </c>
      <c r="Q87" s="163"/>
    </row>
    <row r="88" spans="1:18" s="146" customFormat="1">
      <c r="A88" s="133" t="s">
        <v>248</v>
      </c>
      <c r="B88" s="304"/>
      <c r="C88" s="304"/>
      <c r="D88" s="304"/>
      <c r="E88" s="304"/>
      <c r="F88" s="339"/>
      <c r="G88" s="304"/>
      <c r="H88" s="151"/>
      <c r="I88" s="352"/>
      <c r="J88" s="304"/>
      <c r="K88" s="151"/>
      <c r="L88" s="151"/>
      <c r="M88" s="79" t="s">
        <v>140</v>
      </c>
      <c r="N88" s="80" t="s">
        <v>141</v>
      </c>
      <c r="O88" s="305"/>
      <c r="Q88" s="163"/>
    </row>
    <row r="89" spans="1:18" s="146" customFormat="1" ht="15.75">
      <c r="A89" s="23" t="s">
        <v>249</v>
      </c>
      <c r="B89" s="23">
        <v>0</v>
      </c>
      <c r="C89" s="147">
        <v>0</v>
      </c>
      <c r="D89" s="85">
        <f t="shared" ref="D89:D102" si="75">C89/$C$7</f>
        <v>0</v>
      </c>
      <c r="E89" s="23"/>
      <c r="F89" s="22">
        <v>0.69</v>
      </c>
      <c r="G89" s="24">
        <f t="shared" ref="G89:G102" si="76">F89/$F$7</f>
        <v>5.99103948876463E-4</v>
      </c>
      <c r="H89" s="24"/>
      <c r="I89" s="23">
        <v>0</v>
      </c>
      <c r="J89" s="94">
        <f t="shared" ref="J89:J102" si="77">I89/$I$7</f>
        <v>0</v>
      </c>
      <c r="K89" s="94"/>
      <c r="L89" s="94"/>
      <c r="M89" s="22">
        <f>I89-C89</f>
        <v>0</v>
      </c>
      <c r="N89" s="52">
        <v>0</v>
      </c>
      <c r="O89" s="52">
        <f t="shared" ref="O89:O102" si="78">I89/F89</f>
        <v>0</v>
      </c>
      <c r="Q89" s="162"/>
    </row>
    <row r="90" spans="1:18" s="146" customFormat="1" ht="15.75">
      <c r="A90" s="23" t="s">
        <v>250</v>
      </c>
      <c r="B90" s="23">
        <v>33.630000000000003</v>
      </c>
      <c r="C90" s="148">
        <v>1.86</v>
      </c>
      <c r="D90" s="85">
        <f t="shared" si="75"/>
        <v>2.3251453215825989E-3</v>
      </c>
      <c r="E90" s="23"/>
      <c r="F90" s="22">
        <v>33.28</v>
      </c>
      <c r="G90" s="24">
        <f t="shared" si="76"/>
        <v>2.8895912200882161E-2</v>
      </c>
      <c r="H90" s="24"/>
      <c r="I90" s="22">
        <v>2.77</v>
      </c>
      <c r="J90" s="94">
        <f t="shared" si="77"/>
        <v>2.7552593624111006E-3</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260</v>
      </c>
      <c r="B91" s="23">
        <v>7.44</v>
      </c>
      <c r="C91" s="148">
        <v>0.04</v>
      </c>
      <c r="D91" s="85">
        <f t="shared" si="75"/>
        <v>5.0003125195324704E-5</v>
      </c>
      <c r="E91" s="23"/>
      <c r="F91" s="22">
        <v>0.53</v>
      </c>
      <c r="G91" s="24">
        <f t="shared" si="76"/>
        <v>4.6018129406452961E-4</v>
      </c>
      <c r="H91" s="24"/>
      <c r="I91" s="22">
        <v>0</v>
      </c>
      <c r="J91" s="94">
        <f t="shared" si="77"/>
        <v>0</v>
      </c>
      <c r="K91" s="94"/>
      <c r="L91" s="94"/>
      <c r="M91" s="22">
        <f t="shared" si="79"/>
        <v>-0.04</v>
      </c>
      <c r="N91" s="52">
        <f t="shared" si="80"/>
        <v>-1</v>
      </c>
      <c r="O91" s="52">
        <f t="shared" si="78"/>
        <v>0</v>
      </c>
      <c r="Q91" s="162"/>
    </row>
    <row r="92" spans="1:18" s="146" customFormat="1" ht="15.75">
      <c r="A92" s="149" t="s">
        <v>251</v>
      </c>
      <c r="B92" s="25">
        <f>SUM(B89:B91)</f>
        <v>41.07</v>
      </c>
      <c r="C92" s="25">
        <f>SUM(C89:C91)</f>
        <v>1.9000000000000001</v>
      </c>
      <c r="D92" s="86">
        <f t="shared" si="75"/>
        <v>2.3751484467779238E-3</v>
      </c>
      <c r="E92" s="25">
        <f t="shared" ref="E92:F92" si="81">SUM(E89:E90)</f>
        <v>0</v>
      </c>
      <c r="F92" s="26">
        <f t="shared" si="81"/>
        <v>33.97</v>
      </c>
      <c r="G92" s="54">
        <f t="shared" si="76"/>
        <v>2.9495016149758621E-2</v>
      </c>
      <c r="H92" s="54"/>
      <c r="I92" s="26">
        <f>SUM(I89:I91)</f>
        <v>2.77</v>
      </c>
      <c r="J92" s="54">
        <f t="shared" si="77"/>
        <v>2.7552593624111006E-3</v>
      </c>
      <c r="K92" s="54"/>
      <c r="L92" s="54"/>
      <c r="M92" s="26">
        <f t="shared" si="79"/>
        <v>0.86999999999999988</v>
      </c>
      <c r="N92" s="55">
        <f t="shared" si="80"/>
        <v>0.45789473684210519</v>
      </c>
      <c r="O92" s="55">
        <f t="shared" si="78"/>
        <v>8.1542537533117465E-2</v>
      </c>
      <c r="Q92" s="162"/>
    </row>
    <row r="93" spans="1:18" s="146" customFormat="1" ht="15.75">
      <c r="A93" s="23" t="s">
        <v>252</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253</v>
      </c>
      <c r="B94" s="25">
        <v>13.17</v>
      </c>
      <c r="C94" s="148">
        <v>0.17</v>
      </c>
      <c r="D94" s="85">
        <f t="shared" si="75"/>
        <v>2.1251328208013001E-4</v>
      </c>
      <c r="E94" s="23"/>
      <c r="F94" s="22">
        <v>14.55</v>
      </c>
      <c r="G94" s="24">
        <f t="shared" si="76"/>
        <v>1.2633278921960199E-2</v>
      </c>
      <c r="H94" s="24"/>
      <c r="I94" s="22">
        <v>3.38</v>
      </c>
      <c r="J94" s="94">
        <f t="shared" si="77"/>
        <v>3.3620132292236531E-3</v>
      </c>
      <c r="K94" s="94"/>
      <c r="L94" s="94"/>
      <c r="M94" s="22">
        <f t="shared" si="79"/>
        <v>3.21</v>
      </c>
      <c r="N94" s="52">
        <f t="shared" si="80"/>
        <v>18.882352941176467</v>
      </c>
      <c r="O94" s="52">
        <f t="shared" si="78"/>
        <v>0.23230240549828177</v>
      </c>
      <c r="Q94" s="162"/>
    </row>
    <row r="95" spans="1:18" s="146" customFormat="1" ht="15.75">
      <c r="A95" s="23" t="s">
        <v>261</v>
      </c>
      <c r="B95" s="25">
        <v>-0.3</v>
      </c>
      <c r="C95" s="148">
        <v>0</v>
      </c>
      <c r="D95" s="85">
        <f t="shared" si="75"/>
        <v>0</v>
      </c>
      <c r="E95" s="23"/>
      <c r="F95" s="22">
        <v>0.05</v>
      </c>
      <c r="G95" s="24">
        <f t="shared" si="76"/>
        <v>4.3413329628729205E-5</v>
      </c>
      <c r="H95" s="24"/>
      <c r="I95" s="22">
        <v>0</v>
      </c>
      <c r="J95" s="94">
        <f t="shared" si="77"/>
        <v>0</v>
      </c>
      <c r="K95" s="94"/>
      <c r="L95" s="94"/>
      <c r="M95" s="22">
        <f t="shared" si="79"/>
        <v>0</v>
      </c>
      <c r="N95" s="52">
        <v>0</v>
      </c>
      <c r="O95" s="52">
        <f t="shared" si="78"/>
        <v>0</v>
      </c>
      <c r="Q95" s="162"/>
    </row>
    <row r="96" spans="1:18" s="146" customFormat="1" ht="15.75">
      <c r="A96" s="149" t="s">
        <v>254</v>
      </c>
      <c r="B96" s="25">
        <f>SUM(B93:B95)</f>
        <v>12.87</v>
      </c>
      <c r="C96" s="25">
        <f>SUM(C93:C95)</f>
        <v>0.17</v>
      </c>
      <c r="D96" s="86">
        <f t="shared" si="75"/>
        <v>2.1251328208013001E-4</v>
      </c>
      <c r="E96" s="25">
        <f t="shared" ref="E96" si="82">SUM(E93:E94)</f>
        <v>0</v>
      </c>
      <c r="F96" s="26">
        <f>SUM(F93:F95)</f>
        <v>14.600000000000001</v>
      </c>
      <c r="G96" s="54">
        <f t="shared" si="76"/>
        <v>1.2676692251588928E-2</v>
      </c>
      <c r="H96" s="54"/>
      <c r="I96" s="26">
        <f>SUM(I93:I95)</f>
        <v>3.38</v>
      </c>
      <c r="J96" s="54">
        <f t="shared" si="77"/>
        <v>3.3620132292236531E-3</v>
      </c>
      <c r="K96" s="54"/>
      <c r="L96" s="54"/>
      <c r="M96" s="26">
        <f t="shared" si="79"/>
        <v>3.21</v>
      </c>
      <c r="N96" s="55">
        <f t="shared" si="80"/>
        <v>18.882352941176467</v>
      </c>
      <c r="O96" s="55">
        <f t="shared" si="78"/>
        <v>0.23150684931506846</v>
      </c>
      <c r="Q96" s="162"/>
    </row>
    <row r="97" spans="1:17" s="146" customFormat="1" ht="15.75">
      <c r="A97" s="23" t="s">
        <v>255</v>
      </c>
      <c r="B97" s="26">
        <v>24.12</v>
      </c>
      <c r="C97" s="148">
        <v>1.61</v>
      </c>
      <c r="D97" s="85">
        <f t="shared" si="75"/>
        <v>2.0126257891118194E-3</v>
      </c>
      <c r="E97" s="23"/>
      <c r="F97" s="22">
        <v>17.600000000000001</v>
      </c>
      <c r="G97" s="24">
        <f t="shared" si="76"/>
        <v>1.5281492029312681E-2</v>
      </c>
      <c r="H97" s="24"/>
      <c r="I97" s="22">
        <v>0.15</v>
      </c>
      <c r="J97" s="94">
        <f t="shared" si="77"/>
        <v>1.4920177052767691E-4</v>
      </c>
      <c r="K97" s="94"/>
      <c r="L97" s="94"/>
      <c r="M97" s="22">
        <f t="shared" si="79"/>
        <v>-1.4600000000000002</v>
      </c>
      <c r="N97" s="52">
        <f t="shared" si="80"/>
        <v>-0.90683229813664601</v>
      </c>
      <c r="O97" s="52">
        <f t="shared" si="78"/>
        <v>8.5227272727272721E-3</v>
      </c>
      <c r="Q97" s="162"/>
    </row>
    <row r="98" spans="1:17" s="146" customFormat="1" ht="15.75">
      <c r="A98" s="23" t="s">
        <v>256</v>
      </c>
      <c r="B98" s="25">
        <v>145.66</v>
      </c>
      <c r="C98" s="148">
        <v>4.3499999999999996</v>
      </c>
      <c r="D98" s="85">
        <f t="shared" si="75"/>
        <v>5.4378398649915609E-3</v>
      </c>
      <c r="E98" s="23"/>
      <c r="F98" s="22">
        <v>11.56</v>
      </c>
      <c r="G98" s="24">
        <f t="shared" si="76"/>
        <v>1.0037161810162192E-2</v>
      </c>
      <c r="H98" s="24"/>
      <c r="I98" s="22">
        <v>6.27</v>
      </c>
      <c r="J98" s="94">
        <f t="shared" si="77"/>
        <v>6.236634008056895E-3</v>
      </c>
      <c r="K98" s="94"/>
      <c r="L98" s="94"/>
      <c r="M98" s="22">
        <f t="shared" si="79"/>
        <v>1.92</v>
      </c>
      <c r="N98" s="52">
        <f t="shared" si="80"/>
        <v>0.44137931034482758</v>
      </c>
      <c r="O98" s="52">
        <f t="shared" si="78"/>
        <v>0.54238754325259508</v>
      </c>
      <c r="Q98" s="162"/>
    </row>
    <row r="99" spans="1:17" s="146" customFormat="1" ht="15.75">
      <c r="A99" s="149" t="s">
        <v>257</v>
      </c>
      <c r="B99" s="25">
        <f t="shared" ref="B99:I102" si="83">SUM(B97:B98)</f>
        <v>169.78</v>
      </c>
      <c r="C99" s="26">
        <f t="shared" si="83"/>
        <v>5.96</v>
      </c>
      <c r="D99" s="86">
        <f t="shared" si="75"/>
        <v>7.4504656541033807E-3</v>
      </c>
      <c r="E99" s="25">
        <f t="shared" si="83"/>
        <v>0</v>
      </c>
      <c r="F99" s="26">
        <f t="shared" si="83"/>
        <v>29.160000000000004</v>
      </c>
      <c r="G99" s="54">
        <f t="shared" si="76"/>
        <v>2.5318653839474875E-2</v>
      </c>
      <c r="H99" s="54"/>
      <c r="I99" s="26">
        <f t="shared" si="83"/>
        <v>6.42</v>
      </c>
      <c r="J99" s="54">
        <f t="shared" si="77"/>
        <v>6.3858357785845721E-3</v>
      </c>
      <c r="K99" s="54"/>
      <c r="L99" s="54"/>
      <c r="M99" s="26">
        <f t="shared" si="79"/>
        <v>0.45999999999999996</v>
      </c>
      <c r="N99" s="55">
        <f t="shared" si="80"/>
        <v>7.7181208053691275E-2</v>
      </c>
      <c r="O99" s="55">
        <f t="shared" si="78"/>
        <v>0.22016460905349791</v>
      </c>
      <c r="Q99" s="162"/>
    </row>
    <row r="100" spans="1:17" s="146" customFormat="1" ht="15.75">
      <c r="A100" s="23" t="s">
        <v>258</v>
      </c>
      <c r="B100" s="26">
        <v>12.31</v>
      </c>
      <c r="C100" s="148">
        <v>4.28</v>
      </c>
      <c r="D100" s="85">
        <f t="shared" si="75"/>
        <v>5.3503343958997435E-3</v>
      </c>
      <c r="E100" s="23"/>
      <c r="F100" s="22">
        <v>13.17</v>
      </c>
      <c r="G100" s="24">
        <f t="shared" si="76"/>
        <v>1.1435071024207273E-2</v>
      </c>
      <c r="H100" s="24"/>
      <c r="I100" s="22">
        <v>1.93</v>
      </c>
      <c r="J100" s="94">
        <f t="shared" si="77"/>
        <v>1.9197294474561097E-3</v>
      </c>
      <c r="K100" s="94"/>
      <c r="L100" s="94"/>
      <c r="M100" s="22">
        <f t="shared" si="79"/>
        <v>-2.3500000000000005</v>
      </c>
      <c r="N100" s="52">
        <f t="shared" si="80"/>
        <v>-0.54906542056074781</v>
      </c>
      <c r="O100" s="52">
        <f t="shared" si="78"/>
        <v>0.14654517843583903</v>
      </c>
      <c r="Q100" s="162"/>
    </row>
    <row r="101" spans="1:17" s="146" customFormat="1" ht="15.75">
      <c r="A101" s="23" t="s">
        <v>259</v>
      </c>
      <c r="B101" s="25">
        <v>101.34</v>
      </c>
      <c r="C101" s="148">
        <v>1.64</v>
      </c>
      <c r="D101" s="85">
        <f t="shared" si="75"/>
        <v>2.0501281330083127E-3</v>
      </c>
      <c r="E101" s="23"/>
      <c r="F101" s="22">
        <v>65.03</v>
      </c>
      <c r="G101" s="24">
        <f t="shared" si="76"/>
        <v>5.6463376515125202E-2</v>
      </c>
      <c r="H101" s="24"/>
      <c r="I101" s="22">
        <v>5.95</v>
      </c>
      <c r="J101" s="94">
        <f t="shared" si="77"/>
        <v>5.9183368975978517E-3</v>
      </c>
      <c r="K101" s="94"/>
      <c r="L101" s="94"/>
      <c r="M101" s="22">
        <f t="shared" si="79"/>
        <v>4.3100000000000005</v>
      </c>
      <c r="N101" s="52">
        <f t="shared" si="80"/>
        <v>2.6280487804878052</v>
      </c>
      <c r="O101" s="52">
        <f t="shared" si="78"/>
        <v>9.1496232508073191E-2</v>
      </c>
      <c r="Q101" s="162"/>
    </row>
    <row r="102" spans="1:17" s="146" customFormat="1" ht="15.75">
      <c r="A102" s="149" t="s">
        <v>289</v>
      </c>
      <c r="B102" s="25">
        <f t="shared" si="83"/>
        <v>113.65</v>
      </c>
      <c r="C102" s="26">
        <f t="shared" si="83"/>
        <v>5.92</v>
      </c>
      <c r="D102" s="86">
        <f t="shared" si="75"/>
        <v>7.4004625289080563E-3</v>
      </c>
      <c r="E102" s="25">
        <f t="shared" si="83"/>
        <v>0</v>
      </c>
      <c r="F102" s="26">
        <f t="shared" si="83"/>
        <v>78.2</v>
      </c>
      <c r="G102" s="54">
        <f t="shared" si="76"/>
        <v>6.7898447539332482E-2</v>
      </c>
      <c r="H102" s="54"/>
      <c r="I102" s="26">
        <f t="shared" si="83"/>
        <v>7.88</v>
      </c>
      <c r="J102" s="54">
        <f t="shared" si="77"/>
        <v>7.8380663450539605E-3</v>
      </c>
      <c r="K102" s="54"/>
      <c r="L102" s="54"/>
      <c r="M102" s="26">
        <f t="shared" si="79"/>
        <v>1.96</v>
      </c>
      <c r="N102" s="55">
        <f t="shared" si="80"/>
        <v>0.33108108108108109</v>
      </c>
      <c r="O102" s="55">
        <f t="shared" si="78"/>
        <v>0.10076726342710997</v>
      </c>
      <c r="Q102" s="162"/>
    </row>
    <row r="103" spans="1:17">
      <c r="Q103" s="163"/>
    </row>
    <row r="104" spans="1:17">
      <c r="A104" s="77"/>
      <c r="B104" s="303" t="s">
        <v>290</v>
      </c>
      <c r="C104" s="306" t="str">
        <f>'PU Wise OWE'!$B$7</f>
        <v>Actuals upto Nov'21</v>
      </c>
      <c r="D104" s="303" t="s">
        <v>168</v>
      </c>
      <c r="E104" s="303"/>
      <c r="F104" s="338" t="str">
        <f>'PU Wise OWE'!$B$5</f>
        <v xml:space="preserve">BGSL 2022-23 </v>
      </c>
      <c r="G104" s="303" t="s">
        <v>303</v>
      </c>
      <c r="H104" s="150"/>
      <c r="I104" s="306" t="str">
        <f>I40</f>
        <v>Actuals upto Nov'22</v>
      </c>
      <c r="J104" s="303" t="s">
        <v>200</v>
      </c>
      <c r="K104" s="150"/>
      <c r="L104" s="150"/>
      <c r="M104" s="316" t="s">
        <v>142</v>
      </c>
      <c r="N104" s="316"/>
      <c r="O104" s="305" t="s">
        <v>302</v>
      </c>
      <c r="Q104" s="163"/>
    </row>
    <row r="105" spans="1:17">
      <c r="A105" s="133" t="s">
        <v>186</v>
      </c>
      <c r="B105" s="304"/>
      <c r="C105" s="304"/>
      <c r="D105" s="304"/>
      <c r="E105" s="304"/>
      <c r="F105" s="339"/>
      <c r="G105" s="304"/>
      <c r="H105" s="151"/>
      <c r="I105" s="304"/>
      <c r="J105" s="304"/>
      <c r="K105" s="151"/>
      <c r="L105" s="151"/>
      <c r="M105" s="79" t="s">
        <v>140</v>
      </c>
      <c r="N105" s="80" t="s">
        <v>141</v>
      </c>
      <c r="O105" s="305"/>
      <c r="Q105" s="163"/>
    </row>
    <row r="106" spans="1:17" ht="15.75">
      <c r="A106" s="23" t="s">
        <v>212</v>
      </c>
      <c r="B106" s="23">
        <v>305.92</v>
      </c>
      <c r="C106" s="109">
        <v>19.18</v>
      </c>
      <c r="D106" s="85">
        <f t="shared" ref="D106:D109" si="84">C106/$C$7</f>
        <v>2.3976498531158196E-2</v>
      </c>
      <c r="E106" s="23"/>
      <c r="F106" s="20">
        <v>115.89</v>
      </c>
      <c r="G106" s="24">
        <f t="shared" ref="G106:G109" si="85">F106/$F$7</f>
        <v>0.10062341541346854</v>
      </c>
      <c r="H106" s="24"/>
      <c r="I106" s="105">
        <v>28.26</v>
      </c>
      <c r="J106" s="94">
        <f t="shared" ref="J106:J109" si="86">I106/$I$7</f>
        <v>2.8109613567414333E-2</v>
      </c>
      <c r="K106" s="94"/>
      <c r="L106" s="94"/>
      <c r="M106" s="22">
        <f>I106-C106</f>
        <v>9.0800000000000018</v>
      </c>
      <c r="N106" s="52">
        <f>M106/C106</f>
        <v>0.47340980187695525</v>
      </c>
      <c r="O106" s="52">
        <f t="shared" ref="O106:O109" si="87">I106/F106</f>
        <v>0.24385192855293814</v>
      </c>
      <c r="Q106" s="162"/>
    </row>
    <row r="107" spans="1:17" ht="15.75">
      <c r="A107" s="23" t="s">
        <v>211</v>
      </c>
      <c r="B107" s="23">
        <v>266.58999999999997</v>
      </c>
      <c r="C107" s="81">
        <v>27.95</v>
      </c>
      <c r="D107" s="85">
        <f t="shared" si="84"/>
        <v>3.4939683730233137E-2</v>
      </c>
      <c r="E107" s="23"/>
      <c r="F107" s="105">
        <v>750</v>
      </c>
      <c r="G107" s="24">
        <f t="shared" si="85"/>
        <v>0.65119994443093809</v>
      </c>
      <c r="H107" s="24"/>
      <c r="I107" s="105">
        <v>40.58</v>
      </c>
      <c r="J107" s="94">
        <f t="shared" si="86"/>
        <v>4.036405232008753E-2</v>
      </c>
      <c r="K107" s="94"/>
      <c r="L107" s="94"/>
      <c r="M107" s="22">
        <f t="shared" ref="M107:M109" si="88">I107-C107</f>
        <v>12.629999999999999</v>
      </c>
      <c r="N107" s="52">
        <f t="shared" ref="N107:N109" si="89">M107/C107</f>
        <v>0.45187835420393557</v>
      </c>
      <c r="O107" s="52">
        <f t="shared" si="87"/>
        <v>5.4106666666666664E-2</v>
      </c>
      <c r="Q107" s="162"/>
    </row>
    <row r="108" spans="1:17" ht="15.75">
      <c r="A108" s="87" t="s">
        <v>210</v>
      </c>
      <c r="B108" s="23">
        <v>544.78</v>
      </c>
      <c r="C108" s="81">
        <v>165.44</v>
      </c>
      <c r="D108" s="85">
        <f t="shared" si="84"/>
        <v>0.20681292580786298</v>
      </c>
      <c r="E108" s="23"/>
      <c r="F108" s="105">
        <v>676.5</v>
      </c>
      <c r="G108" s="24">
        <f t="shared" si="85"/>
        <v>0.58738234987670612</v>
      </c>
      <c r="H108" s="24"/>
      <c r="I108" s="20">
        <v>301.26</v>
      </c>
      <c r="J108" s="94">
        <f t="shared" si="86"/>
        <v>0.2996568359277863</v>
      </c>
      <c r="K108" s="94"/>
      <c r="L108" s="94"/>
      <c r="M108" s="22">
        <f t="shared" si="88"/>
        <v>135.82</v>
      </c>
      <c r="N108" s="52">
        <f t="shared" si="89"/>
        <v>0.82096228239845259</v>
      </c>
      <c r="O108" s="52">
        <f t="shared" si="87"/>
        <v>0.44532150776053214</v>
      </c>
      <c r="Q108" s="162"/>
    </row>
    <row r="109" spans="1:17" ht="15.75">
      <c r="A109" s="25" t="s">
        <v>125</v>
      </c>
      <c r="B109" s="25">
        <f>SUM(B106:B108)</f>
        <v>1117.29</v>
      </c>
      <c r="C109" s="138">
        <f>+C106+C107+C108</f>
        <v>212.57</v>
      </c>
      <c r="D109" s="86">
        <f t="shared" si="84"/>
        <v>0.26572910806925432</v>
      </c>
      <c r="E109" s="25"/>
      <c r="F109" s="138">
        <f>+F106+F107+F108</f>
        <v>1542.3899999999999</v>
      </c>
      <c r="G109" s="54">
        <f t="shared" si="85"/>
        <v>1.3392057097211125</v>
      </c>
      <c r="H109" s="54"/>
      <c r="I109" s="104">
        <f>SUM(I106:I108)</f>
        <v>370.1</v>
      </c>
      <c r="J109" s="54">
        <f t="shared" si="86"/>
        <v>0.36813050181528822</v>
      </c>
      <c r="K109" s="54"/>
      <c r="L109" s="54"/>
      <c r="M109" s="26">
        <f t="shared" si="88"/>
        <v>157.53000000000003</v>
      </c>
      <c r="N109" s="55">
        <f t="shared" si="89"/>
        <v>0.74107352871995125</v>
      </c>
      <c r="O109" s="55">
        <f t="shared" si="87"/>
        <v>0.23995228184830039</v>
      </c>
      <c r="Q109" s="162"/>
    </row>
    <row r="110" spans="1:17">
      <c r="C110" s="136"/>
      <c r="Q110" s="163"/>
    </row>
    <row r="111" spans="1:17">
      <c r="A111" s="133" t="s">
        <v>213</v>
      </c>
      <c r="B111" s="23"/>
      <c r="C111" s="81"/>
      <c r="D111" s="23"/>
      <c r="E111" s="23"/>
      <c r="F111" s="23"/>
      <c r="G111" s="23"/>
      <c r="H111" s="23"/>
      <c r="I111" s="23"/>
      <c r="J111" s="23"/>
      <c r="K111" s="23"/>
      <c r="L111" s="23"/>
      <c r="M111" s="23"/>
      <c r="N111" s="23"/>
      <c r="O111" s="23"/>
      <c r="Q111" s="163"/>
    </row>
    <row r="112" spans="1:17" ht="15.75">
      <c r="A112" s="23" t="s">
        <v>214</v>
      </c>
      <c r="B112" s="22">
        <v>28.69</v>
      </c>
      <c r="C112" s="109">
        <v>5.63</v>
      </c>
      <c r="D112" s="85">
        <f t="shared" ref="D112:D115" si="90">C112/$C$7</f>
        <v>7.0379398712419518E-3</v>
      </c>
      <c r="E112" s="23"/>
      <c r="F112" s="22">
        <v>27.91</v>
      </c>
      <c r="G112" s="24">
        <f t="shared" ref="G112:G115" si="91">F112/$F$7</f>
        <v>2.4233320598756641E-2</v>
      </c>
      <c r="H112" s="24"/>
      <c r="I112" s="23">
        <v>0.22</v>
      </c>
      <c r="J112" s="94">
        <f t="shared" ref="J112:J115" si="92">I112/$I$7</f>
        <v>2.1882926344059283E-4</v>
      </c>
      <c r="K112" s="94"/>
      <c r="L112" s="94"/>
      <c r="M112" s="22">
        <f>I112-C112</f>
        <v>-5.41</v>
      </c>
      <c r="N112" s="52">
        <f>M112/C112</f>
        <v>-0.96092362344582594</v>
      </c>
      <c r="O112" s="52">
        <f t="shared" ref="O112:O115" si="93">I112/F112</f>
        <v>7.8824793980652088E-3</v>
      </c>
      <c r="Q112" s="162"/>
    </row>
    <row r="113" spans="1:17" ht="15.75">
      <c r="A113" s="23" t="s">
        <v>215</v>
      </c>
      <c r="B113" s="22">
        <v>38.6</v>
      </c>
      <c r="C113" s="81">
        <v>2.54</v>
      </c>
      <c r="D113" s="85">
        <f t="shared" si="90"/>
        <v>3.1751984499031188E-3</v>
      </c>
      <c r="E113" s="23"/>
      <c r="F113" s="23">
        <v>33.72</v>
      </c>
      <c r="G113" s="24">
        <f t="shared" si="91"/>
        <v>2.9277949501614973E-2</v>
      </c>
      <c r="H113" s="24"/>
      <c r="I113" s="22">
        <v>0.11</v>
      </c>
      <c r="J113" s="94">
        <f t="shared" si="92"/>
        <v>1.0941463172029641E-4</v>
      </c>
      <c r="K113" s="94"/>
      <c r="L113" s="94"/>
      <c r="M113" s="22">
        <f t="shared" ref="M113:M115" si="94">I113-C113</f>
        <v>-2.4300000000000002</v>
      </c>
      <c r="N113" s="52">
        <f t="shared" ref="N113:N115" si="95">M113/C113</f>
        <v>-0.95669291338582685</v>
      </c>
      <c r="O113" s="52">
        <f t="shared" si="93"/>
        <v>3.2621589561091344E-3</v>
      </c>
      <c r="Q113" s="162"/>
    </row>
    <row r="114" spans="1:17" ht="15.75">
      <c r="A114" s="87" t="s">
        <v>216</v>
      </c>
      <c r="B114" s="23">
        <v>33.32</v>
      </c>
      <c r="C114" s="81">
        <v>2.81</v>
      </c>
      <c r="D114" s="85">
        <f t="shared" si="90"/>
        <v>3.5127195449715606E-3</v>
      </c>
      <c r="E114" s="23"/>
      <c r="F114" s="23">
        <v>33.19</v>
      </c>
      <c r="G114" s="24">
        <f t="shared" si="91"/>
        <v>2.8817768207550443E-2</v>
      </c>
      <c r="H114" s="24"/>
      <c r="I114" s="22">
        <v>3.03</v>
      </c>
      <c r="J114" s="94">
        <f t="shared" si="92"/>
        <v>3.0138757646590735E-3</v>
      </c>
      <c r="K114" s="94"/>
      <c r="L114" s="94"/>
      <c r="M114" s="22">
        <f t="shared" si="94"/>
        <v>0.21999999999999975</v>
      </c>
      <c r="N114" s="52">
        <f t="shared" si="95"/>
        <v>7.8291814946619132E-2</v>
      </c>
      <c r="O114" s="52">
        <f t="shared" si="93"/>
        <v>9.1292557999397408E-2</v>
      </c>
      <c r="Q114" s="162"/>
    </row>
    <row r="115" spans="1:17" ht="15.75">
      <c r="A115" s="25" t="s">
        <v>125</v>
      </c>
      <c r="B115" s="26">
        <f>SUM(B112:B114)</f>
        <v>100.61000000000001</v>
      </c>
      <c r="C115" s="145">
        <f>SUM(C112:C114)</f>
        <v>10.98</v>
      </c>
      <c r="D115" s="86">
        <f t="shared" si="90"/>
        <v>1.3725857866116633E-2</v>
      </c>
      <c r="E115" s="25"/>
      <c r="F115" s="25">
        <f>SUM(F112:F114)</f>
        <v>94.82</v>
      </c>
      <c r="G115" s="54">
        <f t="shared" si="91"/>
        <v>8.2329038307922056E-2</v>
      </c>
      <c r="H115" s="54"/>
      <c r="I115" s="25">
        <f>SUM(I112:I114)</f>
        <v>3.36</v>
      </c>
      <c r="J115" s="54">
        <f t="shared" si="92"/>
        <v>3.3421196598199632E-3</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53" customWidth="1"/>
    <col min="5" max="5" width="15.7109375" customWidth="1"/>
    <col min="6" max="6" width="20.140625" customWidth="1"/>
    <col min="7" max="7" width="12.28515625" customWidth="1"/>
  </cols>
  <sheetData>
    <row r="2" spans="1:7" ht="18.75">
      <c r="A2" s="353" t="s">
        <v>323</v>
      </c>
      <c r="B2" s="354"/>
      <c r="C2" s="354"/>
      <c r="D2" s="354"/>
      <c r="E2" s="354"/>
      <c r="F2" s="354"/>
      <c r="G2" s="355"/>
    </row>
    <row r="3" spans="1:7" ht="37.5">
      <c r="A3" s="254" t="s">
        <v>315</v>
      </c>
      <c r="B3" s="254" t="s">
        <v>310</v>
      </c>
      <c r="C3" s="254" t="s">
        <v>0</v>
      </c>
      <c r="D3" s="254" t="s">
        <v>317</v>
      </c>
      <c r="E3" s="254" t="s">
        <v>311</v>
      </c>
      <c r="F3" s="255" t="s">
        <v>324</v>
      </c>
      <c r="G3" s="254" t="s">
        <v>312</v>
      </c>
    </row>
    <row r="4" spans="1:7" ht="18.75">
      <c r="A4" s="256">
        <v>1</v>
      </c>
      <c r="B4" s="256">
        <v>8</v>
      </c>
      <c r="C4" s="256">
        <v>30</v>
      </c>
      <c r="D4" s="260" t="s">
        <v>318</v>
      </c>
      <c r="E4" s="256">
        <v>77.03</v>
      </c>
      <c r="F4" s="256">
        <v>90.81</v>
      </c>
      <c r="G4" s="256">
        <f>F4-E4</f>
        <v>13.780000000000001</v>
      </c>
    </row>
    <row r="5" spans="1:7" ht="18.75">
      <c r="A5" s="256">
        <v>2</v>
      </c>
      <c r="B5" s="256">
        <v>10</v>
      </c>
      <c r="C5" s="256">
        <v>30</v>
      </c>
      <c r="D5" s="260" t="s">
        <v>319</v>
      </c>
      <c r="E5" s="256">
        <v>892.98</v>
      </c>
      <c r="F5" s="256">
        <v>1056.8599999999999</v>
      </c>
      <c r="G5" s="256">
        <f t="shared" ref="G5:G12" si="0">F5-E5</f>
        <v>163.87999999999988</v>
      </c>
    </row>
    <row r="6" spans="1:7" ht="18.75">
      <c r="A6" s="256">
        <v>3</v>
      </c>
      <c r="B6" s="256">
        <v>10</v>
      </c>
      <c r="C6" s="256">
        <v>27</v>
      </c>
      <c r="D6" s="260" t="s">
        <v>320</v>
      </c>
      <c r="E6" s="256">
        <v>47.29</v>
      </c>
      <c r="F6" s="256">
        <v>57.22</v>
      </c>
      <c r="G6" s="256">
        <f t="shared" si="0"/>
        <v>9.93</v>
      </c>
    </row>
    <row r="7" spans="1:7" s="253" customFormat="1" ht="18.75">
      <c r="A7" s="256">
        <v>4</v>
      </c>
      <c r="B7" s="256">
        <v>10</v>
      </c>
      <c r="C7" s="256">
        <v>41</v>
      </c>
      <c r="D7" s="260" t="s">
        <v>107</v>
      </c>
      <c r="E7" s="256">
        <v>15.97</v>
      </c>
      <c r="F7" s="256">
        <v>16.71</v>
      </c>
      <c r="G7" s="256">
        <f t="shared" si="0"/>
        <v>0.74000000000000021</v>
      </c>
    </row>
    <row r="8" spans="1:7" ht="18.75">
      <c r="A8" s="256">
        <v>5</v>
      </c>
      <c r="B8" s="256">
        <v>6</v>
      </c>
      <c r="C8" s="257" t="s">
        <v>316</v>
      </c>
      <c r="D8" s="260" t="s">
        <v>190</v>
      </c>
      <c r="E8" s="256">
        <v>138.44999999999999</v>
      </c>
      <c r="F8" s="256">
        <v>149.69999999999999</v>
      </c>
      <c r="G8" s="256">
        <f t="shared" si="0"/>
        <v>11.25</v>
      </c>
    </row>
    <row r="9" spans="1:7" ht="18.75">
      <c r="A9" s="256">
        <v>6</v>
      </c>
      <c r="B9" s="257" t="s">
        <v>325</v>
      </c>
      <c r="C9" s="256">
        <v>99</v>
      </c>
      <c r="D9" s="260" t="s">
        <v>321</v>
      </c>
      <c r="E9" s="256">
        <v>194.56</v>
      </c>
      <c r="F9" s="256">
        <v>200.26</v>
      </c>
      <c r="G9" s="258">
        <f t="shared" si="0"/>
        <v>5.6999999999999886</v>
      </c>
    </row>
    <row r="10" spans="1:7" ht="18.75">
      <c r="A10" s="256">
        <v>7</v>
      </c>
      <c r="B10" s="257" t="s">
        <v>314</v>
      </c>
      <c r="C10" s="256"/>
      <c r="D10" s="260"/>
      <c r="E10" s="256">
        <v>336.91</v>
      </c>
      <c r="F10" s="256">
        <v>369.98</v>
      </c>
      <c r="G10" s="258">
        <f t="shared" si="0"/>
        <v>33.069999999999993</v>
      </c>
    </row>
    <row r="11" spans="1:7" ht="18.75">
      <c r="A11" s="256">
        <v>8</v>
      </c>
      <c r="B11" s="257" t="s">
        <v>313</v>
      </c>
      <c r="C11" s="256"/>
      <c r="D11" s="260"/>
      <c r="E11" s="256">
        <v>541.71</v>
      </c>
      <c r="F11" s="256">
        <v>545.21</v>
      </c>
      <c r="G11" s="258">
        <f t="shared" si="0"/>
        <v>3.5</v>
      </c>
    </row>
    <row r="12" spans="1:7" ht="18.75">
      <c r="A12" s="256">
        <v>9</v>
      </c>
      <c r="B12" s="257" t="s">
        <v>214</v>
      </c>
      <c r="C12" s="256"/>
      <c r="D12" s="260" t="s">
        <v>322</v>
      </c>
      <c r="E12" s="256">
        <v>39.18</v>
      </c>
      <c r="F12" s="256">
        <v>42.86</v>
      </c>
      <c r="G12" s="256">
        <f t="shared" si="0"/>
        <v>3.6799999999999997</v>
      </c>
    </row>
    <row r="13" spans="1:7" ht="18.75">
      <c r="A13" s="259"/>
      <c r="B13" s="356" t="s">
        <v>125</v>
      </c>
      <c r="C13" s="357"/>
      <c r="D13" s="358"/>
      <c r="E13" s="256">
        <f>SUM(E4:E12)</f>
        <v>2284.08</v>
      </c>
      <c r="F13" s="256">
        <f>SUM(F4:F12)</f>
        <v>2529.61</v>
      </c>
      <c r="G13" s="258">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activeCell="I12" sqref="I12"/>
    </sheetView>
  </sheetViews>
  <sheetFormatPr defaultRowHeight="15"/>
  <cols>
    <col min="1" max="1" width="14.7109375" style="280" customWidth="1"/>
    <col min="2" max="12" width="10.85546875" style="280" customWidth="1"/>
    <col min="13" max="13" width="8.140625" style="280" customWidth="1"/>
    <col min="14" max="256" width="9.140625" style="280"/>
    <col min="257" max="257" width="14.7109375" style="280" customWidth="1"/>
    <col min="258" max="268" width="10.85546875" style="280" customWidth="1"/>
    <col min="269" max="269" width="8.140625" style="280" customWidth="1"/>
    <col min="270" max="512" width="9.140625" style="280"/>
    <col min="513" max="513" width="14.7109375" style="280" customWidth="1"/>
    <col min="514" max="524" width="10.85546875" style="280" customWidth="1"/>
    <col min="525" max="525" width="8.140625" style="280" customWidth="1"/>
    <col min="526" max="768" width="9.140625" style="280"/>
    <col min="769" max="769" width="14.7109375" style="280" customWidth="1"/>
    <col min="770" max="780" width="10.85546875" style="280" customWidth="1"/>
    <col min="781" max="781" width="8.140625" style="280" customWidth="1"/>
    <col min="782" max="1024" width="9.140625" style="280"/>
    <col min="1025" max="1025" width="14.7109375" style="280" customWidth="1"/>
    <col min="1026" max="1036" width="10.85546875" style="280" customWidth="1"/>
    <col min="1037" max="1037" width="8.140625" style="280" customWidth="1"/>
    <col min="1038" max="1280" width="9.140625" style="280"/>
    <col min="1281" max="1281" width="14.7109375" style="280" customWidth="1"/>
    <col min="1282" max="1292" width="10.85546875" style="280" customWidth="1"/>
    <col min="1293" max="1293" width="8.140625" style="280" customWidth="1"/>
    <col min="1294" max="1536" width="9.140625" style="280"/>
    <col min="1537" max="1537" width="14.7109375" style="280" customWidth="1"/>
    <col min="1538" max="1548" width="10.85546875" style="280" customWidth="1"/>
    <col min="1549" max="1549" width="8.140625" style="280" customWidth="1"/>
    <col min="1550" max="1792" width="9.140625" style="280"/>
    <col min="1793" max="1793" width="14.7109375" style="280" customWidth="1"/>
    <col min="1794" max="1804" width="10.85546875" style="280" customWidth="1"/>
    <col min="1805" max="1805" width="8.140625" style="280" customWidth="1"/>
    <col min="1806" max="2048" width="9.140625" style="280"/>
    <col min="2049" max="2049" width="14.7109375" style="280" customWidth="1"/>
    <col min="2050" max="2060" width="10.85546875" style="280" customWidth="1"/>
    <col min="2061" max="2061" width="8.140625" style="280" customWidth="1"/>
    <col min="2062" max="2304" width="9.140625" style="280"/>
    <col min="2305" max="2305" width="14.7109375" style="280" customWidth="1"/>
    <col min="2306" max="2316" width="10.85546875" style="280" customWidth="1"/>
    <col min="2317" max="2317" width="8.140625" style="280" customWidth="1"/>
    <col min="2318" max="2560" width="9.140625" style="280"/>
    <col min="2561" max="2561" width="14.7109375" style="280" customWidth="1"/>
    <col min="2562" max="2572" width="10.85546875" style="280" customWidth="1"/>
    <col min="2573" max="2573" width="8.140625" style="280" customWidth="1"/>
    <col min="2574" max="2816" width="9.140625" style="280"/>
    <col min="2817" max="2817" width="14.7109375" style="280" customWidth="1"/>
    <col min="2818" max="2828" width="10.85546875" style="280" customWidth="1"/>
    <col min="2829" max="2829" width="8.140625" style="280" customWidth="1"/>
    <col min="2830" max="3072" width="9.140625" style="280"/>
    <col min="3073" max="3073" width="14.7109375" style="280" customWidth="1"/>
    <col min="3074" max="3084" width="10.85546875" style="280" customWidth="1"/>
    <col min="3085" max="3085" width="8.140625" style="280" customWidth="1"/>
    <col min="3086" max="3328" width="9.140625" style="280"/>
    <col min="3329" max="3329" width="14.7109375" style="280" customWidth="1"/>
    <col min="3330" max="3340" width="10.85546875" style="280" customWidth="1"/>
    <col min="3341" max="3341" width="8.140625" style="280" customWidth="1"/>
    <col min="3342" max="3584" width="9.140625" style="280"/>
    <col min="3585" max="3585" width="14.7109375" style="280" customWidth="1"/>
    <col min="3586" max="3596" width="10.85546875" style="280" customWidth="1"/>
    <col min="3597" max="3597" width="8.140625" style="280" customWidth="1"/>
    <col min="3598" max="3840" width="9.140625" style="280"/>
    <col min="3841" max="3841" width="14.7109375" style="280" customWidth="1"/>
    <col min="3842" max="3852" width="10.85546875" style="280" customWidth="1"/>
    <col min="3853" max="3853" width="8.140625" style="280" customWidth="1"/>
    <col min="3854" max="4096" width="9.140625" style="280"/>
    <col min="4097" max="4097" width="14.7109375" style="280" customWidth="1"/>
    <col min="4098" max="4108" width="10.85546875" style="280" customWidth="1"/>
    <col min="4109" max="4109" width="8.140625" style="280" customWidth="1"/>
    <col min="4110" max="4352" width="9.140625" style="280"/>
    <col min="4353" max="4353" width="14.7109375" style="280" customWidth="1"/>
    <col min="4354" max="4364" width="10.85546875" style="280" customWidth="1"/>
    <col min="4365" max="4365" width="8.140625" style="280" customWidth="1"/>
    <col min="4366" max="4608" width="9.140625" style="280"/>
    <col min="4609" max="4609" width="14.7109375" style="280" customWidth="1"/>
    <col min="4610" max="4620" width="10.85546875" style="280" customWidth="1"/>
    <col min="4621" max="4621" width="8.140625" style="280" customWidth="1"/>
    <col min="4622" max="4864" width="9.140625" style="280"/>
    <col min="4865" max="4865" width="14.7109375" style="280" customWidth="1"/>
    <col min="4866" max="4876" width="10.85546875" style="280" customWidth="1"/>
    <col min="4877" max="4877" width="8.140625" style="280" customWidth="1"/>
    <col min="4878" max="5120" width="9.140625" style="280"/>
    <col min="5121" max="5121" width="14.7109375" style="280" customWidth="1"/>
    <col min="5122" max="5132" width="10.85546875" style="280" customWidth="1"/>
    <col min="5133" max="5133" width="8.140625" style="280" customWidth="1"/>
    <col min="5134" max="5376" width="9.140625" style="280"/>
    <col min="5377" max="5377" width="14.7109375" style="280" customWidth="1"/>
    <col min="5378" max="5388" width="10.85546875" style="280" customWidth="1"/>
    <col min="5389" max="5389" width="8.140625" style="280" customWidth="1"/>
    <col min="5390" max="5632" width="9.140625" style="280"/>
    <col min="5633" max="5633" width="14.7109375" style="280" customWidth="1"/>
    <col min="5634" max="5644" width="10.85546875" style="280" customWidth="1"/>
    <col min="5645" max="5645" width="8.140625" style="280" customWidth="1"/>
    <col min="5646" max="5888" width="9.140625" style="280"/>
    <col min="5889" max="5889" width="14.7109375" style="280" customWidth="1"/>
    <col min="5890" max="5900" width="10.85546875" style="280" customWidth="1"/>
    <col min="5901" max="5901" width="8.140625" style="280" customWidth="1"/>
    <col min="5902" max="6144" width="9.140625" style="280"/>
    <col min="6145" max="6145" width="14.7109375" style="280" customWidth="1"/>
    <col min="6146" max="6156" width="10.85546875" style="280" customWidth="1"/>
    <col min="6157" max="6157" width="8.140625" style="280" customWidth="1"/>
    <col min="6158" max="6400" width="9.140625" style="280"/>
    <col min="6401" max="6401" width="14.7109375" style="280" customWidth="1"/>
    <col min="6402" max="6412" width="10.85546875" style="280" customWidth="1"/>
    <col min="6413" max="6413" width="8.140625" style="280" customWidth="1"/>
    <col min="6414" max="6656" width="9.140625" style="280"/>
    <col min="6657" max="6657" width="14.7109375" style="280" customWidth="1"/>
    <col min="6658" max="6668" width="10.85546875" style="280" customWidth="1"/>
    <col min="6669" max="6669" width="8.140625" style="280" customWidth="1"/>
    <col min="6670" max="6912" width="9.140625" style="280"/>
    <col min="6913" max="6913" width="14.7109375" style="280" customWidth="1"/>
    <col min="6914" max="6924" width="10.85546875" style="280" customWidth="1"/>
    <col min="6925" max="6925" width="8.140625" style="280" customWidth="1"/>
    <col min="6926" max="7168" width="9.140625" style="280"/>
    <col min="7169" max="7169" width="14.7109375" style="280" customWidth="1"/>
    <col min="7170" max="7180" width="10.85546875" style="280" customWidth="1"/>
    <col min="7181" max="7181" width="8.140625" style="280" customWidth="1"/>
    <col min="7182" max="7424" width="9.140625" style="280"/>
    <col min="7425" max="7425" width="14.7109375" style="280" customWidth="1"/>
    <col min="7426" max="7436" width="10.85546875" style="280" customWidth="1"/>
    <col min="7437" max="7437" width="8.140625" style="280" customWidth="1"/>
    <col min="7438" max="7680" width="9.140625" style="280"/>
    <col min="7681" max="7681" width="14.7109375" style="280" customWidth="1"/>
    <col min="7682" max="7692" width="10.85546875" style="280" customWidth="1"/>
    <col min="7693" max="7693" width="8.140625" style="280" customWidth="1"/>
    <col min="7694" max="7936" width="9.140625" style="280"/>
    <col min="7937" max="7937" width="14.7109375" style="280" customWidth="1"/>
    <col min="7938" max="7948" width="10.85546875" style="280" customWidth="1"/>
    <col min="7949" max="7949" width="8.140625" style="280" customWidth="1"/>
    <col min="7950" max="8192" width="9.140625" style="280"/>
    <col min="8193" max="8193" width="14.7109375" style="280" customWidth="1"/>
    <col min="8194" max="8204" width="10.85546875" style="280" customWidth="1"/>
    <col min="8205" max="8205" width="8.140625" style="280" customWidth="1"/>
    <col min="8206" max="8448" width="9.140625" style="280"/>
    <col min="8449" max="8449" width="14.7109375" style="280" customWidth="1"/>
    <col min="8450" max="8460" width="10.85546875" style="280" customWidth="1"/>
    <col min="8461" max="8461" width="8.140625" style="280" customWidth="1"/>
    <col min="8462" max="8704" width="9.140625" style="280"/>
    <col min="8705" max="8705" width="14.7109375" style="280" customWidth="1"/>
    <col min="8706" max="8716" width="10.85546875" style="280" customWidth="1"/>
    <col min="8717" max="8717" width="8.140625" style="280" customWidth="1"/>
    <col min="8718" max="8960" width="9.140625" style="280"/>
    <col min="8961" max="8961" width="14.7109375" style="280" customWidth="1"/>
    <col min="8962" max="8972" width="10.85546875" style="280" customWidth="1"/>
    <col min="8973" max="8973" width="8.140625" style="280" customWidth="1"/>
    <col min="8974" max="9216" width="9.140625" style="280"/>
    <col min="9217" max="9217" width="14.7109375" style="280" customWidth="1"/>
    <col min="9218" max="9228" width="10.85546875" style="280" customWidth="1"/>
    <col min="9229" max="9229" width="8.140625" style="280" customWidth="1"/>
    <col min="9230" max="9472" width="9.140625" style="280"/>
    <col min="9473" max="9473" width="14.7109375" style="280" customWidth="1"/>
    <col min="9474" max="9484" width="10.85546875" style="280" customWidth="1"/>
    <col min="9485" max="9485" width="8.140625" style="280" customWidth="1"/>
    <col min="9486" max="9728" width="9.140625" style="280"/>
    <col min="9729" max="9729" width="14.7109375" style="280" customWidth="1"/>
    <col min="9730" max="9740" width="10.85546875" style="280" customWidth="1"/>
    <col min="9741" max="9741" width="8.140625" style="280" customWidth="1"/>
    <col min="9742" max="9984" width="9.140625" style="280"/>
    <col min="9985" max="9985" width="14.7109375" style="280" customWidth="1"/>
    <col min="9986" max="9996" width="10.85546875" style="280" customWidth="1"/>
    <col min="9997" max="9997" width="8.140625" style="280" customWidth="1"/>
    <col min="9998" max="10240" width="9.140625" style="280"/>
    <col min="10241" max="10241" width="14.7109375" style="280" customWidth="1"/>
    <col min="10242" max="10252" width="10.85546875" style="280" customWidth="1"/>
    <col min="10253" max="10253" width="8.140625" style="280" customWidth="1"/>
    <col min="10254" max="10496" width="9.140625" style="280"/>
    <col min="10497" max="10497" width="14.7109375" style="280" customWidth="1"/>
    <col min="10498" max="10508" width="10.85546875" style="280" customWidth="1"/>
    <col min="10509" max="10509" width="8.140625" style="280" customWidth="1"/>
    <col min="10510" max="10752" width="9.140625" style="280"/>
    <col min="10753" max="10753" width="14.7109375" style="280" customWidth="1"/>
    <col min="10754" max="10764" width="10.85546875" style="280" customWidth="1"/>
    <col min="10765" max="10765" width="8.140625" style="280" customWidth="1"/>
    <col min="10766" max="11008" width="9.140625" style="280"/>
    <col min="11009" max="11009" width="14.7109375" style="280" customWidth="1"/>
    <col min="11010" max="11020" width="10.85546875" style="280" customWidth="1"/>
    <col min="11021" max="11021" width="8.140625" style="280" customWidth="1"/>
    <col min="11022" max="11264" width="9.140625" style="280"/>
    <col min="11265" max="11265" width="14.7109375" style="280" customWidth="1"/>
    <col min="11266" max="11276" width="10.85546875" style="280" customWidth="1"/>
    <col min="11277" max="11277" width="8.140625" style="280" customWidth="1"/>
    <col min="11278" max="11520" width="9.140625" style="280"/>
    <col min="11521" max="11521" width="14.7109375" style="280" customWidth="1"/>
    <col min="11522" max="11532" width="10.85546875" style="280" customWidth="1"/>
    <col min="11533" max="11533" width="8.140625" style="280" customWidth="1"/>
    <col min="11534" max="11776" width="9.140625" style="280"/>
    <col min="11777" max="11777" width="14.7109375" style="280" customWidth="1"/>
    <col min="11778" max="11788" width="10.85546875" style="280" customWidth="1"/>
    <col min="11789" max="11789" width="8.140625" style="280" customWidth="1"/>
    <col min="11790" max="12032" width="9.140625" style="280"/>
    <col min="12033" max="12033" width="14.7109375" style="280" customWidth="1"/>
    <col min="12034" max="12044" width="10.85546875" style="280" customWidth="1"/>
    <col min="12045" max="12045" width="8.140625" style="280" customWidth="1"/>
    <col min="12046" max="12288" width="9.140625" style="280"/>
    <col min="12289" max="12289" width="14.7109375" style="280" customWidth="1"/>
    <col min="12290" max="12300" width="10.85546875" style="280" customWidth="1"/>
    <col min="12301" max="12301" width="8.140625" style="280" customWidth="1"/>
    <col min="12302" max="12544" width="9.140625" style="280"/>
    <col min="12545" max="12545" width="14.7109375" style="280" customWidth="1"/>
    <col min="12546" max="12556" width="10.85546875" style="280" customWidth="1"/>
    <col min="12557" max="12557" width="8.140625" style="280" customWidth="1"/>
    <col min="12558" max="12800" width="9.140625" style="280"/>
    <col min="12801" max="12801" width="14.7109375" style="280" customWidth="1"/>
    <col min="12802" max="12812" width="10.85546875" style="280" customWidth="1"/>
    <col min="12813" max="12813" width="8.140625" style="280" customWidth="1"/>
    <col min="12814" max="13056" width="9.140625" style="280"/>
    <col min="13057" max="13057" width="14.7109375" style="280" customWidth="1"/>
    <col min="13058" max="13068" width="10.85546875" style="280" customWidth="1"/>
    <col min="13069" max="13069" width="8.140625" style="280" customWidth="1"/>
    <col min="13070" max="13312" width="9.140625" style="280"/>
    <col min="13313" max="13313" width="14.7109375" style="280" customWidth="1"/>
    <col min="13314" max="13324" width="10.85546875" style="280" customWidth="1"/>
    <col min="13325" max="13325" width="8.140625" style="280" customWidth="1"/>
    <col min="13326" max="13568" width="9.140625" style="280"/>
    <col min="13569" max="13569" width="14.7109375" style="280" customWidth="1"/>
    <col min="13570" max="13580" width="10.85546875" style="280" customWidth="1"/>
    <col min="13581" max="13581" width="8.140625" style="280" customWidth="1"/>
    <col min="13582" max="13824" width="9.140625" style="280"/>
    <col min="13825" max="13825" width="14.7109375" style="280" customWidth="1"/>
    <col min="13826" max="13836" width="10.85546875" style="280" customWidth="1"/>
    <col min="13837" max="13837" width="8.140625" style="280" customWidth="1"/>
    <col min="13838" max="14080" width="9.140625" style="280"/>
    <col min="14081" max="14081" width="14.7109375" style="280" customWidth="1"/>
    <col min="14082" max="14092" width="10.85546875" style="280" customWidth="1"/>
    <col min="14093" max="14093" width="8.140625" style="280" customWidth="1"/>
    <col min="14094" max="14336" width="9.140625" style="280"/>
    <col min="14337" max="14337" width="14.7109375" style="280" customWidth="1"/>
    <col min="14338" max="14348" width="10.85546875" style="280" customWidth="1"/>
    <col min="14349" max="14349" width="8.140625" style="280" customWidth="1"/>
    <col min="14350" max="14592" width="9.140625" style="280"/>
    <col min="14593" max="14593" width="14.7109375" style="280" customWidth="1"/>
    <col min="14594" max="14604" width="10.85546875" style="280" customWidth="1"/>
    <col min="14605" max="14605" width="8.140625" style="280" customWidth="1"/>
    <col min="14606" max="14848" width="9.140625" style="280"/>
    <col min="14849" max="14849" width="14.7109375" style="280" customWidth="1"/>
    <col min="14850" max="14860" width="10.85546875" style="280" customWidth="1"/>
    <col min="14861" max="14861" width="8.140625" style="280" customWidth="1"/>
    <col min="14862" max="15104" width="9.140625" style="280"/>
    <col min="15105" max="15105" width="14.7109375" style="280" customWidth="1"/>
    <col min="15106" max="15116" width="10.85546875" style="280" customWidth="1"/>
    <col min="15117" max="15117" width="8.140625" style="280" customWidth="1"/>
    <col min="15118" max="15360" width="9.140625" style="280"/>
    <col min="15361" max="15361" width="14.7109375" style="280" customWidth="1"/>
    <col min="15362" max="15372" width="10.85546875" style="280" customWidth="1"/>
    <col min="15373" max="15373" width="8.140625" style="280" customWidth="1"/>
    <col min="15374" max="15616" width="9.140625" style="280"/>
    <col min="15617" max="15617" width="14.7109375" style="280" customWidth="1"/>
    <col min="15618" max="15628" width="10.85546875" style="280" customWidth="1"/>
    <col min="15629" max="15629" width="8.140625" style="280" customWidth="1"/>
    <col min="15630" max="15872" width="9.140625" style="280"/>
    <col min="15873" max="15873" width="14.7109375" style="280" customWidth="1"/>
    <col min="15874" max="15884" width="10.85546875" style="280" customWidth="1"/>
    <col min="15885" max="15885" width="8.140625" style="280" customWidth="1"/>
    <col min="15886" max="16128" width="9.140625" style="280"/>
    <col min="16129" max="16129" width="14.7109375" style="280" customWidth="1"/>
    <col min="16130" max="16140" width="10.85546875" style="280" customWidth="1"/>
    <col min="16141" max="16141" width="8.140625" style="280" customWidth="1"/>
    <col min="16142" max="16384" width="9.140625" style="280"/>
  </cols>
  <sheetData>
    <row r="1" spans="1:13">
      <c r="A1" s="287" t="s">
        <v>342</v>
      </c>
      <c r="B1" s="288"/>
      <c r="C1" s="288"/>
      <c r="D1" s="288"/>
      <c r="E1" s="288"/>
      <c r="F1" s="288"/>
      <c r="G1" s="288"/>
      <c r="H1" s="288"/>
      <c r="I1" s="288"/>
      <c r="J1" s="288"/>
      <c r="K1" s="288"/>
      <c r="L1" s="288"/>
      <c r="M1" s="288"/>
    </row>
    <row r="2" spans="1:13">
      <c r="A2" s="287" t="s">
        <v>343</v>
      </c>
      <c r="B2" s="288"/>
      <c r="C2" s="288"/>
      <c r="D2" s="288"/>
      <c r="E2" s="288"/>
      <c r="F2" s="288"/>
      <c r="G2" s="288"/>
      <c r="H2" s="288"/>
      <c r="I2" s="288"/>
      <c r="J2" s="288"/>
      <c r="K2" s="288"/>
      <c r="L2" s="288"/>
      <c r="M2" s="288"/>
    </row>
    <row r="3" spans="1:13">
      <c r="A3" s="284" t="s">
        <v>0</v>
      </c>
      <c r="B3" s="284" t="s">
        <v>1</v>
      </c>
      <c r="C3" s="284" t="s">
        <v>2</v>
      </c>
      <c r="D3" s="284" t="s">
        <v>3</v>
      </c>
      <c r="E3" s="284" t="s">
        <v>4</v>
      </c>
      <c r="F3" s="284" t="s">
        <v>5</v>
      </c>
      <c r="G3" s="284" t="s">
        <v>6</v>
      </c>
      <c r="H3" s="284" t="s">
        <v>7</v>
      </c>
      <c r="I3" s="284" t="s">
        <v>8</v>
      </c>
      <c r="J3" s="284" t="s">
        <v>9</v>
      </c>
      <c r="K3" s="284" t="s">
        <v>10</v>
      </c>
      <c r="L3" s="284" t="s">
        <v>11</v>
      </c>
      <c r="M3" s="284" t="s">
        <v>12</v>
      </c>
    </row>
    <row r="4" spans="1:13">
      <c r="A4" s="284" t="s">
        <v>13</v>
      </c>
      <c r="B4" s="29">
        <v>160420</v>
      </c>
      <c r="C4" s="29">
        <v>585198</v>
      </c>
      <c r="D4" s="29">
        <v>39571</v>
      </c>
      <c r="E4" s="29">
        <v>99587</v>
      </c>
      <c r="F4" s="29">
        <v>372452</v>
      </c>
      <c r="G4" s="29">
        <v>538654</v>
      </c>
      <c r="H4" s="29">
        <v>757834</v>
      </c>
      <c r="I4" s="28" t="s">
        <v>14</v>
      </c>
      <c r="J4" s="29">
        <v>79393</v>
      </c>
      <c r="K4" s="29">
        <v>166268</v>
      </c>
      <c r="L4" s="28" t="s">
        <v>14</v>
      </c>
      <c r="M4" s="29">
        <v>2799376</v>
      </c>
    </row>
    <row r="5" spans="1:13">
      <c r="A5" s="284" t="s">
        <v>15</v>
      </c>
      <c r="B5" s="29">
        <v>40156</v>
      </c>
      <c r="C5" s="29">
        <v>148380</v>
      </c>
      <c r="D5" s="29">
        <v>10077</v>
      </c>
      <c r="E5" s="29">
        <v>25971</v>
      </c>
      <c r="F5" s="29">
        <v>95445</v>
      </c>
      <c r="G5" s="29">
        <v>170336</v>
      </c>
      <c r="H5" s="29">
        <v>191527</v>
      </c>
      <c r="I5" s="28" t="s">
        <v>14</v>
      </c>
      <c r="J5" s="29">
        <v>20358</v>
      </c>
      <c r="K5" s="29">
        <v>42241</v>
      </c>
      <c r="L5" s="28" t="s">
        <v>14</v>
      </c>
      <c r="M5" s="29">
        <v>744490</v>
      </c>
    </row>
    <row r="6" spans="1:13">
      <c r="A6" s="284" t="s">
        <v>16</v>
      </c>
      <c r="B6" s="29">
        <v>6415</v>
      </c>
      <c r="C6" s="29">
        <v>50422</v>
      </c>
      <c r="D6" s="29">
        <v>2298</v>
      </c>
      <c r="E6" s="29">
        <v>6990</v>
      </c>
      <c r="F6" s="29">
        <v>25693</v>
      </c>
      <c r="G6" s="29">
        <v>26722</v>
      </c>
      <c r="H6" s="29">
        <v>40482</v>
      </c>
      <c r="I6" s="28" t="s">
        <v>14</v>
      </c>
      <c r="J6" s="29">
        <v>4295</v>
      </c>
      <c r="K6" s="29">
        <v>3625</v>
      </c>
      <c r="L6" s="28" t="s">
        <v>14</v>
      </c>
      <c r="M6" s="29">
        <v>166943</v>
      </c>
    </row>
    <row r="7" spans="1:13">
      <c r="A7" s="284" t="s">
        <v>17</v>
      </c>
      <c r="B7" s="29">
        <v>19047</v>
      </c>
      <c r="C7" s="29">
        <v>53880</v>
      </c>
      <c r="D7" s="29">
        <v>5390</v>
      </c>
      <c r="E7" s="29">
        <v>12807</v>
      </c>
      <c r="F7" s="29">
        <v>39800</v>
      </c>
      <c r="G7" s="29">
        <v>103257</v>
      </c>
      <c r="H7" s="29">
        <v>98076</v>
      </c>
      <c r="I7" s="28" t="s">
        <v>14</v>
      </c>
      <c r="J7" s="29">
        <v>7412</v>
      </c>
      <c r="K7" s="29">
        <v>19965</v>
      </c>
      <c r="L7" s="28" t="s">
        <v>14</v>
      </c>
      <c r="M7" s="29">
        <v>359633</v>
      </c>
    </row>
    <row r="8" spans="1:13">
      <c r="A8" s="284" t="s">
        <v>18</v>
      </c>
      <c r="B8" s="29">
        <v>6547</v>
      </c>
      <c r="C8" s="29">
        <v>34979</v>
      </c>
      <c r="D8" s="29">
        <v>2143</v>
      </c>
      <c r="E8" s="29">
        <v>5748</v>
      </c>
      <c r="F8" s="29">
        <v>21200</v>
      </c>
      <c r="G8" s="29">
        <v>26988</v>
      </c>
      <c r="H8" s="29">
        <v>37557</v>
      </c>
      <c r="I8" s="28" t="s">
        <v>14</v>
      </c>
      <c r="J8" s="29">
        <v>4279</v>
      </c>
      <c r="K8" s="29">
        <v>9214</v>
      </c>
      <c r="L8" s="28" t="s">
        <v>14</v>
      </c>
      <c r="M8" s="29">
        <v>148654</v>
      </c>
    </row>
    <row r="9" spans="1:13">
      <c r="A9" s="284" t="s">
        <v>19</v>
      </c>
      <c r="B9" s="28" t="s">
        <v>14</v>
      </c>
      <c r="C9" s="28" t="s">
        <v>14</v>
      </c>
      <c r="D9" s="28" t="s">
        <v>14</v>
      </c>
      <c r="E9" s="28" t="s">
        <v>14</v>
      </c>
      <c r="F9" s="28" t="s">
        <v>14</v>
      </c>
      <c r="G9" s="28" t="s">
        <v>14</v>
      </c>
      <c r="H9" s="28" t="s">
        <v>14</v>
      </c>
      <c r="I9" s="28" t="s">
        <v>14</v>
      </c>
      <c r="J9" s="28" t="s">
        <v>14</v>
      </c>
      <c r="K9" s="28" t="s">
        <v>14</v>
      </c>
      <c r="L9" s="29">
        <v>360681</v>
      </c>
      <c r="M9" s="29">
        <v>360681</v>
      </c>
    </row>
    <row r="10" spans="1:13">
      <c r="A10" s="284"/>
      <c r="B10" s="28"/>
      <c r="C10" s="28"/>
      <c r="D10" s="28"/>
      <c r="E10" s="28"/>
      <c r="F10" s="28"/>
      <c r="G10" s="28"/>
      <c r="H10" s="28"/>
      <c r="I10" s="28"/>
      <c r="J10" s="28"/>
      <c r="K10" s="28"/>
      <c r="L10" s="29"/>
      <c r="M10" s="29"/>
    </row>
    <row r="11" spans="1:13">
      <c r="A11" s="284" t="s">
        <v>20</v>
      </c>
      <c r="B11" s="29">
        <v>117</v>
      </c>
      <c r="C11" s="28" t="s">
        <v>14</v>
      </c>
      <c r="D11" s="28" t="s">
        <v>14</v>
      </c>
      <c r="E11" s="28" t="s">
        <v>14</v>
      </c>
      <c r="F11" s="28" t="s">
        <v>14</v>
      </c>
      <c r="G11" s="29">
        <v>160831</v>
      </c>
      <c r="H11" s="29">
        <v>49476</v>
      </c>
      <c r="I11" s="28" t="s">
        <v>14</v>
      </c>
      <c r="J11" s="28" t="s">
        <v>14</v>
      </c>
      <c r="K11" s="28" t="s">
        <v>14</v>
      </c>
      <c r="L11" s="28" t="s">
        <v>14</v>
      </c>
      <c r="M11" s="29">
        <v>210425</v>
      </c>
    </row>
    <row r="12" spans="1:13">
      <c r="A12" s="284" t="s">
        <v>21</v>
      </c>
      <c r="B12" s="28" t="s">
        <v>14</v>
      </c>
      <c r="C12" s="28" t="s">
        <v>14</v>
      </c>
      <c r="D12" s="29">
        <v>1620</v>
      </c>
      <c r="E12" s="29">
        <v>294</v>
      </c>
      <c r="F12" s="29">
        <v>318</v>
      </c>
      <c r="G12" s="29">
        <v>271</v>
      </c>
      <c r="H12" s="29">
        <v>1566</v>
      </c>
      <c r="I12" s="28" t="s">
        <v>14</v>
      </c>
      <c r="J12" s="28" t="s">
        <v>14</v>
      </c>
      <c r="K12" s="28" t="s">
        <v>14</v>
      </c>
      <c r="L12" s="28" t="s">
        <v>14</v>
      </c>
      <c r="M12" s="29">
        <v>4069</v>
      </c>
    </row>
    <row r="13" spans="1:13">
      <c r="A13" s="284" t="s">
        <v>22</v>
      </c>
      <c r="B13" s="29">
        <v>30</v>
      </c>
      <c r="C13" s="29">
        <v>9362</v>
      </c>
      <c r="D13" s="29">
        <v>324</v>
      </c>
      <c r="E13" s="29">
        <v>1931</v>
      </c>
      <c r="F13" s="29">
        <v>5415</v>
      </c>
      <c r="G13" s="29">
        <v>9744</v>
      </c>
      <c r="H13" s="29">
        <v>20371</v>
      </c>
      <c r="I13" s="28" t="s">
        <v>14</v>
      </c>
      <c r="J13" s="29">
        <v>231</v>
      </c>
      <c r="K13" s="28" t="s">
        <v>14</v>
      </c>
      <c r="L13" s="28" t="s">
        <v>14</v>
      </c>
      <c r="M13" s="29">
        <v>47408</v>
      </c>
    </row>
    <row r="14" spans="1:13">
      <c r="A14" s="284" t="s">
        <v>23</v>
      </c>
      <c r="B14" s="29">
        <v>872</v>
      </c>
      <c r="C14" s="29">
        <v>69803</v>
      </c>
      <c r="D14" s="29">
        <v>1110</v>
      </c>
      <c r="E14" s="29">
        <v>2997</v>
      </c>
      <c r="F14" s="29">
        <v>11546</v>
      </c>
      <c r="G14" s="29">
        <v>34829</v>
      </c>
      <c r="H14" s="29">
        <v>33240</v>
      </c>
      <c r="I14" s="28" t="s">
        <v>14</v>
      </c>
      <c r="J14" s="29">
        <v>5035</v>
      </c>
      <c r="K14" s="29">
        <v>20279</v>
      </c>
      <c r="L14" s="28" t="s">
        <v>14</v>
      </c>
      <c r="M14" s="29">
        <v>179712</v>
      </c>
    </row>
    <row r="15" spans="1:13">
      <c r="A15" s="284" t="s">
        <v>24</v>
      </c>
      <c r="B15" s="29">
        <v>3119</v>
      </c>
      <c r="C15" s="29">
        <v>58</v>
      </c>
      <c r="D15" s="29">
        <v>10</v>
      </c>
      <c r="E15" s="29">
        <v>13</v>
      </c>
      <c r="F15" s="29">
        <v>33</v>
      </c>
      <c r="G15" s="29">
        <v>46</v>
      </c>
      <c r="H15" s="29">
        <v>15</v>
      </c>
      <c r="I15" s="28" t="s">
        <v>14</v>
      </c>
      <c r="J15" s="29">
        <v>3764</v>
      </c>
      <c r="K15" s="29">
        <v>69</v>
      </c>
      <c r="L15" s="28" t="s">
        <v>14</v>
      </c>
      <c r="M15" s="29">
        <v>7126</v>
      </c>
    </row>
    <row r="16" spans="1:13">
      <c r="A16" s="284" t="s">
        <v>25</v>
      </c>
      <c r="B16" s="29">
        <v>869</v>
      </c>
      <c r="C16" s="29">
        <v>1013</v>
      </c>
      <c r="D16" s="29">
        <v>30</v>
      </c>
      <c r="E16" s="29">
        <v>134</v>
      </c>
      <c r="F16" s="29">
        <v>586</v>
      </c>
      <c r="G16" s="29">
        <v>46</v>
      </c>
      <c r="H16" s="29">
        <v>583</v>
      </c>
      <c r="I16" s="28" t="s">
        <v>14</v>
      </c>
      <c r="J16" s="29">
        <v>256</v>
      </c>
      <c r="K16" s="29">
        <v>3602</v>
      </c>
      <c r="L16" s="28" t="s">
        <v>14</v>
      </c>
      <c r="M16" s="29">
        <v>7119</v>
      </c>
    </row>
    <row r="17" spans="1:13">
      <c r="A17" s="284" t="s">
        <v>26</v>
      </c>
      <c r="B17" s="29">
        <v>3415</v>
      </c>
      <c r="C17" s="29">
        <v>34519</v>
      </c>
      <c r="D17" s="29">
        <v>1001</v>
      </c>
      <c r="E17" s="29">
        <v>2081</v>
      </c>
      <c r="F17" s="29">
        <v>38362</v>
      </c>
      <c r="G17" s="29">
        <v>1367</v>
      </c>
      <c r="H17" s="29">
        <v>26015</v>
      </c>
      <c r="I17" s="28" t="s">
        <v>14</v>
      </c>
      <c r="J17" s="29">
        <v>2301</v>
      </c>
      <c r="K17" s="29">
        <v>20040</v>
      </c>
      <c r="L17" s="28" t="s">
        <v>14</v>
      </c>
      <c r="M17" s="29">
        <v>129102</v>
      </c>
    </row>
    <row r="18" spans="1:13">
      <c r="A18" s="284"/>
      <c r="B18" s="29"/>
      <c r="C18" s="29"/>
      <c r="D18" s="29"/>
      <c r="E18" s="29"/>
      <c r="F18" s="29"/>
      <c r="G18" s="29"/>
      <c r="H18" s="29"/>
      <c r="I18" s="28"/>
      <c r="J18" s="29"/>
      <c r="K18" s="29"/>
      <c r="L18" s="28"/>
      <c r="M18" s="29"/>
    </row>
    <row r="19" spans="1:13">
      <c r="A19" s="284" t="s">
        <v>27</v>
      </c>
      <c r="B19" s="29">
        <v>1981</v>
      </c>
      <c r="C19" s="29">
        <v>1487</v>
      </c>
      <c r="D19" s="29">
        <v>27</v>
      </c>
      <c r="E19" s="28" t="s">
        <v>14</v>
      </c>
      <c r="F19" s="29">
        <v>1220</v>
      </c>
      <c r="G19" s="29">
        <v>1227</v>
      </c>
      <c r="H19" s="29">
        <v>7566</v>
      </c>
      <c r="I19" s="28" t="s">
        <v>14</v>
      </c>
      <c r="J19" s="29">
        <v>197</v>
      </c>
      <c r="K19" s="29">
        <v>726</v>
      </c>
      <c r="L19" s="28" t="s">
        <v>14</v>
      </c>
      <c r="M19" s="29">
        <v>14430</v>
      </c>
    </row>
    <row r="20" spans="1:13">
      <c r="A20" s="284" t="s">
        <v>28</v>
      </c>
      <c r="B20" s="29">
        <v>323</v>
      </c>
      <c r="C20" s="29">
        <v>47</v>
      </c>
      <c r="D20" s="28" t="s">
        <v>14</v>
      </c>
      <c r="E20" s="28" t="s">
        <v>14</v>
      </c>
      <c r="F20" s="29">
        <v>180</v>
      </c>
      <c r="G20" s="29">
        <v>33</v>
      </c>
      <c r="H20" s="29">
        <v>484</v>
      </c>
      <c r="I20" s="28" t="s">
        <v>14</v>
      </c>
      <c r="J20" s="29">
        <v>11</v>
      </c>
      <c r="K20" s="29">
        <v>46</v>
      </c>
      <c r="L20" s="28" t="s">
        <v>14</v>
      </c>
      <c r="M20" s="29">
        <v>1124</v>
      </c>
    </row>
    <row r="21" spans="1:13">
      <c r="A21" s="284" t="s">
        <v>29</v>
      </c>
      <c r="B21" s="29">
        <v>1144</v>
      </c>
      <c r="C21" s="29">
        <v>1313</v>
      </c>
      <c r="D21" s="29">
        <v>152</v>
      </c>
      <c r="E21" s="29">
        <v>233</v>
      </c>
      <c r="F21" s="29">
        <v>1732</v>
      </c>
      <c r="G21" s="29">
        <v>969</v>
      </c>
      <c r="H21" s="29">
        <v>3176</v>
      </c>
      <c r="I21" s="28" t="s">
        <v>14</v>
      </c>
      <c r="J21" s="29">
        <v>139</v>
      </c>
      <c r="K21" s="29">
        <v>440</v>
      </c>
      <c r="L21" s="28" t="s">
        <v>14</v>
      </c>
      <c r="M21" s="29">
        <v>9299</v>
      </c>
    </row>
    <row r="22" spans="1:13">
      <c r="A22" s="284" t="s">
        <v>30</v>
      </c>
      <c r="B22" s="29">
        <v>4980</v>
      </c>
      <c r="C22" s="29">
        <v>3823</v>
      </c>
      <c r="D22" s="28" t="s">
        <v>14</v>
      </c>
      <c r="E22" s="28" t="s">
        <v>14</v>
      </c>
      <c r="F22" s="28" t="s">
        <v>14</v>
      </c>
      <c r="G22" s="29">
        <v>360</v>
      </c>
      <c r="H22" s="29">
        <v>613</v>
      </c>
      <c r="I22" s="28" t="s">
        <v>14</v>
      </c>
      <c r="J22" s="29">
        <v>1028</v>
      </c>
      <c r="K22" s="28" t="s">
        <v>14</v>
      </c>
      <c r="L22" s="28" t="s">
        <v>14</v>
      </c>
      <c r="M22" s="29">
        <v>10803</v>
      </c>
    </row>
    <row r="23" spans="1:13">
      <c r="A23" s="284"/>
      <c r="B23" s="29"/>
      <c r="C23" s="29"/>
      <c r="D23" s="28"/>
      <c r="E23" s="28"/>
      <c r="F23" s="28"/>
      <c r="G23" s="29"/>
      <c r="H23" s="29"/>
      <c r="I23" s="28"/>
      <c r="J23" s="29"/>
      <c r="K23" s="28"/>
      <c r="L23" s="28"/>
      <c r="M23" s="29"/>
    </row>
    <row r="24" spans="1:13">
      <c r="A24" s="284"/>
      <c r="B24" s="29"/>
      <c r="C24" s="29"/>
      <c r="D24" s="28"/>
      <c r="E24" s="28"/>
      <c r="F24" s="28"/>
      <c r="G24" s="29"/>
      <c r="H24" s="29"/>
      <c r="I24" s="28"/>
      <c r="J24" s="29"/>
      <c r="K24" s="28"/>
      <c r="L24" s="28"/>
      <c r="M24" s="29"/>
    </row>
    <row r="25" spans="1:13">
      <c r="A25" s="284" t="s">
        <v>31</v>
      </c>
      <c r="B25" s="29">
        <v>322</v>
      </c>
      <c r="C25" s="28" t="s">
        <v>14</v>
      </c>
      <c r="D25" s="28" t="s">
        <v>14</v>
      </c>
      <c r="E25" s="28" t="s">
        <v>14</v>
      </c>
      <c r="F25" s="28" t="s">
        <v>14</v>
      </c>
      <c r="G25" s="29">
        <v>17</v>
      </c>
      <c r="H25" s="29">
        <v>637</v>
      </c>
      <c r="I25" s="28" t="s">
        <v>14</v>
      </c>
      <c r="J25" s="29">
        <v>114</v>
      </c>
      <c r="K25" s="29">
        <v>62</v>
      </c>
      <c r="L25" s="28" t="s">
        <v>14</v>
      </c>
      <c r="M25" s="29">
        <v>1152</v>
      </c>
    </row>
    <row r="26" spans="1:13">
      <c r="A26" s="284" t="s">
        <v>33</v>
      </c>
      <c r="B26" s="28" t="s">
        <v>14</v>
      </c>
      <c r="C26" s="28" t="s">
        <v>14</v>
      </c>
      <c r="D26" s="28" t="s">
        <v>14</v>
      </c>
      <c r="E26" s="28" t="s">
        <v>14</v>
      </c>
      <c r="F26" s="28" t="s">
        <v>14</v>
      </c>
      <c r="G26" s="28" t="s">
        <v>14</v>
      </c>
      <c r="H26" s="28" t="s">
        <v>14</v>
      </c>
      <c r="I26" s="28" t="s">
        <v>14</v>
      </c>
      <c r="J26" s="29">
        <v>156259</v>
      </c>
      <c r="K26" s="28" t="s">
        <v>14</v>
      </c>
      <c r="L26" s="28" t="s">
        <v>14</v>
      </c>
      <c r="M26" s="29">
        <v>156259</v>
      </c>
    </row>
    <row r="27" spans="1:13">
      <c r="A27" s="284" t="s">
        <v>34</v>
      </c>
      <c r="B27" s="28" t="s">
        <v>14</v>
      </c>
      <c r="C27" s="28" t="s">
        <v>14</v>
      </c>
      <c r="D27" s="28" t="s">
        <v>14</v>
      </c>
      <c r="E27" s="28" t="s">
        <v>14</v>
      </c>
      <c r="F27" s="28" t="s">
        <v>14</v>
      </c>
      <c r="G27" s="28" t="s">
        <v>14</v>
      </c>
      <c r="H27" s="28" t="s">
        <v>14</v>
      </c>
      <c r="I27" s="28" t="s">
        <v>14</v>
      </c>
      <c r="J27" s="29">
        <v>212193</v>
      </c>
      <c r="K27" s="28" t="s">
        <v>14</v>
      </c>
      <c r="L27" s="28" t="s">
        <v>14</v>
      </c>
      <c r="M27" s="29">
        <v>212193</v>
      </c>
    </row>
    <row r="28" spans="1:13">
      <c r="A28" s="284" t="s">
        <v>35</v>
      </c>
      <c r="B28" s="29">
        <v>588</v>
      </c>
      <c r="C28" s="29">
        <v>6810</v>
      </c>
      <c r="D28" s="28" t="s">
        <v>14</v>
      </c>
      <c r="E28" s="29">
        <v>36461</v>
      </c>
      <c r="F28" s="29">
        <v>23700</v>
      </c>
      <c r="G28" s="29">
        <v>1670</v>
      </c>
      <c r="H28" s="29">
        <v>1383</v>
      </c>
      <c r="I28" s="29">
        <v>19777</v>
      </c>
      <c r="J28" s="29">
        <v>102</v>
      </c>
      <c r="K28" s="29">
        <v>1059</v>
      </c>
      <c r="L28" s="28" t="s">
        <v>14</v>
      </c>
      <c r="M28" s="29">
        <v>91549</v>
      </c>
    </row>
    <row r="29" spans="1:13">
      <c r="A29" s="284" t="s">
        <v>36</v>
      </c>
      <c r="B29" s="29">
        <v>12</v>
      </c>
      <c r="C29" s="29">
        <v>62371</v>
      </c>
      <c r="D29" s="29">
        <v>1</v>
      </c>
      <c r="E29" s="29">
        <v>1320</v>
      </c>
      <c r="F29" s="29">
        <v>30191</v>
      </c>
      <c r="G29" s="29">
        <v>1468</v>
      </c>
      <c r="H29" s="29">
        <v>3266</v>
      </c>
      <c r="I29" s="28" t="s">
        <v>14</v>
      </c>
      <c r="J29" s="29">
        <v>18369</v>
      </c>
      <c r="K29" s="29">
        <v>1285</v>
      </c>
      <c r="L29" s="28" t="s">
        <v>14</v>
      </c>
      <c r="M29" s="29">
        <v>118285</v>
      </c>
    </row>
    <row r="30" spans="1:13">
      <c r="A30" s="284"/>
      <c r="B30" s="29"/>
      <c r="C30" s="29"/>
      <c r="D30" s="29"/>
      <c r="E30" s="29"/>
      <c r="F30" s="29"/>
      <c r="G30" s="29"/>
      <c r="H30" s="29"/>
      <c r="I30" s="28"/>
      <c r="J30" s="29"/>
      <c r="K30" s="29"/>
      <c r="L30" s="28"/>
      <c r="M30" s="29"/>
    </row>
    <row r="31" spans="1:13">
      <c r="A31" s="284" t="s">
        <v>37</v>
      </c>
      <c r="B31" s="28" t="s">
        <v>14</v>
      </c>
      <c r="C31" s="28" t="s">
        <v>14</v>
      </c>
      <c r="D31" s="28" t="s">
        <v>14</v>
      </c>
      <c r="E31" s="28" t="s">
        <v>14</v>
      </c>
      <c r="F31" s="28" t="s">
        <v>14</v>
      </c>
      <c r="G31" s="29">
        <v>123301</v>
      </c>
      <c r="H31" s="28" t="s">
        <v>14</v>
      </c>
      <c r="I31" s="29">
        <v>779501</v>
      </c>
      <c r="J31" s="29">
        <v>0</v>
      </c>
      <c r="K31" s="28" t="s">
        <v>14</v>
      </c>
      <c r="L31" s="28" t="s">
        <v>14</v>
      </c>
      <c r="M31" s="29">
        <v>902803</v>
      </c>
    </row>
    <row r="32" spans="1:13">
      <c r="A32" s="284" t="s">
        <v>38</v>
      </c>
      <c r="B32" s="28" t="s">
        <v>14</v>
      </c>
      <c r="C32" s="29">
        <v>21157</v>
      </c>
      <c r="D32" s="28" t="s">
        <v>14</v>
      </c>
      <c r="E32" s="28" t="s">
        <v>14</v>
      </c>
      <c r="F32" s="29">
        <v>1278</v>
      </c>
      <c r="G32" s="29">
        <v>25417</v>
      </c>
      <c r="H32" s="28" t="s">
        <v>14</v>
      </c>
      <c r="I32" s="28" t="s">
        <v>14</v>
      </c>
      <c r="J32" s="28" t="s">
        <v>14</v>
      </c>
      <c r="K32" s="29">
        <v>155</v>
      </c>
      <c r="L32" s="28" t="s">
        <v>14</v>
      </c>
      <c r="M32" s="29">
        <v>48007</v>
      </c>
    </row>
    <row r="33" spans="1:13">
      <c r="A33" s="284" t="s">
        <v>40</v>
      </c>
      <c r="B33" s="29">
        <v>6676</v>
      </c>
      <c r="C33" s="29">
        <v>160520</v>
      </c>
      <c r="D33" s="29">
        <v>2118</v>
      </c>
      <c r="E33" s="29">
        <v>15117</v>
      </c>
      <c r="F33" s="29">
        <v>65422</v>
      </c>
      <c r="G33" s="29">
        <v>38463</v>
      </c>
      <c r="H33" s="29">
        <v>50429</v>
      </c>
      <c r="I33" s="28" t="s">
        <v>14</v>
      </c>
      <c r="J33" s="29">
        <v>35131</v>
      </c>
      <c r="K33" s="29">
        <v>2788</v>
      </c>
      <c r="L33" s="28" t="s">
        <v>14</v>
      </c>
      <c r="M33" s="29">
        <v>376662</v>
      </c>
    </row>
    <row r="34" spans="1:13">
      <c r="A34" s="284" t="s">
        <v>41</v>
      </c>
      <c r="B34" s="28" t="s">
        <v>14</v>
      </c>
      <c r="C34" s="29">
        <v>347444</v>
      </c>
      <c r="D34" s="29">
        <v>26</v>
      </c>
      <c r="E34" s="29">
        <v>35521</v>
      </c>
      <c r="F34" s="29">
        <v>14842</v>
      </c>
      <c r="G34" s="29">
        <v>750</v>
      </c>
      <c r="H34" s="28" t="s">
        <v>14</v>
      </c>
      <c r="I34" s="28" t="s">
        <v>14</v>
      </c>
      <c r="J34" s="29">
        <v>0</v>
      </c>
      <c r="K34" s="28" t="s">
        <v>14</v>
      </c>
      <c r="L34" s="28" t="s">
        <v>14</v>
      </c>
      <c r="M34" s="29">
        <v>398585</v>
      </c>
    </row>
    <row r="35" spans="1:13">
      <c r="A35" s="284" t="s">
        <v>42</v>
      </c>
      <c r="B35" s="28" t="s">
        <v>14</v>
      </c>
      <c r="C35" s="28" t="s">
        <v>14</v>
      </c>
      <c r="D35" s="28" t="s">
        <v>14</v>
      </c>
      <c r="E35" s="29">
        <v>6048</v>
      </c>
      <c r="F35" s="28" t="s">
        <v>14</v>
      </c>
      <c r="G35" s="28" t="s">
        <v>14</v>
      </c>
      <c r="H35" s="28" t="s">
        <v>14</v>
      </c>
      <c r="I35" s="28" t="s">
        <v>14</v>
      </c>
      <c r="J35" s="28" t="s">
        <v>14</v>
      </c>
      <c r="K35" s="28" t="s">
        <v>14</v>
      </c>
      <c r="L35" s="28" t="s">
        <v>14</v>
      </c>
      <c r="M35" s="29">
        <v>6048</v>
      </c>
    </row>
    <row r="36" spans="1:13">
      <c r="A36" s="284" t="s">
        <v>43</v>
      </c>
      <c r="B36" s="28" t="s">
        <v>14</v>
      </c>
      <c r="C36" s="28" t="s">
        <v>14</v>
      </c>
      <c r="D36" s="28" t="s">
        <v>14</v>
      </c>
      <c r="E36" s="29">
        <v>7392</v>
      </c>
      <c r="F36" s="28" t="s">
        <v>14</v>
      </c>
      <c r="G36" s="28" t="s">
        <v>14</v>
      </c>
      <c r="H36" s="28" t="s">
        <v>14</v>
      </c>
      <c r="I36" s="28" t="s">
        <v>14</v>
      </c>
      <c r="J36" s="28" t="s">
        <v>14</v>
      </c>
      <c r="K36" s="28" t="s">
        <v>14</v>
      </c>
      <c r="L36" s="28" t="s">
        <v>14</v>
      </c>
      <c r="M36" s="29">
        <v>7392</v>
      </c>
    </row>
    <row r="37" spans="1:13">
      <c r="A37" s="284" t="s">
        <v>44</v>
      </c>
      <c r="B37" s="28" t="s">
        <v>14</v>
      </c>
      <c r="C37" s="28" t="s">
        <v>14</v>
      </c>
      <c r="D37" s="28" t="s">
        <v>14</v>
      </c>
      <c r="E37" s="28" t="s">
        <v>14</v>
      </c>
      <c r="F37" s="28" t="s">
        <v>14</v>
      </c>
      <c r="G37" s="28" t="s">
        <v>14</v>
      </c>
      <c r="H37" s="28" t="s">
        <v>14</v>
      </c>
      <c r="I37" s="29">
        <v>21784</v>
      </c>
      <c r="J37" s="28" t="s">
        <v>14</v>
      </c>
      <c r="K37" s="28" t="s">
        <v>14</v>
      </c>
      <c r="L37" s="28" t="s">
        <v>14</v>
      </c>
      <c r="M37" s="29">
        <v>21784</v>
      </c>
    </row>
    <row r="38" spans="1:13">
      <c r="A38" s="284"/>
      <c r="B38" s="28"/>
      <c r="C38" s="28"/>
      <c r="D38" s="28"/>
      <c r="E38" s="28"/>
      <c r="F38" s="28"/>
      <c r="G38" s="28"/>
      <c r="H38" s="28"/>
      <c r="I38" s="29"/>
      <c r="J38" s="28"/>
      <c r="K38" s="28"/>
      <c r="L38" s="28"/>
      <c r="M38" s="29"/>
    </row>
    <row r="39" spans="1:13">
      <c r="A39" s="284"/>
      <c r="B39" s="28"/>
      <c r="C39" s="28"/>
      <c r="D39" s="28"/>
      <c r="E39" s="28"/>
      <c r="F39" s="28"/>
      <c r="G39" s="28"/>
      <c r="H39" s="28"/>
      <c r="I39" s="29"/>
      <c r="J39" s="28"/>
      <c r="K39" s="28"/>
      <c r="L39" s="28"/>
      <c r="M39" s="29"/>
    </row>
    <row r="40" spans="1:13">
      <c r="A40" s="284"/>
      <c r="B40" s="28"/>
      <c r="C40" s="28"/>
      <c r="D40" s="28"/>
      <c r="E40" s="28"/>
      <c r="F40" s="28"/>
      <c r="G40" s="28"/>
      <c r="H40" s="28"/>
      <c r="I40" s="29"/>
      <c r="J40" s="28"/>
      <c r="K40" s="28"/>
      <c r="L40" s="28"/>
      <c r="M40" s="29"/>
    </row>
    <row r="41" spans="1:13">
      <c r="A41" s="284" t="s">
        <v>45</v>
      </c>
      <c r="B41" s="28" t="s">
        <v>14</v>
      </c>
      <c r="C41" s="28" t="s">
        <v>14</v>
      </c>
      <c r="D41" s="28" t="s">
        <v>14</v>
      </c>
      <c r="E41" s="28" t="s">
        <v>14</v>
      </c>
      <c r="F41" s="28" t="s">
        <v>14</v>
      </c>
      <c r="G41" s="28" t="s">
        <v>14</v>
      </c>
      <c r="H41" s="28" t="s">
        <v>14</v>
      </c>
      <c r="I41" s="29">
        <v>7970</v>
      </c>
      <c r="J41" s="28" t="s">
        <v>14</v>
      </c>
      <c r="K41" s="28" t="s">
        <v>14</v>
      </c>
      <c r="L41" s="28" t="s">
        <v>14</v>
      </c>
      <c r="M41" s="29">
        <v>7970</v>
      </c>
    </row>
    <row r="42" spans="1:13">
      <c r="A42" s="284" t="s">
        <v>46</v>
      </c>
      <c r="B42" s="29">
        <v>0</v>
      </c>
      <c r="C42" s="29">
        <v>0</v>
      </c>
      <c r="D42" s="29">
        <v>0</v>
      </c>
      <c r="E42" s="29">
        <v>0</v>
      </c>
      <c r="F42" s="29">
        <v>0</v>
      </c>
      <c r="G42" s="29">
        <v>0</v>
      </c>
      <c r="H42" s="29">
        <v>0</v>
      </c>
      <c r="I42" s="28" t="s">
        <v>14</v>
      </c>
      <c r="J42" s="29">
        <v>0</v>
      </c>
      <c r="K42" s="29">
        <v>0</v>
      </c>
      <c r="L42" s="28" t="s">
        <v>14</v>
      </c>
      <c r="M42" s="29">
        <v>0</v>
      </c>
    </row>
    <row r="43" spans="1:13">
      <c r="A43" s="284" t="s">
        <v>47</v>
      </c>
      <c r="B43" s="29">
        <v>0</v>
      </c>
      <c r="C43" s="29">
        <v>0</v>
      </c>
      <c r="D43" s="28" t="s">
        <v>14</v>
      </c>
      <c r="E43" s="29">
        <v>0</v>
      </c>
      <c r="F43" s="29">
        <v>0</v>
      </c>
      <c r="G43" s="29">
        <v>0</v>
      </c>
      <c r="H43" s="29">
        <v>0</v>
      </c>
      <c r="I43" s="28" t="s">
        <v>14</v>
      </c>
      <c r="J43" s="29">
        <v>0</v>
      </c>
      <c r="K43" s="29">
        <v>0</v>
      </c>
      <c r="L43" s="28" t="s">
        <v>14</v>
      </c>
      <c r="M43" s="29">
        <v>0</v>
      </c>
    </row>
    <row r="44" spans="1:13">
      <c r="A44" s="284" t="s">
        <v>48</v>
      </c>
      <c r="B44" s="29">
        <v>0</v>
      </c>
      <c r="C44" s="29">
        <v>0</v>
      </c>
      <c r="D44" s="29">
        <v>0</v>
      </c>
      <c r="E44" s="29">
        <v>0</v>
      </c>
      <c r="F44" s="29">
        <v>0</v>
      </c>
      <c r="G44" s="29">
        <v>0</v>
      </c>
      <c r="H44" s="29">
        <v>0</v>
      </c>
      <c r="I44" s="28" t="s">
        <v>14</v>
      </c>
      <c r="J44" s="29">
        <v>0</v>
      </c>
      <c r="K44" s="29">
        <v>0</v>
      </c>
      <c r="L44" s="28" t="s">
        <v>14</v>
      </c>
      <c r="M44" s="29">
        <v>0</v>
      </c>
    </row>
    <row r="45" spans="1:13">
      <c r="A45" s="284" t="s">
        <v>49</v>
      </c>
      <c r="B45" s="29">
        <v>1507</v>
      </c>
      <c r="C45" s="29">
        <v>34</v>
      </c>
      <c r="D45" s="28" t="s">
        <v>14</v>
      </c>
      <c r="E45" s="28" t="s">
        <v>14</v>
      </c>
      <c r="F45" s="28" t="s">
        <v>14</v>
      </c>
      <c r="G45" s="28" t="s">
        <v>14</v>
      </c>
      <c r="H45" s="29">
        <v>59</v>
      </c>
      <c r="I45" s="28" t="s">
        <v>14</v>
      </c>
      <c r="J45" s="28" t="s">
        <v>14</v>
      </c>
      <c r="K45" s="29">
        <v>25</v>
      </c>
      <c r="L45" s="28" t="s">
        <v>14</v>
      </c>
      <c r="M45" s="29">
        <v>1625</v>
      </c>
    </row>
    <row r="46" spans="1:13">
      <c r="A46" s="284" t="s">
        <v>50</v>
      </c>
      <c r="B46" s="29">
        <v>832</v>
      </c>
      <c r="C46" s="28" t="s">
        <v>14</v>
      </c>
      <c r="D46" s="28" t="s">
        <v>14</v>
      </c>
      <c r="E46" s="28" t="s">
        <v>14</v>
      </c>
      <c r="F46" s="28" t="s">
        <v>14</v>
      </c>
      <c r="G46" s="28" t="s">
        <v>14</v>
      </c>
      <c r="H46" s="29">
        <v>457</v>
      </c>
      <c r="I46" s="28" t="s">
        <v>14</v>
      </c>
      <c r="J46" s="28" t="s">
        <v>14</v>
      </c>
      <c r="K46" s="29">
        <v>257</v>
      </c>
      <c r="L46" s="28" t="s">
        <v>14</v>
      </c>
      <c r="M46" s="29">
        <v>1546</v>
      </c>
    </row>
    <row r="47" spans="1:13">
      <c r="A47" s="284" t="s">
        <v>51</v>
      </c>
      <c r="B47" s="29">
        <v>412</v>
      </c>
      <c r="C47" s="29">
        <v>120</v>
      </c>
      <c r="D47" s="28" t="s">
        <v>14</v>
      </c>
      <c r="E47" s="28" t="s">
        <v>14</v>
      </c>
      <c r="F47" s="28" t="s">
        <v>14</v>
      </c>
      <c r="G47" s="28" t="s">
        <v>14</v>
      </c>
      <c r="H47" s="28" t="s">
        <v>14</v>
      </c>
      <c r="I47" s="28" t="s">
        <v>14</v>
      </c>
      <c r="J47" s="29">
        <v>211</v>
      </c>
      <c r="K47" s="28" t="s">
        <v>14</v>
      </c>
      <c r="L47" s="28" t="s">
        <v>14</v>
      </c>
      <c r="M47" s="29">
        <v>743</v>
      </c>
    </row>
    <row r="48" spans="1:13">
      <c r="A48" s="284" t="s">
        <v>52</v>
      </c>
      <c r="B48" s="29">
        <v>42</v>
      </c>
      <c r="C48" s="28" t="s">
        <v>14</v>
      </c>
      <c r="D48" s="28" t="s">
        <v>14</v>
      </c>
      <c r="E48" s="29">
        <v>54</v>
      </c>
      <c r="F48" s="28" t="s">
        <v>14</v>
      </c>
      <c r="G48" s="28" t="s">
        <v>14</v>
      </c>
      <c r="H48" s="29">
        <v>30</v>
      </c>
      <c r="I48" s="28" t="s">
        <v>14</v>
      </c>
      <c r="J48" s="28" t="s">
        <v>14</v>
      </c>
      <c r="K48" s="28" t="s">
        <v>14</v>
      </c>
      <c r="L48" s="28" t="s">
        <v>14</v>
      </c>
      <c r="M48" s="29">
        <v>126</v>
      </c>
    </row>
    <row r="49" spans="1:13">
      <c r="A49" s="284"/>
      <c r="B49" s="29"/>
      <c r="C49" s="28"/>
      <c r="D49" s="28"/>
      <c r="E49" s="29"/>
      <c r="F49" s="28"/>
      <c r="G49" s="28"/>
      <c r="H49" s="29"/>
      <c r="I49" s="28"/>
      <c r="J49" s="28"/>
      <c r="K49" s="28"/>
      <c r="L49" s="28"/>
      <c r="M49" s="29"/>
    </row>
    <row r="50" spans="1:13">
      <c r="A50" s="284" t="s">
        <v>53</v>
      </c>
      <c r="B50" s="28" t="s">
        <v>14</v>
      </c>
      <c r="C50" s="28" t="s">
        <v>14</v>
      </c>
      <c r="D50" s="28" t="s">
        <v>14</v>
      </c>
      <c r="E50" s="28" t="s">
        <v>14</v>
      </c>
      <c r="F50" s="28" t="s">
        <v>14</v>
      </c>
      <c r="G50" s="28" t="s">
        <v>14</v>
      </c>
      <c r="H50" s="28" t="s">
        <v>14</v>
      </c>
      <c r="I50" s="29">
        <v>550252</v>
      </c>
      <c r="J50" s="28" t="s">
        <v>14</v>
      </c>
      <c r="K50" s="28" t="s">
        <v>14</v>
      </c>
      <c r="L50" s="28" t="s">
        <v>14</v>
      </c>
      <c r="M50" s="29">
        <v>550252</v>
      </c>
    </row>
    <row r="51" spans="1:13">
      <c r="A51" s="284" t="s">
        <v>54</v>
      </c>
      <c r="B51" s="28" t="s">
        <v>14</v>
      </c>
      <c r="C51" s="28" t="s">
        <v>14</v>
      </c>
      <c r="D51" s="29">
        <v>12215</v>
      </c>
      <c r="E51" s="29">
        <v>118764</v>
      </c>
      <c r="F51" s="28" t="s">
        <v>14</v>
      </c>
      <c r="G51" s="28" t="s">
        <v>14</v>
      </c>
      <c r="H51" s="28" t="s">
        <v>14</v>
      </c>
      <c r="I51" s="28" t="s">
        <v>14</v>
      </c>
      <c r="J51" s="28" t="s">
        <v>14</v>
      </c>
      <c r="K51" s="28" t="s">
        <v>14</v>
      </c>
      <c r="L51" s="28" t="s">
        <v>14</v>
      </c>
      <c r="M51" s="29">
        <v>130979</v>
      </c>
    </row>
    <row r="52" spans="1:13">
      <c r="A52" s="284" t="s">
        <v>55</v>
      </c>
      <c r="B52" s="28" t="s">
        <v>14</v>
      </c>
      <c r="C52" s="28" t="s">
        <v>14</v>
      </c>
      <c r="D52" s="29">
        <v>4785</v>
      </c>
      <c r="E52" s="29">
        <v>112560</v>
      </c>
      <c r="F52" s="28" t="s">
        <v>14</v>
      </c>
      <c r="G52" s="28" t="s">
        <v>14</v>
      </c>
      <c r="H52" s="28" t="s">
        <v>14</v>
      </c>
      <c r="I52" s="28" t="s">
        <v>14</v>
      </c>
      <c r="J52" s="28" t="s">
        <v>14</v>
      </c>
      <c r="K52" s="28" t="s">
        <v>14</v>
      </c>
      <c r="L52" s="28" t="s">
        <v>14</v>
      </c>
      <c r="M52" s="29">
        <v>117345</v>
      </c>
    </row>
    <row r="53" spans="1:13">
      <c r="A53" s="284" t="s">
        <v>56</v>
      </c>
      <c r="B53" s="29">
        <v>265</v>
      </c>
      <c r="C53" s="29">
        <v>3353</v>
      </c>
      <c r="D53" s="29">
        <v>28</v>
      </c>
      <c r="E53" s="29">
        <v>163</v>
      </c>
      <c r="F53" s="29">
        <v>1526</v>
      </c>
      <c r="G53" s="29">
        <v>129</v>
      </c>
      <c r="H53" s="29">
        <v>345</v>
      </c>
      <c r="I53" s="28" t="s">
        <v>14</v>
      </c>
      <c r="J53" s="29">
        <v>2039</v>
      </c>
      <c r="K53" s="29">
        <v>119</v>
      </c>
      <c r="L53" s="28" t="s">
        <v>14</v>
      </c>
      <c r="M53" s="29">
        <v>7966</v>
      </c>
    </row>
    <row r="54" spans="1:13">
      <c r="A54" s="284" t="s">
        <v>57</v>
      </c>
      <c r="B54" s="29">
        <v>265</v>
      </c>
      <c r="C54" s="29">
        <v>3353</v>
      </c>
      <c r="D54" s="29">
        <v>28</v>
      </c>
      <c r="E54" s="29">
        <v>163</v>
      </c>
      <c r="F54" s="29">
        <v>1526</v>
      </c>
      <c r="G54" s="29">
        <v>129</v>
      </c>
      <c r="H54" s="29">
        <v>345</v>
      </c>
      <c r="I54" s="28" t="s">
        <v>14</v>
      </c>
      <c r="J54" s="29">
        <v>2039</v>
      </c>
      <c r="K54" s="29">
        <v>119</v>
      </c>
      <c r="L54" s="28" t="s">
        <v>14</v>
      </c>
      <c r="M54" s="29">
        <v>7966</v>
      </c>
    </row>
    <row r="55" spans="1:13">
      <c r="A55" s="284" t="s">
        <v>344</v>
      </c>
      <c r="B55" s="28" t="s">
        <v>14</v>
      </c>
      <c r="C55" s="28" t="s">
        <v>14</v>
      </c>
      <c r="D55" s="28" t="s">
        <v>14</v>
      </c>
      <c r="E55" s="28" t="s">
        <v>14</v>
      </c>
      <c r="F55" s="28" t="s">
        <v>14</v>
      </c>
      <c r="G55" s="28" t="s">
        <v>14</v>
      </c>
      <c r="H55" s="28" t="s">
        <v>14</v>
      </c>
      <c r="I55" s="28" t="s">
        <v>14</v>
      </c>
      <c r="J55" s="29">
        <v>0</v>
      </c>
      <c r="K55" s="28" t="s">
        <v>14</v>
      </c>
      <c r="L55" s="28" t="s">
        <v>14</v>
      </c>
      <c r="M55" s="29">
        <v>0</v>
      </c>
    </row>
    <row r="56" spans="1:13">
      <c r="A56" s="284" t="s">
        <v>58</v>
      </c>
      <c r="B56" s="29">
        <v>295</v>
      </c>
      <c r="C56" s="29">
        <v>2125</v>
      </c>
      <c r="D56" s="29">
        <v>339</v>
      </c>
      <c r="E56" s="29">
        <v>1306</v>
      </c>
      <c r="F56" s="29">
        <v>4583</v>
      </c>
      <c r="G56" s="29">
        <v>597</v>
      </c>
      <c r="H56" s="29">
        <v>36</v>
      </c>
      <c r="I56" s="28" t="s">
        <v>14</v>
      </c>
      <c r="J56" s="29">
        <v>836</v>
      </c>
      <c r="K56" s="29">
        <v>51</v>
      </c>
      <c r="L56" s="28" t="s">
        <v>14</v>
      </c>
      <c r="M56" s="29">
        <v>10167</v>
      </c>
    </row>
    <row r="57" spans="1:13">
      <c r="A57" s="284" t="s">
        <v>59</v>
      </c>
      <c r="B57" s="29">
        <v>0</v>
      </c>
      <c r="C57" s="29">
        <v>0</v>
      </c>
      <c r="D57" s="29">
        <v>0</v>
      </c>
      <c r="E57" s="29">
        <v>0</v>
      </c>
      <c r="F57" s="29">
        <v>0</v>
      </c>
      <c r="G57" s="29">
        <v>0</v>
      </c>
      <c r="H57" s="29">
        <v>0</v>
      </c>
      <c r="I57" s="29">
        <v>0</v>
      </c>
      <c r="J57" s="29">
        <v>0</v>
      </c>
      <c r="K57" s="29">
        <v>0</v>
      </c>
      <c r="L57" s="29">
        <v>0</v>
      </c>
      <c r="M57" s="29">
        <v>0</v>
      </c>
    </row>
    <row r="58" spans="1:13">
      <c r="A58" s="284" t="s">
        <v>60</v>
      </c>
      <c r="B58" s="29">
        <v>785</v>
      </c>
      <c r="C58" s="29">
        <v>9547</v>
      </c>
      <c r="D58" s="28" t="s">
        <v>14</v>
      </c>
      <c r="E58" s="28" t="s">
        <v>14</v>
      </c>
      <c r="F58" s="29">
        <v>71592</v>
      </c>
      <c r="G58" s="29">
        <v>7</v>
      </c>
      <c r="H58" s="29">
        <v>515</v>
      </c>
      <c r="I58" s="29">
        <v>2503</v>
      </c>
      <c r="J58" s="29">
        <v>-20278</v>
      </c>
      <c r="K58" s="29">
        <v>27120</v>
      </c>
      <c r="L58" s="29">
        <v>605713</v>
      </c>
      <c r="M58" s="29">
        <v>697505</v>
      </c>
    </row>
    <row r="59" spans="1:13">
      <c r="A59" s="284" t="s">
        <v>61</v>
      </c>
      <c r="B59" s="29">
        <v>261434</v>
      </c>
      <c r="C59" s="29">
        <v>1611119</v>
      </c>
      <c r="D59" s="29">
        <v>83292</v>
      </c>
      <c r="E59" s="29">
        <v>493654</v>
      </c>
      <c r="F59" s="29">
        <v>828643</v>
      </c>
      <c r="G59" s="29">
        <v>1267630</v>
      </c>
      <c r="H59" s="29">
        <v>1326082</v>
      </c>
      <c r="I59" s="29">
        <v>1381788</v>
      </c>
      <c r="J59" s="29">
        <v>535713</v>
      </c>
      <c r="K59" s="29">
        <v>319554</v>
      </c>
      <c r="L59" s="29">
        <v>966394</v>
      </c>
      <c r="M59" s="29">
        <v>9075301</v>
      </c>
    </row>
    <row r="60" spans="1:13">
      <c r="A60" s="284" t="s">
        <v>62</v>
      </c>
      <c r="B60" s="29">
        <v>0</v>
      </c>
      <c r="C60" s="29">
        <v>351296</v>
      </c>
      <c r="D60" s="29">
        <v>18224</v>
      </c>
      <c r="E60" s="29">
        <v>39204</v>
      </c>
      <c r="F60" s="29">
        <v>12522</v>
      </c>
      <c r="G60" s="29">
        <v>11761</v>
      </c>
      <c r="H60" s="29">
        <v>176</v>
      </c>
      <c r="I60" s="29">
        <v>39025</v>
      </c>
      <c r="J60" s="29">
        <v>0</v>
      </c>
      <c r="K60" s="29">
        <v>0</v>
      </c>
      <c r="L60" s="29">
        <v>603591</v>
      </c>
      <c r="M60" s="29">
        <v>1075800</v>
      </c>
    </row>
    <row r="61" spans="1:13">
      <c r="A61" s="284" t="s">
        <v>63</v>
      </c>
      <c r="B61" s="29">
        <v>261434</v>
      </c>
      <c r="C61" s="29">
        <v>1259823</v>
      </c>
      <c r="D61" s="29">
        <v>65068</v>
      </c>
      <c r="E61" s="29">
        <v>454450</v>
      </c>
      <c r="F61" s="29">
        <v>816121</v>
      </c>
      <c r="G61" s="29">
        <v>1255868</v>
      </c>
      <c r="H61" s="29">
        <v>1325906</v>
      </c>
      <c r="I61" s="29">
        <v>1342763</v>
      </c>
      <c r="J61" s="29">
        <v>535713</v>
      </c>
      <c r="K61" s="29">
        <v>319554</v>
      </c>
      <c r="L61" s="29">
        <v>362803</v>
      </c>
      <c r="M61" s="29">
        <v>7999501</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topLeftCell="A52" workbookViewId="0">
      <selection activeCell="G16" sqref="G16"/>
    </sheetView>
  </sheetViews>
  <sheetFormatPr defaultRowHeight="15"/>
  <cols>
    <col min="1" max="1" width="14.7109375" style="286" customWidth="1"/>
    <col min="2" max="12" width="10.85546875" style="286" customWidth="1"/>
    <col min="13" max="13" width="9.140625" style="286" customWidth="1"/>
    <col min="14" max="256" width="9.140625" style="286"/>
    <col min="257" max="257" width="14.7109375" style="286" customWidth="1"/>
    <col min="258" max="268" width="10.85546875" style="286" customWidth="1"/>
    <col min="269" max="269" width="9.140625" style="286" customWidth="1"/>
    <col min="270" max="512" width="9.140625" style="286"/>
    <col min="513" max="513" width="14.7109375" style="286" customWidth="1"/>
    <col min="514" max="524" width="10.85546875" style="286" customWidth="1"/>
    <col min="525" max="525" width="9.140625" style="286" customWidth="1"/>
    <col min="526" max="768" width="9.140625" style="286"/>
    <col min="769" max="769" width="14.7109375" style="286" customWidth="1"/>
    <col min="770" max="780" width="10.85546875" style="286" customWidth="1"/>
    <col min="781" max="781" width="9.140625" style="286" customWidth="1"/>
    <col min="782" max="1024" width="9.140625" style="286"/>
    <col min="1025" max="1025" width="14.7109375" style="286" customWidth="1"/>
    <col min="1026" max="1036" width="10.85546875" style="286" customWidth="1"/>
    <col min="1037" max="1037" width="9.140625" style="286" customWidth="1"/>
    <col min="1038" max="1280" width="9.140625" style="286"/>
    <col min="1281" max="1281" width="14.7109375" style="286" customWidth="1"/>
    <col min="1282" max="1292" width="10.85546875" style="286" customWidth="1"/>
    <col min="1293" max="1293" width="9.140625" style="286" customWidth="1"/>
    <col min="1294" max="1536" width="9.140625" style="286"/>
    <col min="1537" max="1537" width="14.7109375" style="286" customWidth="1"/>
    <col min="1538" max="1548" width="10.85546875" style="286" customWidth="1"/>
    <col min="1549" max="1549" width="9.140625" style="286" customWidth="1"/>
    <col min="1550" max="1792" width="9.140625" style="286"/>
    <col min="1793" max="1793" width="14.7109375" style="286" customWidth="1"/>
    <col min="1794" max="1804" width="10.85546875" style="286" customWidth="1"/>
    <col min="1805" max="1805" width="9.140625" style="286" customWidth="1"/>
    <col min="1806" max="2048" width="9.140625" style="286"/>
    <col min="2049" max="2049" width="14.7109375" style="286" customWidth="1"/>
    <col min="2050" max="2060" width="10.85546875" style="286" customWidth="1"/>
    <col min="2061" max="2061" width="9.140625" style="286" customWidth="1"/>
    <col min="2062" max="2304" width="9.140625" style="286"/>
    <col min="2305" max="2305" width="14.7109375" style="286" customWidth="1"/>
    <col min="2306" max="2316" width="10.85546875" style="286" customWidth="1"/>
    <col min="2317" max="2317" width="9.140625" style="286" customWidth="1"/>
    <col min="2318" max="2560" width="9.140625" style="286"/>
    <col min="2561" max="2561" width="14.7109375" style="286" customWidth="1"/>
    <col min="2562" max="2572" width="10.85546875" style="286" customWidth="1"/>
    <col min="2573" max="2573" width="9.140625" style="286" customWidth="1"/>
    <col min="2574" max="2816" width="9.140625" style="286"/>
    <col min="2817" max="2817" width="14.7109375" style="286" customWidth="1"/>
    <col min="2818" max="2828" width="10.85546875" style="286" customWidth="1"/>
    <col min="2829" max="2829" width="9.140625" style="286" customWidth="1"/>
    <col min="2830" max="3072" width="9.140625" style="286"/>
    <col min="3073" max="3073" width="14.7109375" style="286" customWidth="1"/>
    <col min="3074" max="3084" width="10.85546875" style="286" customWidth="1"/>
    <col min="3085" max="3085" width="9.140625" style="286" customWidth="1"/>
    <col min="3086" max="3328" width="9.140625" style="286"/>
    <col min="3329" max="3329" width="14.7109375" style="286" customWidth="1"/>
    <col min="3330" max="3340" width="10.85546875" style="286" customWidth="1"/>
    <col min="3341" max="3341" width="9.140625" style="286" customWidth="1"/>
    <col min="3342" max="3584" width="9.140625" style="286"/>
    <col min="3585" max="3585" width="14.7109375" style="286" customWidth="1"/>
    <col min="3586" max="3596" width="10.85546875" style="286" customWidth="1"/>
    <col min="3597" max="3597" width="9.140625" style="286" customWidth="1"/>
    <col min="3598" max="3840" width="9.140625" style="286"/>
    <col min="3841" max="3841" width="14.7109375" style="286" customWidth="1"/>
    <col min="3842" max="3852" width="10.85546875" style="286" customWidth="1"/>
    <col min="3853" max="3853" width="9.140625" style="286" customWidth="1"/>
    <col min="3854" max="4096" width="9.140625" style="286"/>
    <col min="4097" max="4097" width="14.7109375" style="286" customWidth="1"/>
    <col min="4098" max="4108" width="10.85546875" style="286" customWidth="1"/>
    <col min="4109" max="4109" width="9.140625" style="286" customWidth="1"/>
    <col min="4110" max="4352" width="9.140625" style="286"/>
    <col min="4353" max="4353" width="14.7109375" style="286" customWidth="1"/>
    <col min="4354" max="4364" width="10.85546875" style="286" customWidth="1"/>
    <col min="4365" max="4365" width="9.140625" style="286" customWidth="1"/>
    <col min="4366" max="4608" width="9.140625" style="286"/>
    <col min="4609" max="4609" width="14.7109375" style="286" customWidth="1"/>
    <col min="4610" max="4620" width="10.85546875" style="286" customWidth="1"/>
    <col min="4621" max="4621" width="9.140625" style="286" customWidth="1"/>
    <col min="4622" max="4864" width="9.140625" style="286"/>
    <col min="4865" max="4865" width="14.7109375" style="286" customWidth="1"/>
    <col min="4866" max="4876" width="10.85546875" style="286" customWidth="1"/>
    <col min="4877" max="4877" width="9.140625" style="286" customWidth="1"/>
    <col min="4878" max="5120" width="9.140625" style="286"/>
    <col min="5121" max="5121" width="14.7109375" style="286" customWidth="1"/>
    <col min="5122" max="5132" width="10.85546875" style="286" customWidth="1"/>
    <col min="5133" max="5133" width="9.140625" style="286" customWidth="1"/>
    <col min="5134" max="5376" width="9.140625" style="286"/>
    <col min="5377" max="5377" width="14.7109375" style="286" customWidth="1"/>
    <col min="5378" max="5388" width="10.85546875" style="286" customWidth="1"/>
    <col min="5389" max="5389" width="9.140625" style="286" customWidth="1"/>
    <col min="5390" max="5632" width="9.140625" style="286"/>
    <col min="5633" max="5633" width="14.7109375" style="286" customWidth="1"/>
    <col min="5634" max="5644" width="10.85546875" style="286" customWidth="1"/>
    <col min="5645" max="5645" width="9.140625" style="286" customWidth="1"/>
    <col min="5646" max="5888" width="9.140625" style="286"/>
    <col min="5889" max="5889" width="14.7109375" style="286" customWidth="1"/>
    <col min="5890" max="5900" width="10.85546875" style="286" customWidth="1"/>
    <col min="5901" max="5901" width="9.140625" style="286" customWidth="1"/>
    <col min="5902" max="6144" width="9.140625" style="286"/>
    <col min="6145" max="6145" width="14.7109375" style="286" customWidth="1"/>
    <col min="6146" max="6156" width="10.85546875" style="286" customWidth="1"/>
    <col min="6157" max="6157" width="9.140625" style="286" customWidth="1"/>
    <col min="6158" max="6400" width="9.140625" style="286"/>
    <col min="6401" max="6401" width="14.7109375" style="286" customWidth="1"/>
    <col min="6402" max="6412" width="10.85546875" style="286" customWidth="1"/>
    <col min="6413" max="6413" width="9.140625" style="286" customWidth="1"/>
    <col min="6414" max="6656" width="9.140625" style="286"/>
    <col min="6657" max="6657" width="14.7109375" style="286" customWidth="1"/>
    <col min="6658" max="6668" width="10.85546875" style="286" customWidth="1"/>
    <col min="6669" max="6669" width="9.140625" style="286" customWidth="1"/>
    <col min="6670" max="6912" width="9.140625" style="286"/>
    <col min="6913" max="6913" width="14.7109375" style="286" customWidth="1"/>
    <col min="6914" max="6924" width="10.85546875" style="286" customWidth="1"/>
    <col min="6925" max="6925" width="9.140625" style="286" customWidth="1"/>
    <col min="6926" max="7168" width="9.140625" style="286"/>
    <col min="7169" max="7169" width="14.7109375" style="286" customWidth="1"/>
    <col min="7170" max="7180" width="10.85546875" style="286" customWidth="1"/>
    <col min="7181" max="7181" width="9.140625" style="286" customWidth="1"/>
    <col min="7182" max="7424" width="9.140625" style="286"/>
    <col min="7425" max="7425" width="14.7109375" style="286" customWidth="1"/>
    <col min="7426" max="7436" width="10.85546875" style="286" customWidth="1"/>
    <col min="7437" max="7437" width="9.140625" style="286" customWidth="1"/>
    <col min="7438" max="7680" width="9.140625" style="286"/>
    <col min="7681" max="7681" width="14.7109375" style="286" customWidth="1"/>
    <col min="7682" max="7692" width="10.85546875" style="286" customWidth="1"/>
    <col min="7693" max="7693" width="9.140625" style="286" customWidth="1"/>
    <col min="7694" max="7936" width="9.140625" style="286"/>
    <col min="7937" max="7937" width="14.7109375" style="286" customWidth="1"/>
    <col min="7938" max="7948" width="10.85546875" style="286" customWidth="1"/>
    <col min="7949" max="7949" width="9.140625" style="286" customWidth="1"/>
    <col min="7950" max="8192" width="9.140625" style="286"/>
    <col min="8193" max="8193" width="14.7109375" style="286" customWidth="1"/>
    <col min="8194" max="8204" width="10.85546875" style="286" customWidth="1"/>
    <col min="8205" max="8205" width="9.140625" style="286" customWidth="1"/>
    <col min="8206" max="8448" width="9.140625" style="286"/>
    <col min="8449" max="8449" width="14.7109375" style="286" customWidth="1"/>
    <col min="8450" max="8460" width="10.85546875" style="286" customWidth="1"/>
    <col min="8461" max="8461" width="9.140625" style="286" customWidth="1"/>
    <col min="8462" max="8704" width="9.140625" style="286"/>
    <col min="8705" max="8705" width="14.7109375" style="286" customWidth="1"/>
    <col min="8706" max="8716" width="10.85546875" style="286" customWidth="1"/>
    <col min="8717" max="8717" width="9.140625" style="286" customWidth="1"/>
    <col min="8718" max="8960" width="9.140625" style="286"/>
    <col min="8961" max="8961" width="14.7109375" style="286" customWidth="1"/>
    <col min="8962" max="8972" width="10.85546875" style="286" customWidth="1"/>
    <col min="8973" max="8973" width="9.140625" style="286" customWidth="1"/>
    <col min="8974" max="9216" width="9.140625" style="286"/>
    <col min="9217" max="9217" width="14.7109375" style="286" customWidth="1"/>
    <col min="9218" max="9228" width="10.85546875" style="286" customWidth="1"/>
    <col min="9229" max="9229" width="9.140625" style="286" customWidth="1"/>
    <col min="9230" max="9472" width="9.140625" style="286"/>
    <col min="9473" max="9473" width="14.7109375" style="286" customWidth="1"/>
    <col min="9474" max="9484" width="10.85546875" style="286" customWidth="1"/>
    <col min="9485" max="9485" width="9.140625" style="286" customWidth="1"/>
    <col min="9486" max="9728" width="9.140625" style="286"/>
    <col min="9729" max="9729" width="14.7109375" style="286" customWidth="1"/>
    <col min="9730" max="9740" width="10.85546875" style="286" customWidth="1"/>
    <col min="9741" max="9741" width="9.140625" style="286" customWidth="1"/>
    <col min="9742" max="9984" width="9.140625" style="286"/>
    <col min="9985" max="9985" width="14.7109375" style="286" customWidth="1"/>
    <col min="9986" max="9996" width="10.85546875" style="286" customWidth="1"/>
    <col min="9997" max="9997" width="9.140625" style="286" customWidth="1"/>
    <col min="9998" max="10240" width="9.140625" style="286"/>
    <col min="10241" max="10241" width="14.7109375" style="286" customWidth="1"/>
    <col min="10242" max="10252" width="10.85546875" style="286" customWidth="1"/>
    <col min="10253" max="10253" width="9.140625" style="286" customWidth="1"/>
    <col min="10254" max="10496" width="9.140625" style="286"/>
    <col min="10497" max="10497" width="14.7109375" style="286" customWidth="1"/>
    <col min="10498" max="10508" width="10.85546875" style="286" customWidth="1"/>
    <col min="10509" max="10509" width="9.140625" style="286" customWidth="1"/>
    <col min="10510" max="10752" width="9.140625" style="286"/>
    <col min="10753" max="10753" width="14.7109375" style="286" customWidth="1"/>
    <col min="10754" max="10764" width="10.85546875" style="286" customWidth="1"/>
    <col min="10765" max="10765" width="9.140625" style="286" customWidth="1"/>
    <col min="10766" max="11008" width="9.140625" style="286"/>
    <col min="11009" max="11009" width="14.7109375" style="286" customWidth="1"/>
    <col min="11010" max="11020" width="10.85546875" style="286" customWidth="1"/>
    <col min="11021" max="11021" width="9.140625" style="286" customWidth="1"/>
    <col min="11022" max="11264" width="9.140625" style="286"/>
    <col min="11265" max="11265" width="14.7109375" style="286" customWidth="1"/>
    <col min="11266" max="11276" width="10.85546875" style="286" customWidth="1"/>
    <col min="11277" max="11277" width="9.140625" style="286" customWidth="1"/>
    <col min="11278" max="11520" width="9.140625" style="286"/>
    <col min="11521" max="11521" width="14.7109375" style="286" customWidth="1"/>
    <col min="11522" max="11532" width="10.85546875" style="286" customWidth="1"/>
    <col min="11533" max="11533" width="9.140625" style="286" customWidth="1"/>
    <col min="11534" max="11776" width="9.140625" style="286"/>
    <col min="11777" max="11777" width="14.7109375" style="286" customWidth="1"/>
    <col min="11778" max="11788" width="10.85546875" style="286" customWidth="1"/>
    <col min="11789" max="11789" width="9.140625" style="286" customWidth="1"/>
    <col min="11790" max="12032" width="9.140625" style="286"/>
    <col min="12033" max="12033" width="14.7109375" style="286" customWidth="1"/>
    <col min="12034" max="12044" width="10.85546875" style="286" customWidth="1"/>
    <col min="12045" max="12045" width="9.140625" style="286" customWidth="1"/>
    <col min="12046" max="12288" width="9.140625" style="286"/>
    <col min="12289" max="12289" width="14.7109375" style="286" customWidth="1"/>
    <col min="12290" max="12300" width="10.85546875" style="286" customWidth="1"/>
    <col min="12301" max="12301" width="9.140625" style="286" customWidth="1"/>
    <col min="12302" max="12544" width="9.140625" style="286"/>
    <col min="12545" max="12545" width="14.7109375" style="286" customWidth="1"/>
    <col min="12546" max="12556" width="10.85546875" style="286" customWidth="1"/>
    <col min="12557" max="12557" width="9.140625" style="286" customWidth="1"/>
    <col min="12558" max="12800" width="9.140625" style="286"/>
    <col min="12801" max="12801" width="14.7109375" style="286" customWidth="1"/>
    <col min="12802" max="12812" width="10.85546875" style="286" customWidth="1"/>
    <col min="12813" max="12813" width="9.140625" style="286" customWidth="1"/>
    <col min="12814" max="13056" width="9.140625" style="286"/>
    <col min="13057" max="13057" width="14.7109375" style="286" customWidth="1"/>
    <col min="13058" max="13068" width="10.85546875" style="286" customWidth="1"/>
    <col min="13069" max="13069" width="9.140625" style="286" customWidth="1"/>
    <col min="13070" max="13312" width="9.140625" style="286"/>
    <col min="13313" max="13313" width="14.7109375" style="286" customWidth="1"/>
    <col min="13314" max="13324" width="10.85546875" style="286" customWidth="1"/>
    <col min="13325" max="13325" width="9.140625" style="286" customWidth="1"/>
    <col min="13326" max="13568" width="9.140625" style="286"/>
    <col min="13569" max="13569" width="14.7109375" style="286" customWidth="1"/>
    <col min="13570" max="13580" width="10.85546875" style="286" customWidth="1"/>
    <col min="13581" max="13581" width="9.140625" style="286" customWidth="1"/>
    <col min="13582" max="13824" width="9.140625" style="286"/>
    <col min="13825" max="13825" width="14.7109375" style="286" customWidth="1"/>
    <col min="13826" max="13836" width="10.85546875" style="286" customWidth="1"/>
    <col min="13837" max="13837" width="9.140625" style="286" customWidth="1"/>
    <col min="13838" max="14080" width="9.140625" style="286"/>
    <col min="14081" max="14081" width="14.7109375" style="286" customWidth="1"/>
    <col min="14082" max="14092" width="10.85546875" style="286" customWidth="1"/>
    <col min="14093" max="14093" width="9.140625" style="286" customWidth="1"/>
    <col min="14094" max="14336" width="9.140625" style="286"/>
    <col min="14337" max="14337" width="14.7109375" style="286" customWidth="1"/>
    <col min="14338" max="14348" width="10.85546875" style="286" customWidth="1"/>
    <col min="14349" max="14349" width="9.140625" style="286" customWidth="1"/>
    <col min="14350" max="14592" width="9.140625" style="286"/>
    <col min="14593" max="14593" width="14.7109375" style="286" customWidth="1"/>
    <col min="14594" max="14604" width="10.85546875" style="286" customWidth="1"/>
    <col min="14605" max="14605" width="9.140625" style="286" customWidth="1"/>
    <col min="14606" max="14848" width="9.140625" style="286"/>
    <col min="14849" max="14849" width="14.7109375" style="286" customWidth="1"/>
    <col min="14850" max="14860" width="10.85546875" style="286" customWidth="1"/>
    <col min="14861" max="14861" width="9.140625" style="286" customWidth="1"/>
    <col min="14862" max="15104" width="9.140625" style="286"/>
    <col min="15105" max="15105" width="14.7109375" style="286" customWidth="1"/>
    <col min="15106" max="15116" width="10.85546875" style="286" customWidth="1"/>
    <col min="15117" max="15117" width="9.140625" style="286" customWidth="1"/>
    <col min="15118" max="15360" width="9.140625" style="286"/>
    <col min="15361" max="15361" width="14.7109375" style="286" customWidth="1"/>
    <col min="15362" max="15372" width="10.85546875" style="286" customWidth="1"/>
    <col min="15373" max="15373" width="9.140625" style="286" customWidth="1"/>
    <col min="15374" max="15616" width="9.140625" style="286"/>
    <col min="15617" max="15617" width="14.7109375" style="286" customWidth="1"/>
    <col min="15618" max="15628" width="10.85546875" style="286" customWidth="1"/>
    <col min="15629" max="15629" width="9.140625" style="286" customWidth="1"/>
    <col min="15630" max="15872" width="9.140625" style="286"/>
    <col min="15873" max="15873" width="14.7109375" style="286" customWidth="1"/>
    <col min="15874" max="15884" width="10.85546875" style="286" customWidth="1"/>
    <col min="15885" max="15885" width="9.140625" style="286" customWidth="1"/>
    <col min="15886" max="16128" width="9.140625" style="286"/>
    <col min="16129" max="16129" width="14.7109375" style="286" customWidth="1"/>
    <col min="16130" max="16140" width="10.85546875" style="286" customWidth="1"/>
    <col min="16141" max="16141" width="9.140625" style="286" customWidth="1"/>
    <col min="16142" max="16384" width="9.140625" style="286"/>
  </cols>
  <sheetData>
    <row r="1" spans="1:13">
      <c r="A1" s="287" t="s">
        <v>345</v>
      </c>
      <c r="B1" s="288"/>
      <c r="C1" s="288"/>
      <c r="D1" s="288"/>
      <c r="E1" s="288"/>
      <c r="F1" s="288"/>
      <c r="G1" s="288"/>
      <c r="H1" s="288"/>
      <c r="I1" s="288"/>
      <c r="J1" s="288"/>
      <c r="K1" s="288"/>
      <c r="L1" s="288"/>
      <c r="M1" s="288"/>
    </row>
    <row r="2" spans="1:13">
      <c r="A2" s="287" t="s">
        <v>346</v>
      </c>
      <c r="B2" s="288"/>
      <c r="C2" s="288"/>
      <c r="D2" s="288"/>
      <c r="E2" s="288"/>
      <c r="F2" s="288"/>
      <c r="G2" s="288"/>
      <c r="H2" s="288"/>
      <c r="I2" s="288"/>
      <c r="J2" s="288"/>
      <c r="K2" s="288"/>
      <c r="L2" s="288"/>
      <c r="M2" s="288"/>
    </row>
    <row r="3" spans="1:13">
      <c r="A3" s="285" t="s">
        <v>0</v>
      </c>
      <c r="B3" s="285" t="s">
        <v>1</v>
      </c>
      <c r="C3" s="285" t="s">
        <v>2</v>
      </c>
      <c r="D3" s="285" t="s">
        <v>3</v>
      </c>
      <c r="E3" s="285" t="s">
        <v>4</v>
      </c>
      <c r="F3" s="285" t="s">
        <v>5</v>
      </c>
      <c r="G3" s="285" t="s">
        <v>6</v>
      </c>
      <c r="H3" s="285" t="s">
        <v>7</v>
      </c>
      <c r="I3" s="285" t="s">
        <v>8</v>
      </c>
      <c r="J3" s="285" t="s">
        <v>9</v>
      </c>
      <c r="K3" s="285" t="s">
        <v>10</v>
      </c>
      <c r="L3" s="285" t="s">
        <v>11</v>
      </c>
      <c r="M3" s="285" t="s">
        <v>12</v>
      </c>
    </row>
    <row r="4" spans="1:13">
      <c r="A4" s="285" t="s">
        <v>13</v>
      </c>
      <c r="B4" s="29">
        <v>162874</v>
      </c>
      <c r="C4" s="29">
        <v>591094</v>
      </c>
      <c r="D4" s="29">
        <v>10645</v>
      </c>
      <c r="E4" s="29">
        <v>120828</v>
      </c>
      <c r="F4" s="29">
        <v>394302</v>
      </c>
      <c r="G4" s="29">
        <v>571899</v>
      </c>
      <c r="H4" s="29">
        <v>740762</v>
      </c>
      <c r="I4" s="28" t="s">
        <v>14</v>
      </c>
      <c r="J4" s="29">
        <v>79161</v>
      </c>
      <c r="K4" s="29">
        <v>175955</v>
      </c>
      <c r="L4" s="28" t="s">
        <v>14</v>
      </c>
      <c r="M4" s="29">
        <v>2847519</v>
      </c>
    </row>
    <row r="5" spans="1:13">
      <c r="A5" s="285" t="s">
        <v>15</v>
      </c>
      <c r="B5" s="29">
        <v>60310</v>
      </c>
      <c r="C5" s="29">
        <v>221793</v>
      </c>
      <c r="D5" s="29">
        <v>4003</v>
      </c>
      <c r="E5" s="29">
        <v>45503</v>
      </c>
      <c r="F5" s="29">
        <v>145131</v>
      </c>
      <c r="G5" s="29">
        <v>260885</v>
      </c>
      <c r="H5" s="29">
        <v>275481</v>
      </c>
      <c r="I5" s="28" t="s">
        <v>14</v>
      </c>
      <c r="J5" s="29">
        <v>29823</v>
      </c>
      <c r="K5" s="29">
        <v>64064</v>
      </c>
      <c r="L5" s="28" t="s">
        <v>14</v>
      </c>
      <c r="M5" s="29">
        <v>1106994</v>
      </c>
    </row>
    <row r="6" spans="1:13">
      <c r="A6" s="285" t="s">
        <v>16</v>
      </c>
      <c r="B6" s="29">
        <v>6626</v>
      </c>
      <c r="C6" s="29">
        <v>49225</v>
      </c>
      <c r="D6" s="29">
        <v>408</v>
      </c>
      <c r="E6" s="29">
        <v>8102</v>
      </c>
      <c r="F6" s="29">
        <v>25236</v>
      </c>
      <c r="G6" s="29">
        <v>31936</v>
      </c>
      <c r="H6" s="29">
        <v>38584</v>
      </c>
      <c r="I6" s="28" t="s">
        <v>14</v>
      </c>
      <c r="J6" s="29">
        <v>4226</v>
      </c>
      <c r="K6" s="29">
        <v>3911</v>
      </c>
      <c r="L6" s="28" t="s">
        <v>14</v>
      </c>
      <c r="M6" s="29">
        <v>168254</v>
      </c>
    </row>
    <row r="7" spans="1:13">
      <c r="A7" s="285" t="s">
        <v>17</v>
      </c>
      <c r="B7" s="29">
        <v>20690</v>
      </c>
      <c r="C7" s="29">
        <v>57714</v>
      </c>
      <c r="D7" s="29">
        <v>1490</v>
      </c>
      <c r="E7" s="29">
        <v>17127</v>
      </c>
      <c r="F7" s="29">
        <v>42944</v>
      </c>
      <c r="G7" s="29">
        <v>120049</v>
      </c>
      <c r="H7" s="29">
        <v>100682</v>
      </c>
      <c r="I7" s="28" t="s">
        <v>14</v>
      </c>
      <c r="J7" s="29">
        <v>7394</v>
      </c>
      <c r="K7" s="29">
        <v>22849</v>
      </c>
      <c r="L7" s="28" t="s">
        <v>14</v>
      </c>
      <c r="M7" s="29">
        <v>390938</v>
      </c>
    </row>
    <row r="8" spans="1:13">
      <c r="A8" s="285" t="s">
        <v>18</v>
      </c>
      <c r="B8" s="29">
        <v>7709</v>
      </c>
      <c r="C8" s="29">
        <v>39815</v>
      </c>
      <c r="D8" s="29">
        <v>584</v>
      </c>
      <c r="E8" s="29">
        <v>7651</v>
      </c>
      <c r="F8" s="29">
        <v>24275</v>
      </c>
      <c r="G8" s="29">
        <v>32022</v>
      </c>
      <c r="H8" s="29">
        <v>39811</v>
      </c>
      <c r="I8" s="28" t="s">
        <v>14</v>
      </c>
      <c r="J8" s="29">
        <v>4436</v>
      </c>
      <c r="K8" s="29">
        <v>10554</v>
      </c>
      <c r="L8" s="28" t="s">
        <v>14</v>
      </c>
      <c r="M8" s="29">
        <v>166857</v>
      </c>
    </row>
    <row r="9" spans="1:13">
      <c r="A9" s="285" t="s">
        <v>19</v>
      </c>
      <c r="B9" s="28" t="s">
        <v>14</v>
      </c>
      <c r="C9" s="28" t="s">
        <v>14</v>
      </c>
      <c r="D9" s="28" t="s">
        <v>14</v>
      </c>
      <c r="E9" s="28" t="s">
        <v>14</v>
      </c>
      <c r="F9" s="28" t="s">
        <v>14</v>
      </c>
      <c r="G9" s="28" t="s">
        <v>14</v>
      </c>
      <c r="H9" s="28" t="s">
        <v>14</v>
      </c>
      <c r="I9" s="28" t="s">
        <v>14</v>
      </c>
      <c r="J9" s="28" t="s">
        <v>14</v>
      </c>
      <c r="K9" s="28" t="s">
        <v>14</v>
      </c>
      <c r="L9" s="29">
        <v>377821</v>
      </c>
      <c r="M9" s="29">
        <v>377821</v>
      </c>
    </row>
    <row r="10" spans="1:13">
      <c r="A10" s="285"/>
      <c r="B10" s="28"/>
      <c r="C10" s="28"/>
      <c r="D10" s="28"/>
      <c r="E10" s="28"/>
      <c r="F10" s="28"/>
      <c r="G10" s="28"/>
      <c r="H10" s="28"/>
      <c r="I10" s="28"/>
      <c r="J10" s="28"/>
      <c r="K10" s="28"/>
      <c r="L10" s="29"/>
      <c r="M10" s="29"/>
    </row>
    <row r="11" spans="1:13">
      <c r="A11" s="285" t="s">
        <v>20</v>
      </c>
      <c r="B11" s="28" t="s">
        <v>14</v>
      </c>
      <c r="C11" s="28" t="s">
        <v>14</v>
      </c>
      <c r="D11" s="28" t="s">
        <v>14</v>
      </c>
      <c r="E11" s="28" t="s">
        <v>14</v>
      </c>
      <c r="F11" s="28" t="s">
        <v>14</v>
      </c>
      <c r="G11" s="29">
        <v>217154</v>
      </c>
      <c r="H11" s="29">
        <v>60964</v>
      </c>
      <c r="I11" s="28" t="s">
        <v>14</v>
      </c>
      <c r="J11" s="28" t="s">
        <v>14</v>
      </c>
      <c r="K11" s="28" t="s">
        <v>14</v>
      </c>
      <c r="L11" s="28" t="s">
        <v>14</v>
      </c>
      <c r="M11" s="29">
        <v>278118</v>
      </c>
    </row>
    <row r="12" spans="1:13">
      <c r="A12" s="285" t="s">
        <v>21</v>
      </c>
      <c r="B12" s="28" t="s">
        <v>14</v>
      </c>
      <c r="C12" s="29">
        <v>12</v>
      </c>
      <c r="D12" s="29">
        <v>251</v>
      </c>
      <c r="E12" s="29">
        <v>501</v>
      </c>
      <c r="F12" s="29">
        <v>472</v>
      </c>
      <c r="G12" s="29">
        <v>526</v>
      </c>
      <c r="H12" s="29">
        <v>6625</v>
      </c>
      <c r="I12" s="28" t="s">
        <v>14</v>
      </c>
      <c r="J12" s="28" t="s">
        <v>14</v>
      </c>
      <c r="K12" s="28" t="s">
        <v>14</v>
      </c>
      <c r="L12" s="28" t="s">
        <v>14</v>
      </c>
      <c r="M12" s="29">
        <v>8388</v>
      </c>
    </row>
    <row r="13" spans="1:13">
      <c r="A13" s="285" t="s">
        <v>22</v>
      </c>
      <c r="B13" s="29">
        <v>123</v>
      </c>
      <c r="C13" s="29">
        <v>13712</v>
      </c>
      <c r="D13" s="29">
        <v>113</v>
      </c>
      <c r="E13" s="29">
        <v>3223</v>
      </c>
      <c r="F13" s="29">
        <v>7734</v>
      </c>
      <c r="G13" s="29">
        <v>19151</v>
      </c>
      <c r="H13" s="29">
        <v>28364</v>
      </c>
      <c r="I13" s="28" t="s">
        <v>14</v>
      </c>
      <c r="J13" s="29">
        <v>294</v>
      </c>
      <c r="K13" s="28" t="s">
        <v>14</v>
      </c>
      <c r="L13" s="28" t="s">
        <v>14</v>
      </c>
      <c r="M13" s="29">
        <v>72713</v>
      </c>
    </row>
    <row r="14" spans="1:13">
      <c r="A14" s="285" t="s">
        <v>23</v>
      </c>
      <c r="B14" s="29">
        <v>929</v>
      </c>
      <c r="C14" s="29">
        <v>70413</v>
      </c>
      <c r="D14" s="29">
        <v>254</v>
      </c>
      <c r="E14" s="29">
        <v>3697</v>
      </c>
      <c r="F14" s="29">
        <v>12195</v>
      </c>
      <c r="G14" s="29">
        <v>40486</v>
      </c>
      <c r="H14" s="29">
        <v>31494</v>
      </c>
      <c r="I14" s="28" t="s">
        <v>14</v>
      </c>
      <c r="J14" s="29">
        <v>5247</v>
      </c>
      <c r="K14" s="29">
        <v>21241</v>
      </c>
      <c r="L14" s="28" t="s">
        <v>14</v>
      </c>
      <c r="M14" s="29">
        <v>185955</v>
      </c>
    </row>
    <row r="15" spans="1:13">
      <c r="A15" s="285" t="s">
        <v>24</v>
      </c>
      <c r="B15" s="29">
        <v>139</v>
      </c>
      <c r="C15" s="29">
        <v>71</v>
      </c>
      <c r="D15" s="29">
        <v>1</v>
      </c>
      <c r="E15" s="29">
        <v>120</v>
      </c>
      <c r="F15" s="29">
        <v>74</v>
      </c>
      <c r="G15" s="29">
        <v>3</v>
      </c>
      <c r="H15" s="29">
        <v>27</v>
      </c>
      <c r="I15" s="28" t="s">
        <v>14</v>
      </c>
      <c r="J15" s="29">
        <v>3685</v>
      </c>
      <c r="K15" s="29">
        <v>70</v>
      </c>
      <c r="L15" s="28" t="s">
        <v>14</v>
      </c>
      <c r="M15" s="29">
        <v>4190</v>
      </c>
    </row>
    <row r="16" spans="1:13">
      <c r="A16" s="285" t="s">
        <v>25</v>
      </c>
      <c r="B16" s="29">
        <v>1428</v>
      </c>
      <c r="C16" s="29">
        <v>1311</v>
      </c>
      <c r="D16" s="28" t="s">
        <v>14</v>
      </c>
      <c r="E16" s="29">
        <v>468</v>
      </c>
      <c r="F16" s="29">
        <v>547</v>
      </c>
      <c r="G16" s="29">
        <v>200</v>
      </c>
      <c r="H16" s="29">
        <v>2403</v>
      </c>
      <c r="I16" s="28" t="s">
        <v>14</v>
      </c>
      <c r="J16" s="29">
        <v>653</v>
      </c>
      <c r="K16" s="29">
        <v>2264</v>
      </c>
      <c r="L16" s="28" t="s">
        <v>14</v>
      </c>
      <c r="M16" s="29">
        <v>9275</v>
      </c>
    </row>
    <row r="17" spans="1:13">
      <c r="A17" s="285" t="s">
        <v>26</v>
      </c>
      <c r="B17" s="29">
        <v>6266</v>
      </c>
      <c r="C17" s="29">
        <v>44351</v>
      </c>
      <c r="D17" s="29">
        <v>379</v>
      </c>
      <c r="E17" s="29">
        <v>3984</v>
      </c>
      <c r="F17" s="29">
        <v>47350</v>
      </c>
      <c r="G17" s="29">
        <v>2269</v>
      </c>
      <c r="H17" s="29">
        <v>34483</v>
      </c>
      <c r="I17" s="28" t="s">
        <v>14</v>
      </c>
      <c r="J17" s="29">
        <v>3172</v>
      </c>
      <c r="K17" s="29">
        <v>24567</v>
      </c>
      <c r="L17" s="28" t="s">
        <v>14</v>
      </c>
      <c r="M17" s="29">
        <v>166822</v>
      </c>
    </row>
    <row r="18" spans="1:13">
      <c r="A18" s="285"/>
      <c r="B18" s="29"/>
      <c r="C18" s="29"/>
      <c r="D18" s="29"/>
      <c r="E18" s="29"/>
      <c r="F18" s="29"/>
      <c r="G18" s="29"/>
      <c r="H18" s="29"/>
      <c r="I18" s="28"/>
      <c r="J18" s="29"/>
      <c r="K18" s="29"/>
      <c r="L18" s="28"/>
      <c r="M18" s="29"/>
    </row>
    <row r="19" spans="1:13">
      <c r="A19" s="285" t="s">
        <v>27</v>
      </c>
      <c r="B19" s="29">
        <v>2093</v>
      </c>
      <c r="C19" s="29">
        <v>1480</v>
      </c>
      <c r="D19" s="29">
        <v>22</v>
      </c>
      <c r="E19" s="28" t="s">
        <v>14</v>
      </c>
      <c r="F19" s="29">
        <v>1834</v>
      </c>
      <c r="G19" s="29">
        <v>1419</v>
      </c>
      <c r="H19" s="29">
        <v>7827</v>
      </c>
      <c r="I19" s="28" t="s">
        <v>14</v>
      </c>
      <c r="J19" s="29">
        <v>70</v>
      </c>
      <c r="K19" s="29">
        <v>769</v>
      </c>
      <c r="L19" s="28" t="s">
        <v>14</v>
      </c>
      <c r="M19" s="29">
        <v>15514</v>
      </c>
    </row>
    <row r="20" spans="1:13">
      <c r="A20" s="285" t="s">
        <v>28</v>
      </c>
      <c r="B20" s="29">
        <v>221</v>
      </c>
      <c r="C20" s="28" t="s">
        <v>14</v>
      </c>
      <c r="D20" s="28" t="s">
        <v>14</v>
      </c>
      <c r="E20" s="28" t="s">
        <v>14</v>
      </c>
      <c r="F20" s="29">
        <v>125</v>
      </c>
      <c r="G20" s="29">
        <v>20</v>
      </c>
      <c r="H20" s="29">
        <v>125</v>
      </c>
      <c r="I20" s="28" t="s">
        <v>14</v>
      </c>
      <c r="J20" s="29">
        <v>4</v>
      </c>
      <c r="K20" s="29">
        <v>26</v>
      </c>
      <c r="L20" s="28" t="s">
        <v>14</v>
      </c>
      <c r="M20" s="29">
        <v>522</v>
      </c>
    </row>
    <row r="21" spans="1:13">
      <c r="A21" s="285" t="s">
        <v>29</v>
      </c>
      <c r="B21" s="29">
        <v>1635</v>
      </c>
      <c r="C21" s="29">
        <v>1351</v>
      </c>
      <c r="D21" s="29">
        <v>75</v>
      </c>
      <c r="E21" s="29">
        <v>564</v>
      </c>
      <c r="F21" s="29">
        <v>1850</v>
      </c>
      <c r="G21" s="29">
        <v>1578</v>
      </c>
      <c r="H21" s="29">
        <v>3104</v>
      </c>
      <c r="I21" s="28" t="s">
        <v>14</v>
      </c>
      <c r="J21" s="29">
        <v>510</v>
      </c>
      <c r="K21" s="29">
        <v>672</v>
      </c>
      <c r="L21" s="28" t="s">
        <v>14</v>
      </c>
      <c r="M21" s="29">
        <v>11339</v>
      </c>
    </row>
    <row r="22" spans="1:13">
      <c r="A22" s="285" t="s">
        <v>30</v>
      </c>
      <c r="B22" s="29">
        <v>1747</v>
      </c>
      <c r="C22" s="29">
        <v>3347</v>
      </c>
      <c r="D22" s="28" t="s">
        <v>14</v>
      </c>
      <c r="E22" s="28" t="s">
        <v>14</v>
      </c>
      <c r="F22" s="29">
        <v>254</v>
      </c>
      <c r="G22" s="28" t="s">
        <v>14</v>
      </c>
      <c r="H22" s="29">
        <v>8573</v>
      </c>
      <c r="I22" s="28" t="s">
        <v>14</v>
      </c>
      <c r="J22" s="29">
        <v>286</v>
      </c>
      <c r="K22" s="28" t="s">
        <v>14</v>
      </c>
      <c r="L22" s="28" t="s">
        <v>14</v>
      </c>
      <c r="M22" s="29">
        <v>14207</v>
      </c>
    </row>
    <row r="23" spans="1:13">
      <c r="A23" s="285" t="s">
        <v>330</v>
      </c>
      <c r="B23" s="29">
        <v>0</v>
      </c>
      <c r="C23" s="28" t="s">
        <v>14</v>
      </c>
      <c r="D23" s="28" t="s">
        <v>14</v>
      </c>
      <c r="E23" s="28" t="s">
        <v>14</v>
      </c>
      <c r="F23" s="28" t="s">
        <v>14</v>
      </c>
      <c r="G23" s="28" t="s">
        <v>14</v>
      </c>
      <c r="H23" s="28" t="s">
        <v>14</v>
      </c>
      <c r="I23" s="28" t="s">
        <v>14</v>
      </c>
      <c r="J23" s="28" t="s">
        <v>14</v>
      </c>
      <c r="K23" s="28" t="s">
        <v>14</v>
      </c>
      <c r="L23" s="28" t="s">
        <v>14</v>
      </c>
      <c r="M23" s="29">
        <v>0</v>
      </c>
    </row>
    <row r="24" spans="1:13">
      <c r="A24" s="285"/>
      <c r="B24" s="29"/>
      <c r="C24" s="28"/>
      <c r="D24" s="28"/>
      <c r="E24" s="28"/>
      <c r="F24" s="28"/>
      <c r="G24" s="28"/>
      <c r="H24" s="28"/>
      <c r="I24" s="28"/>
      <c r="J24" s="28"/>
      <c r="K24" s="28"/>
      <c r="L24" s="28"/>
      <c r="M24" s="29"/>
    </row>
    <row r="25" spans="1:13">
      <c r="A25" s="285" t="s">
        <v>31</v>
      </c>
      <c r="B25" s="29">
        <v>298</v>
      </c>
      <c r="C25" s="28" t="s">
        <v>14</v>
      </c>
      <c r="D25" s="28" t="s">
        <v>14</v>
      </c>
      <c r="E25" s="28" t="s">
        <v>14</v>
      </c>
      <c r="F25" s="29">
        <v>162</v>
      </c>
      <c r="G25" s="29">
        <v>479</v>
      </c>
      <c r="H25" s="29">
        <v>842</v>
      </c>
      <c r="I25" s="28" t="s">
        <v>14</v>
      </c>
      <c r="J25" s="29">
        <v>37</v>
      </c>
      <c r="K25" s="29">
        <v>71</v>
      </c>
      <c r="L25" s="28" t="s">
        <v>14</v>
      </c>
      <c r="M25" s="29">
        <v>1889</v>
      </c>
    </row>
    <row r="26" spans="1:13">
      <c r="A26" s="285" t="s">
        <v>33</v>
      </c>
      <c r="B26" s="28" t="s">
        <v>14</v>
      </c>
      <c r="C26" s="28" t="s">
        <v>14</v>
      </c>
      <c r="D26" s="28" t="s">
        <v>14</v>
      </c>
      <c r="E26" s="28" t="s">
        <v>14</v>
      </c>
      <c r="F26" s="28" t="s">
        <v>14</v>
      </c>
      <c r="G26" s="28" t="s">
        <v>14</v>
      </c>
      <c r="H26" s="29">
        <v>0</v>
      </c>
      <c r="I26" s="28" t="s">
        <v>14</v>
      </c>
      <c r="J26" s="29">
        <v>171058</v>
      </c>
      <c r="K26" s="28" t="s">
        <v>14</v>
      </c>
      <c r="L26" s="28" t="s">
        <v>14</v>
      </c>
      <c r="M26" s="29">
        <v>171058</v>
      </c>
    </row>
    <row r="27" spans="1:13">
      <c r="A27" s="285" t="s">
        <v>34</v>
      </c>
      <c r="B27" s="28" t="s">
        <v>14</v>
      </c>
      <c r="C27" s="28" t="s">
        <v>14</v>
      </c>
      <c r="D27" s="28" t="s">
        <v>14</v>
      </c>
      <c r="E27" s="28" t="s">
        <v>14</v>
      </c>
      <c r="F27" s="28" t="s">
        <v>14</v>
      </c>
      <c r="G27" s="28" t="s">
        <v>14</v>
      </c>
      <c r="H27" s="28" t="s">
        <v>14</v>
      </c>
      <c r="I27" s="28" t="s">
        <v>14</v>
      </c>
      <c r="J27" s="29">
        <v>175635</v>
      </c>
      <c r="K27" s="28" t="s">
        <v>14</v>
      </c>
      <c r="L27" s="28" t="s">
        <v>14</v>
      </c>
      <c r="M27" s="29">
        <v>175635</v>
      </c>
    </row>
    <row r="28" spans="1:13">
      <c r="A28" s="285" t="s">
        <v>35</v>
      </c>
      <c r="B28" s="29">
        <v>282</v>
      </c>
      <c r="C28" s="29">
        <v>1860</v>
      </c>
      <c r="D28" s="28" t="s">
        <v>14</v>
      </c>
      <c r="E28" s="29">
        <v>55299</v>
      </c>
      <c r="F28" s="29">
        <v>36763</v>
      </c>
      <c r="G28" s="29">
        <v>1633</v>
      </c>
      <c r="H28" s="29">
        <v>2987</v>
      </c>
      <c r="I28" s="29">
        <v>24483</v>
      </c>
      <c r="J28" s="29">
        <v>92</v>
      </c>
      <c r="K28" s="29">
        <v>47</v>
      </c>
      <c r="L28" s="28" t="s">
        <v>14</v>
      </c>
      <c r="M28" s="29">
        <v>123446</v>
      </c>
    </row>
    <row r="29" spans="1:13">
      <c r="A29" s="285" t="s">
        <v>36</v>
      </c>
      <c r="B29" s="29">
        <v>42</v>
      </c>
      <c r="C29" s="29">
        <v>72509</v>
      </c>
      <c r="D29" s="29">
        <v>30</v>
      </c>
      <c r="E29" s="29">
        <v>3004</v>
      </c>
      <c r="F29" s="29">
        <v>54607</v>
      </c>
      <c r="G29" s="29">
        <v>2476</v>
      </c>
      <c r="H29" s="29">
        <v>2164</v>
      </c>
      <c r="I29" s="28" t="s">
        <v>14</v>
      </c>
      <c r="J29" s="29">
        <v>19459</v>
      </c>
      <c r="K29" s="29">
        <v>1015</v>
      </c>
      <c r="L29" s="28" t="s">
        <v>14</v>
      </c>
      <c r="M29" s="29">
        <v>155306</v>
      </c>
    </row>
    <row r="30" spans="1:13">
      <c r="A30" s="285"/>
      <c r="B30" s="29"/>
      <c r="C30" s="29"/>
      <c r="D30" s="29"/>
      <c r="E30" s="29"/>
      <c r="F30" s="29"/>
      <c r="G30" s="29"/>
      <c r="H30" s="29"/>
      <c r="I30" s="28"/>
      <c r="J30" s="29"/>
      <c r="K30" s="29"/>
      <c r="L30" s="28"/>
      <c r="M30" s="29"/>
    </row>
    <row r="31" spans="1:13">
      <c r="A31" s="285" t="s">
        <v>37</v>
      </c>
      <c r="B31" s="28" t="s">
        <v>14</v>
      </c>
      <c r="C31" s="28" t="s">
        <v>14</v>
      </c>
      <c r="D31" s="28" t="s">
        <v>14</v>
      </c>
      <c r="E31" s="28" t="s">
        <v>14</v>
      </c>
      <c r="F31" s="28" t="s">
        <v>14</v>
      </c>
      <c r="G31" s="29">
        <v>130000</v>
      </c>
      <c r="H31" s="28" t="s">
        <v>14</v>
      </c>
      <c r="I31" s="29">
        <v>1865829</v>
      </c>
      <c r="J31" s="29">
        <v>-36</v>
      </c>
      <c r="K31" s="28" t="s">
        <v>14</v>
      </c>
      <c r="L31" s="28" t="s">
        <v>14</v>
      </c>
      <c r="M31" s="29">
        <v>1995794</v>
      </c>
    </row>
    <row r="32" spans="1:13">
      <c r="A32" s="285" t="s">
        <v>38</v>
      </c>
      <c r="B32" s="28" t="s">
        <v>14</v>
      </c>
      <c r="C32" s="29">
        <v>40600</v>
      </c>
      <c r="D32" s="28" t="s">
        <v>14</v>
      </c>
      <c r="E32" s="28" t="s">
        <v>14</v>
      </c>
      <c r="F32" s="29">
        <v>12550</v>
      </c>
      <c r="G32" s="29">
        <v>16908</v>
      </c>
      <c r="H32" s="28" t="s">
        <v>14</v>
      </c>
      <c r="I32" s="28" t="s">
        <v>14</v>
      </c>
      <c r="J32" s="28" t="s">
        <v>14</v>
      </c>
      <c r="K32" s="29">
        <v>476</v>
      </c>
      <c r="L32" s="28" t="s">
        <v>14</v>
      </c>
      <c r="M32" s="29">
        <v>70535</v>
      </c>
    </row>
    <row r="33" spans="1:13">
      <c r="A33" s="285" t="s">
        <v>40</v>
      </c>
      <c r="B33" s="29">
        <v>13920</v>
      </c>
      <c r="C33" s="29">
        <v>163577</v>
      </c>
      <c r="D33" s="29">
        <v>452</v>
      </c>
      <c r="E33" s="29">
        <v>16414</v>
      </c>
      <c r="F33" s="29">
        <v>86093</v>
      </c>
      <c r="G33" s="29">
        <v>69338</v>
      </c>
      <c r="H33" s="29">
        <v>57505</v>
      </c>
      <c r="I33" s="28" t="s">
        <v>14</v>
      </c>
      <c r="J33" s="29">
        <v>43973</v>
      </c>
      <c r="K33" s="29">
        <v>3585</v>
      </c>
      <c r="L33" s="28" t="s">
        <v>14</v>
      </c>
      <c r="M33" s="29">
        <v>454858</v>
      </c>
    </row>
    <row r="34" spans="1:13">
      <c r="A34" s="285" t="s">
        <v>41</v>
      </c>
      <c r="B34" s="28" t="s">
        <v>14</v>
      </c>
      <c r="C34" s="29">
        <v>122084</v>
      </c>
      <c r="D34" s="29">
        <v>4</v>
      </c>
      <c r="E34" s="29">
        <v>38541</v>
      </c>
      <c r="F34" s="29">
        <v>23460</v>
      </c>
      <c r="G34" s="29">
        <v>765</v>
      </c>
      <c r="H34" s="28" t="s">
        <v>14</v>
      </c>
      <c r="I34" s="28" t="s">
        <v>14</v>
      </c>
      <c r="J34" s="28" t="s">
        <v>14</v>
      </c>
      <c r="K34" s="28" t="s">
        <v>14</v>
      </c>
      <c r="L34" s="28" t="s">
        <v>14</v>
      </c>
      <c r="M34" s="29">
        <v>184855</v>
      </c>
    </row>
    <row r="35" spans="1:13">
      <c r="A35" s="285" t="s">
        <v>42</v>
      </c>
      <c r="B35" s="28" t="s">
        <v>14</v>
      </c>
      <c r="C35" s="28" t="s">
        <v>14</v>
      </c>
      <c r="D35" s="28" t="s">
        <v>14</v>
      </c>
      <c r="E35" s="29">
        <v>52746</v>
      </c>
      <c r="F35" s="28" t="s">
        <v>14</v>
      </c>
      <c r="G35" s="28" t="s">
        <v>14</v>
      </c>
      <c r="H35" s="28" t="s">
        <v>14</v>
      </c>
      <c r="I35" s="28" t="s">
        <v>14</v>
      </c>
      <c r="J35" s="28" t="s">
        <v>14</v>
      </c>
      <c r="K35" s="28" t="s">
        <v>14</v>
      </c>
      <c r="L35" s="28" t="s">
        <v>14</v>
      </c>
      <c r="M35" s="29">
        <v>52746</v>
      </c>
    </row>
    <row r="36" spans="1:13">
      <c r="A36" s="285" t="s">
        <v>43</v>
      </c>
      <c r="B36" s="28" t="s">
        <v>14</v>
      </c>
      <c r="C36" s="28" t="s">
        <v>14</v>
      </c>
      <c r="D36" s="28" t="s">
        <v>14</v>
      </c>
      <c r="E36" s="29">
        <v>38590</v>
      </c>
      <c r="F36" s="28" t="s">
        <v>14</v>
      </c>
      <c r="G36" s="28" t="s">
        <v>14</v>
      </c>
      <c r="H36" s="28" t="s">
        <v>14</v>
      </c>
      <c r="I36" s="28" t="s">
        <v>14</v>
      </c>
      <c r="J36" s="28" t="s">
        <v>14</v>
      </c>
      <c r="K36" s="28" t="s">
        <v>14</v>
      </c>
      <c r="L36" s="28" t="s">
        <v>14</v>
      </c>
      <c r="M36" s="29">
        <v>38590</v>
      </c>
    </row>
    <row r="37" spans="1:13">
      <c r="A37" s="285" t="s">
        <v>44</v>
      </c>
      <c r="B37" s="28" t="s">
        <v>14</v>
      </c>
      <c r="C37" s="28" t="s">
        <v>14</v>
      </c>
      <c r="D37" s="28" t="s">
        <v>14</v>
      </c>
      <c r="E37" s="28" t="s">
        <v>14</v>
      </c>
      <c r="F37" s="28" t="s">
        <v>14</v>
      </c>
      <c r="G37" s="28" t="s">
        <v>14</v>
      </c>
      <c r="H37" s="28" t="s">
        <v>14</v>
      </c>
      <c r="I37" s="29">
        <v>3238</v>
      </c>
      <c r="J37" s="28" t="s">
        <v>14</v>
      </c>
      <c r="K37" s="28" t="s">
        <v>14</v>
      </c>
      <c r="L37" s="28" t="s">
        <v>14</v>
      </c>
      <c r="M37" s="29">
        <v>3238</v>
      </c>
    </row>
    <row r="38" spans="1:13">
      <c r="A38" s="285"/>
      <c r="B38" s="28"/>
      <c r="C38" s="28"/>
      <c r="D38" s="28"/>
      <c r="E38" s="28"/>
      <c r="F38" s="28"/>
      <c r="G38" s="28"/>
      <c r="H38" s="28"/>
      <c r="I38" s="29"/>
      <c r="J38" s="28"/>
      <c r="K38" s="28"/>
      <c r="L38" s="28"/>
      <c r="M38" s="29"/>
    </row>
    <row r="39" spans="1:13">
      <c r="A39" s="285"/>
      <c r="B39" s="28"/>
      <c r="C39" s="28"/>
      <c r="D39" s="28"/>
      <c r="E39" s="28"/>
      <c r="F39" s="28"/>
      <c r="G39" s="28"/>
      <c r="H39" s="28"/>
      <c r="I39" s="29"/>
      <c r="J39" s="28"/>
      <c r="K39" s="28"/>
      <c r="L39" s="28"/>
      <c r="M39" s="29"/>
    </row>
    <row r="40" spans="1:13">
      <c r="A40" s="285"/>
      <c r="B40" s="28"/>
      <c r="C40" s="28"/>
      <c r="D40" s="28"/>
      <c r="E40" s="28"/>
      <c r="F40" s="28"/>
      <c r="G40" s="28"/>
      <c r="H40" s="28"/>
      <c r="I40" s="29"/>
      <c r="J40" s="28"/>
      <c r="K40" s="28"/>
      <c r="L40" s="28"/>
      <c r="M40" s="29"/>
    </row>
    <row r="41" spans="1:13">
      <c r="A41" s="285" t="s">
        <v>45</v>
      </c>
      <c r="B41" s="28" t="s">
        <v>14</v>
      </c>
      <c r="C41" s="28" t="s">
        <v>14</v>
      </c>
      <c r="D41" s="28" t="s">
        <v>14</v>
      </c>
      <c r="E41" s="28" t="s">
        <v>14</v>
      </c>
      <c r="F41" s="28" t="s">
        <v>14</v>
      </c>
      <c r="G41" s="28" t="s">
        <v>14</v>
      </c>
      <c r="H41" s="28" t="s">
        <v>14</v>
      </c>
      <c r="I41" s="29">
        <v>-20406</v>
      </c>
      <c r="J41" s="28" t="s">
        <v>14</v>
      </c>
      <c r="K41" s="28" t="s">
        <v>14</v>
      </c>
      <c r="L41" s="28" t="s">
        <v>14</v>
      </c>
      <c r="M41" s="29">
        <v>-20406</v>
      </c>
    </row>
    <row r="42" spans="1:13">
      <c r="A42" s="285" t="s">
        <v>46</v>
      </c>
      <c r="B42" s="29">
        <v>0</v>
      </c>
      <c r="C42" s="29">
        <v>0</v>
      </c>
      <c r="D42" s="29">
        <v>0</v>
      </c>
      <c r="E42" s="29">
        <v>0</v>
      </c>
      <c r="F42" s="29">
        <v>0</v>
      </c>
      <c r="G42" s="29">
        <v>0</v>
      </c>
      <c r="H42" s="29">
        <v>0</v>
      </c>
      <c r="I42" s="28" t="s">
        <v>14</v>
      </c>
      <c r="J42" s="29">
        <v>0</v>
      </c>
      <c r="K42" s="29">
        <v>0</v>
      </c>
      <c r="L42" s="28" t="s">
        <v>14</v>
      </c>
      <c r="M42" s="29">
        <v>0</v>
      </c>
    </row>
    <row r="43" spans="1:13">
      <c r="A43" s="285" t="s">
        <v>47</v>
      </c>
      <c r="B43" s="29">
        <v>0</v>
      </c>
      <c r="C43" s="29">
        <v>0</v>
      </c>
      <c r="D43" s="29">
        <v>0</v>
      </c>
      <c r="E43" s="29">
        <v>0</v>
      </c>
      <c r="F43" s="29">
        <v>0</v>
      </c>
      <c r="G43" s="29">
        <v>0</v>
      </c>
      <c r="H43" s="29">
        <v>0</v>
      </c>
      <c r="I43" s="28" t="s">
        <v>14</v>
      </c>
      <c r="J43" s="29">
        <v>0</v>
      </c>
      <c r="K43" s="29">
        <v>0</v>
      </c>
      <c r="L43" s="28" t="s">
        <v>14</v>
      </c>
      <c r="M43" s="29">
        <v>0</v>
      </c>
    </row>
    <row r="44" spans="1:13">
      <c r="A44" s="285" t="s">
        <v>48</v>
      </c>
      <c r="B44" s="29">
        <v>0</v>
      </c>
      <c r="C44" s="29">
        <v>0</v>
      </c>
      <c r="D44" s="28" t="s">
        <v>14</v>
      </c>
      <c r="E44" s="29">
        <v>0</v>
      </c>
      <c r="F44" s="29">
        <v>0</v>
      </c>
      <c r="G44" s="29">
        <v>0</v>
      </c>
      <c r="H44" s="29">
        <v>0</v>
      </c>
      <c r="I44" s="28" t="s">
        <v>14</v>
      </c>
      <c r="J44" s="29">
        <v>0</v>
      </c>
      <c r="K44" s="29">
        <v>0</v>
      </c>
      <c r="L44" s="28" t="s">
        <v>14</v>
      </c>
      <c r="M44" s="29">
        <v>0</v>
      </c>
    </row>
    <row r="45" spans="1:13">
      <c r="A45" s="285" t="s">
        <v>49</v>
      </c>
      <c r="B45" s="29">
        <v>2048</v>
      </c>
      <c r="C45" s="29">
        <v>98</v>
      </c>
      <c r="D45" s="28" t="s">
        <v>14</v>
      </c>
      <c r="E45" s="28" t="s">
        <v>14</v>
      </c>
      <c r="F45" s="28" t="s">
        <v>14</v>
      </c>
      <c r="G45" s="29">
        <v>189</v>
      </c>
      <c r="H45" s="29">
        <v>324</v>
      </c>
      <c r="I45" s="28" t="s">
        <v>14</v>
      </c>
      <c r="J45" s="29">
        <v>1492</v>
      </c>
      <c r="K45" s="29">
        <v>343</v>
      </c>
      <c r="L45" s="28" t="s">
        <v>14</v>
      </c>
      <c r="M45" s="29">
        <v>4493</v>
      </c>
    </row>
    <row r="46" spans="1:13">
      <c r="A46" s="285" t="s">
        <v>50</v>
      </c>
      <c r="B46" s="29">
        <v>1358</v>
      </c>
      <c r="C46" s="28" t="s">
        <v>14</v>
      </c>
      <c r="D46" s="28" t="s">
        <v>14</v>
      </c>
      <c r="E46" s="28" t="s">
        <v>14</v>
      </c>
      <c r="F46" s="28" t="s">
        <v>14</v>
      </c>
      <c r="G46" s="28" t="s">
        <v>14</v>
      </c>
      <c r="H46" s="29">
        <v>890</v>
      </c>
      <c r="I46" s="28" t="s">
        <v>14</v>
      </c>
      <c r="J46" s="28" t="s">
        <v>14</v>
      </c>
      <c r="K46" s="29">
        <v>47</v>
      </c>
      <c r="L46" s="28" t="s">
        <v>14</v>
      </c>
      <c r="M46" s="29">
        <v>2294</v>
      </c>
    </row>
    <row r="47" spans="1:13">
      <c r="A47" s="285" t="s">
        <v>51</v>
      </c>
      <c r="B47" s="29">
        <v>659</v>
      </c>
      <c r="C47" s="29">
        <v>120</v>
      </c>
      <c r="D47" s="28" t="s">
        <v>14</v>
      </c>
      <c r="E47" s="28" t="s">
        <v>14</v>
      </c>
      <c r="F47" s="28" t="s">
        <v>14</v>
      </c>
      <c r="G47" s="28" t="s">
        <v>14</v>
      </c>
      <c r="H47" s="28" t="s">
        <v>14</v>
      </c>
      <c r="I47" s="28" t="s">
        <v>14</v>
      </c>
      <c r="J47" s="29">
        <v>207</v>
      </c>
      <c r="K47" s="29">
        <v>106</v>
      </c>
      <c r="L47" s="28" t="s">
        <v>14</v>
      </c>
      <c r="M47" s="29">
        <v>1092</v>
      </c>
    </row>
    <row r="48" spans="1:13">
      <c r="A48" s="285" t="s">
        <v>52</v>
      </c>
      <c r="B48" s="29">
        <v>50</v>
      </c>
      <c r="C48" s="28" t="s">
        <v>14</v>
      </c>
      <c r="D48" s="28" t="s">
        <v>14</v>
      </c>
      <c r="E48" s="28" t="s">
        <v>14</v>
      </c>
      <c r="F48" s="28" t="s">
        <v>14</v>
      </c>
      <c r="G48" s="28" t="s">
        <v>14</v>
      </c>
      <c r="H48" s="28" t="s">
        <v>14</v>
      </c>
      <c r="I48" s="28" t="s">
        <v>14</v>
      </c>
      <c r="J48" s="28" t="s">
        <v>14</v>
      </c>
      <c r="K48" s="28" t="s">
        <v>14</v>
      </c>
      <c r="L48" s="28" t="s">
        <v>14</v>
      </c>
      <c r="M48" s="29">
        <v>50</v>
      </c>
    </row>
    <row r="49" spans="1:13">
      <c r="A49" s="285"/>
      <c r="B49" s="29"/>
      <c r="C49" s="28"/>
      <c r="D49" s="28"/>
      <c r="E49" s="28"/>
      <c r="F49" s="28"/>
      <c r="G49" s="28"/>
      <c r="H49" s="28"/>
      <c r="I49" s="28"/>
      <c r="J49" s="28"/>
      <c r="K49" s="28"/>
      <c r="L49" s="28"/>
      <c r="M49" s="29"/>
    </row>
    <row r="50" spans="1:13">
      <c r="A50" s="285" t="s">
        <v>53</v>
      </c>
      <c r="B50" s="28" t="s">
        <v>14</v>
      </c>
      <c r="C50" s="28" t="s">
        <v>14</v>
      </c>
      <c r="D50" s="28" t="s">
        <v>14</v>
      </c>
      <c r="E50" s="28" t="s">
        <v>14</v>
      </c>
      <c r="F50" s="28" t="s">
        <v>14</v>
      </c>
      <c r="G50" s="28" t="s">
        <v>14</v>
      </c>
      <c r="H50" s="28" t="s">
        <v>14</v>
      </c>
      <c r="I50" s="29">
        <v>696158</v>
      </c>
      <c r="J50" s="28" t="s">
        <v>14</v>
      </c>
      <c r="K50" s="28" t="s">
        <v>14</v>
      </c>
      <c r="L50" s="28" t="s">
        <v>14</v>
      </c>
      <c r="M50" s="29">
        <v>696158</v>
      </c>
    </row>
    <row r="51" spans="1:13">
      <c r="A51" s="285" t="s">
        <v>54</v>
      </c>
      <c r="B51" s="28" t="s">
        <v>14</v>
      </c>
      <c r="C51" s="28" t="s">
        <v>14</v>
      </c>
      <c r="D51" s="29">
        <v>6465</v>
      </c>
      <c r="E51" s="29">
        <v>40626</v>
      </c>
      <c r="F51" s="28" t="s">
        <v>14</v>
      </c>
      <c r="G51" s="28" t="s">
        <v>14</v>
      </c>
      <c r="H51" s="28" t="s">
        <v>14</v>
      </c>
      <c r="I51" s="28" t="s">
        <v>14</v>
      </c>
      <c r="J51" s="28" t="s">
        <v>14</v>
      </c>
      <c r="K51" s="28" t="s">
        <v>14</v>
      </c>
      <c r="L51" s="28" t="s">
        <v>14</v>
      </c>
      <c r="M51" s="29">
        <v>47091</v>
      </c>
    </row>
    <row r="52" spans="1:13">
      <c r="A52" s="285" t="s">
        <v>55</v>
      </c>
      <c r="B52" s="28" t="s">
        <v>14</v>
      </c>
      <c r="C52" s="28" t="s">
        <v>14</v>
      </c>
      <c r="D52" s="29">
        <v>2535</v>
      </c>
      <c r="E52" s="29">
        <v>19392</v>
      </c>
      <c r="F52" s="28" t="s">
        <v>14</v>
      </c>
      <c r="G52" s="28" t="s">
        <v>14</v>
      </c>
      <c r="H52" s="28" t="s">
        <v>14</v>
      </c>
      <c r="I52" s="28" t="s">
        <v>14</v>
      </c>
      <c r="J52" s="28" t="s">
        <v>14</v>
      </c>
      <c r="K52" s="28" t="s">
        <v>14</v>
      </c>
      <c r="L52" s="28" t="s">
        <v>14</v>
      </c>
      <c r="M52" s="29">
        <v>21927</v>
      </c>
    </row>
    <row r="53" spans="1:13">
      <c r="A53" s="285" t="s">
        <v>56</v>
      </c>
      <c r="B53" s="29">
        <v>515</v>
      </c>
      <c r="C53" s="29">
        <v>4748</v>
      </c>
      <c r="D53" s="29">
        <v>10</v>
      </c>
      <c r="E53" s="29">
        <v>368</v>
      </c>
      <c r="F53" s="29">
        <v>2151</v>
      </c>
      <c r="G53" s="29">
        <v>582</v>
      </c>
      <c r="H53" s="29">
        <v>522</v>
      </c>
      <c r="I53" s="28" t="s">
        <v>14</v>
      </c>
      <c r="J53" s="29">
        <v>2568</v>
      </c>
      <c r="K53" s="29">
        <v>112</v>
      </c>
      <c r="L53" s="28" t="s">
        <v>14</v>
      </c>
      <c r="M53" s="29">
        <v>11577</v>
      </c>
    </row>
    <row r="54" spans="1:13">
      <c r="A54" s="285" t="s">
        <v>57</v>
      </c>
      <c r="B54" s="29">
        <v>548</v>
      </c>
      <c r="C54" s="29">
        <v>4748</v>
      </c>
      <c r="D54" s="29">
        <v>10</v>
      </c>
      <c r="E54" s="29">
        <v>368</v>
      </c>
      <c r="F54" s="29">
        <v>2151</v>
      </c>
      <c r="G54" s="29">
        <v>582</v>
      </c>
      <c r="H54" s="29">
        <v>522</v>
      </c>
      <c r="I54" s="28" t="s">
        <v>14</v>
      </c>
      <c r="J54" s="29">
        <v>2561</v>
      </c>
      <c r="K54" s="29">
        <v>112</v>
      </c>
      <c r="L54" s="28" t="s">
        <v>14</v>
      </c>
      <c r="M54" s="29">
        <v>11602</v>
      </c>
    </row>
    <row r="55" spans="1:13">
      <c r="A55" s="285"/>
      <c r="B55" s="29"/>
      <c r="C55" s="29"/>
      <c r="D55" s="29"/>
      <c r="E55" s="29"/>
      <c r="F55" s="29"/>
      <c r="G55" s="29"/>
      <c r="H55" s="29"/>
      <c r="I55" s="28"/>
      <c r="J55" s="29"/>
      <c r="K55" s="29"/>
      <c r="L55" s="28"/>
      <c r="M55" s="29"/>
    </row>
    <row r="56" spans="1:13">
      <c r="A56" s="285" t="s">
        <v>58</v>
      </c>
      <c r="B56" s="29">
        <v>793</v>
      </c>
      <c r="C56" s="29">
        <v>1640</v>
      </c>
      <c r="D56" s="29">
        <v>66</v>
      </c>
      <c r="E56" s="29">
        <v>920</v>
      </c>
      <c r="F56" s="29">
        <v>8034</v>
      </c>
      <c r="G56" s="29">
        <v>336</v>
      </c>
      <c r="H56" s="29">
        <v>450</v>
      </c>
      <c r="I56" s="28" t="s">
        <v>14</v>
      </c>
      <c r="J56" s="29">
        <v>1953</v>
      </c>
      <c r="K56" s="29">
        <v>201</v>
      </c>
      <c r="L56" s="28" t="s">
        <v>14</v>
      </c>
      <c r="M56" s="29">
        <v>14392</v>
      </c>
    </row>
    <row r="57" spans="1:13">
      <c r="A57" s="285" t="s">
        <v>59</v>
      </c>
      <c r="B57" s="29">
        <v>0</v>
      </c>
      <c r="C57" s="29">
        <v>0</v>
      </c>
      <c r="D57" s="29">
        <v>0</v>
      </c>
      <c r="E57" s="29">
        <v>0</v>
      </c>
      <c r="F57" s="29">
        <v>0</v>
      </c>
      <c r="G57" s="29">
        <v>0</v>
      </c>
      <c r="H57" s="29">
        <v>0</v>
      </c>
      <c r="I57" s="29">
        <v>0</v>
      </c>
      <c r="J57" s="29">
        <v>0</v>
      </c>
      <c r="K57" s="29">
        <v>0</v>
      </c>
      <c r="L57" s="29">
        <v>0</v>
      </c>
      <c r="M57" s="29">
        <v>0</v>
      </c>
    </row>
    <row r="58" spans="1:13">
      <c r="A58" s="285" t="s">
        <v>60</v>
      </c>
      <c r="B58" s="29">
        <v>2516</v>
      </c>
      <c r="C58" s="29">
        <v>3821</v>
      </c>
      <c r="D58" s="28" t="s">
        <v>14</v>
      </c>
      <c r="E58" s="29">
        <v>11</v>
      </c>
      <c r="F58" s="29">
        <v>114633</v>
      </c>
      <c r="G58" s="29">
        <v>41</v>
      </c>
      <c r="H58" s="29">
        <v>4813</v>
      </c>
      <c r="I58" s="29">
        <v>7242</v>
      </c>
      <c r="J58" s="29">
        <v>-17167</v>
      </c>
      <c r="K58" s="29">
        <v>107117</v>
      </c>
      <c r="L58" s="29">
        <v>543263</v>
      </c>
      <c r="M58" s="29">
        <v>766289</v>
      </c>
    </row>
    <row r="59" spans="1:13">
      <c r="A59" s="285" t="s">
        <v>61</v>
      </c>
      <c r="B59" s="29">
        <v>295819</v>
      </c>
      <c r="C59" s="29">
        <v>1511495</v>
      </c>
      <c r="D59" s="29">
        <v>27797</v>
      </c>
      <c r="E59" s="29">
        <v>478045</v>
      </c>
      <c r="F59" s="29">
        <v>1044926</v>
      </c>
      <c r="G59" s="29">
        <v>1522929</v>
      </c>
      <c r="H59" s="29">
        <v>1450328</v>
      </c>
      <c r="I59" s="29">
        <v>2576545</v>
      </c>
      <c r="J59" s="29">
        <v>540795</v>
      </c>
      <c r="K59" s="29">
        <v>440175</v>
      </c>
      <c r="L59" s="29">
        <v>921084</v>
      </c>
      <c r="M59" s="29">
        <v>10809938</v>
      </c>
    </row>
    <row r="60" spans="1:13">
      <c r="A60" s="285" t="s">
        <v>62</v>
      </c>
      <c r="B60" s="29">
        <v>186</v>
      </c>
      <c r="C60" s="29">
        <v>87205</v>
      </c>
      <c r="D60" s="29">
        <v>1293</v>
      </c>
      <c r="E60" s="29">
        <v>15938</v>
      </c>
      <c r="F60" s="29">
        <v>22593</v>
      </c>
      <c r="G60" s="29">
        <v>20235</v>
      </c>
      <c r="H60" s="29">
        <v>41</v>
      </c>
      <c r="I60" s="29">
        <v>65986</v>
      </c>
      <c r="J60" s="29">
        <v>36</v>
      </c>
      <c r="K60" s="29">
        <v>0</v>
      </c>
      <c r="L60" s="29">
        <v>542926</v>
      </c>
      <c r="M60" s="29">
        <v>756442</v>
      </c>
    </row>
    <row r="61" spans="1:13">
      <c r="A61" s="285" t="s">
        <v>63</v>
      </c>
      <c r="B61" s="29">
        <v>295633</v>
      </c>
      <c r="C61" s="29">
        <v>1424289</v>
      </c>
      <c r="D61" s="29">
        <v>26504</v>
      </c>
      <c r="E61" s="29">
        <v>462107</v>
      </c>
      <c r="F61" s="29">
        <v>1022332</v>
      </c>
      <c r="G61" s="29">
        <v>1502694</v>
      </c>
      <c r="H61" s="29">
        <v>1450287</v>
      </c>
      <c r="I61" s="29">
        <v>2510559</v>
      </c>
      <c r="J61" s="29">
        <v>540759</v>
      </c>
      <c r="K61" s="29">
        <v>440175</v>
      </c>
      <c r="L61" s="29">
        <v>378158</v>
      </c>
      <c r="M61" s="29">
        <v>10053496</v>
      </c>
    </row>
  </sheetData>
  <mergeCells count="2">
    <mergeCell ref="A1:M1"/>
    <mergeCell ref="A2:M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BQ135"/>
  <sheetViews>
    <sheetView view="pageBreakPreview" zoomScale="122" zoomScaleSheetLayoutView="122" workbookViewId="0">
      <pane xSplit="2" ySplit="4" topLeftCell="BH124" activePane="bottomRight" state="frozen"/>
      <selection pane="topRight" activeCell="C1" sqref="C1"/>
      <selection pane="bottomLeft" activeCell="A6" sqref="A6"/>
      <selection pane="bottomRight" activeCell="BL129" sqref="BL129"/>
    </sheetView>
  </sheetViews>
  <sheetFormatPr defaultRowHeight="15.75"/>
  <cols>
    <col min="1" max="1" width="10.5703125" style="130" customWidth="1"/>
    <col min="2" max="2" width="25.42578125" customWidth="1"/>
    <col min="3" max="3" width="12.140625" style="248" customWidth="1"/>
    <col min="4" max="4" width="11.5703125" style="248" customWidth="1"/>
    <col min="5" max="5" width="16.5703125" style="248" customWidth="1"/>
    <col min="6" max="6" width="11.7109375" style="248" customWidth="1"/>
    <col min="7" max="7" width="12.140625" style="248" customWidth="1"/>
    <col min="8" max="8" width="11.42578125" style="248" customWidth="1"/>
    <col min="9" max="9" width="11.85546875" style="248" bestFit="1" customWidth="1"/>
    <col min="10" max="10" width="11" style="248" customWidth="1"/>
    <col min="11" max="11" width="12.140625" style="248" customWidth="1"/>
    <col min="12" max="13" width="12" style="248" bestFit="1" customWidth="1"/>
    <col min="14" max="14" width="10.5703125" style="248" customWidth="1"/>
    <col min="15" max="15" width="11.85546875" style="248" bestFit="1" customWidth="1"/>
    <col min="16" max="16" width="12" style="248" bestFit="1" customWidth="1"/>
    <col min="17" max="18" width="11.85546875" style="248" bestFit="1" customWidth="1"/>
    <col min="19" max="19" width="12" style="248" bestFit="1" customWidth="1"/>
    <col min="20" max="20" width="11.85546875" style="248" customWidth="1"/>
    <col min="21" max="21" width="11.85546875" style="248" bestFit="1" customWidth="1"/>
    <col min="22" max="22" width="9.7109375" style="249" customWidth="1"/>
    <col min="23" max="23" width="12" style="248" bestFit="1" customWidth="1"/>
    <col min="24" max="24" width="10.140625" style="248" customWidth="1"/>
    <col min="25" max="25" width="13.7109375" style="248" bestFit="1" customWidth="1"/>
    <col min="26" max="26" width="12.42578125" style="248" customWidth="1"/>
    <col min="27" max="27" width="11.85546875" style="248" customWidth="1"/>
    <col min="28" max="28" width="10.28515625" style="248" customWidth="1"/>
    <col min="29" max="29" width="12.7109375" style="249" customWidth="1"/>
    <col min="30" max="30" width="14.85546875" style="250" customWidth="1"/>
    <col min="31" max="31" width="9.5703125" style="248" bestFit="1" customWidth="1"/>
    <col min="32" max="32" width="9.28515625" style="248" bestFit="1" customWidth="1"/>
    <col min="33" max="33" width="10.28515625" style="248" customWidth="1"/>
    <col min="34" max="34" width="9.28515625" style="248" bestFit="1" customWidth="1"/>
    <col min="35" max="35" width="12" style="248" customWidth="1"/>
    <col min="36" max="36" width="12.42578125" style="248" customWidth="1"/>
    <col min="37" max="37" width="12.85546875" style="248" customWidth="1"/>
    <col min="38" max="38" width="12.140625" style="248" customWidth="1"/>
    <col min="39" max="39" width="14.140625" style="248" customWidth="1"/>
    <col min="40" max="40" width="11.5703125" style="248" customWidth="1"/>
    <col min="41" max="41" width="11" style="249" customWidth="1"/>
    <col min="42" max="42" width="11.7109375" style="248" customWidth="1"/>
    <col min="43" max="43" width="10.7109375" style="249" customWidth="1"/>
    <col min="44" max="44" width="9.7109375" style="248" bestFit="1" customWidth="1"/>
    <col min="45" max="45" width="9.140625" style="248"/>
    <col min="46" max="46" width="11.7109375" style="248" customWidth="1"/>
    <col min="47" max="47" width="10.85546875" style="248" customWidth="1"/>
    <col min="48" max="48" width="9.140625" style="248"/>
    <col min="49" max="49" width="11.85546875" style="248" customWidth="1"/>
    <col min="50" max="50" width="11.28515625" style="248" customWidth="1"/>
    <col min="51" max="51" width="12.28515625" style="248" customWidth="1"/>
    <col min="52" max="52" width="11.140625" style="248" customWidth="1"/>
    <col min="53" max="53" width="10.28515625" style="248" customWidth="1"/>
    <col min="54" max="54" width="14" style="249" customWidth="1"/>
    <col min="55" max="55" width="13.28515625" style="248" customWidth="1"/>
    <col min="56" max="56" width="13.85546875" style="248" customWidth="1"/>
    <col min="57" max="57" width="12.7109375" style="248" customWidth="1"/>
    <col min="58" max="58" width="14" style="248" customWidth="1"/>
    <col min="59" max="59" width="16.28515625" style="248" customWidth="1"/>
    <col min="60" max="60" width="16.28515625" style="249" customWidth="1"/>
    <col min="61" max="61" width="16.28515625" style="250" customWidth="1"/>
    <col min="62" max="62" width="13.28515625" style="248" customWidth="1"/>
    <col min="63" max="63" width="13.5703125" style="251" customWidth="1"/>
    <col min="64" max="64" width="11.28515625" customWidth="1"/>
    <col min="65" max="65" width="11.42578125" customWidth="1"/>
  </cols>
  <sheetData>
    <row r="1" spans="1:68">
      <c r="A1" s="119"/>
      <c r="B1" s="186"/>
      <c r="C1" s="289" t="s">
        <v>338</v>
      </c>
      <c r="D1" s="289"/>
      <c r="E1" s="289"/>
      <c r="F1" s="289"/>
      <c r="G1" s="289"/>
      <c r="H1" s="289"/>
      <c r="I1" s="289"/>
      <c r="J1" s="289"/>
      <c r="K1" s="289"/>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46">
        <v>-7106</v>
      </c>
      <c r="BP1" s="246" t="s">
        <v>236</v>
      </c>
    </row>
    <row r="2" spans="1:68">
      <c r="A2" s="119"/>
      <c r="B2" s="1"/>
      <c r="C2" s="1"/>
      <c r="D2" s="1"/>
      <c r="E2" s="1"/>
      <c r="F2" s="1"/>
      <c r="G2" s="1"/>
      <c r="H2" s="1"/>
      <c r="I2" s="1"/>
      <c r="J2" s="1"/>
      <c r="K2" s="1"/>
      <c r="L2" s="1"/>
      <c r="M2" s="290" t="s">
        <v>64</v>
      </c>
      <c r="N2" s="290"/>
      <c r="O2" s="290"/>
      <c r="P2" s="1"/>
      <c r="Q2" s="1"/>
      <c r="R2" s="1"/>
      <c r="S2" s="1"/>
      <c r="T2" s="1"/>
      <c r="U2" s="1"/>
      <c r="V2" s="174"/>
      <c r="W2" s="1"/>
      <c r="X2" s="1"/>
      <c r="Y2" s="1"/>
      <c r="Z2" s="1"/>
      <c r="AA2" s="1"/>
      <c r="AB2" s="1"/>
      <c r="AC2" s="174"/>
      <c r="AD2" s="213"/>
      <c r="AE2" s="1"/>
      <c r="AF2" s="1"/>
      <c r="AG2" s="1"/>
      <c r="AH2" s="1"/>
      <c r="AI2" s="1"/>
      <c r="AJ2" s="1"/>
      <c r="AK2" s="1"/>
      <c r="AL2" s="1"/>
      <c r="AM2" s="1"/>
      <c r="AN2" s="1"/>
      <c r="AO2" s="174"/>
      <c r="AP2" s="1"/>
      <c r="AQ2" s="290" t="s">
        <v>64</v>
      </c>
      <c r="AR2" s="290"/>
      <c r="AS2" s="290"/>
      <c r="AT2" s="1"/>
      <c r="AU2" s="1"/>
      <c r="AV2" s="1"/>
      <c r="AW2" s="2"/>
      <c r="AX2" s="1"/>
      <c r="AY2" s="1"/>
      <c r="AZ2" s="1"/>
      <c r="BA2" s="1"/>
      <c r="BB2" s="174"/>
      <c r="BC2" s="1"/>
      <c r="BD2" s="1"/>
      <c r="BE2" s="1"/>
      <c r="BF2" s="1"/>
      <c r="BG2" s="1"/>
      <c r="BH2" s="174"/>
      <c r="BI2" s="290" t="s">
        <v>64</v>
      </c>
      <c r="BJ2" s="290"/>
      <c r="BK2" s="290"/>
      <c r="BO2" s="246">
        <v>-406251</v>
      </c>
      <c r="BP2" s="246" t="s">
        <v>237</v>
      </c>
    </row>
    <row r="3" spans="1:68" ht="37.5" customHeight="1">
      <c r="A3" s="39"/>
      <c r="B3" s="3"/>
      <c r="C3" s="3" t="s">
        <v>65</v>
      </c>
      <c r="D3" s="3" t="s">
        <v>66</v>
      </c>
      <c r="E3" s="3" t="s">
        <v>67</v>
      </c>
      <c r="F3" s="3" t="s">
        <v>68</v>
      </c>
      <c r="G3" s="3" t="s">
        <v>69</v>
      </c>
      <c r="H3" s="3" t="s">
        <v>70</v>
      </c>
      <c r="I3" s="3" t="s">
        <v>71</v>
      </c>
      <c r="J3" s="3" t="s">
        <v>72</v>
      </c>
      <c r="K3" s="3" t="s">
        <v>73</v>
      </c>
      <c r="L3" s="3" t="s">
        <v>74</v>
      </c>
      <c r="M3" s="3" t="s">
        <v>75</v>
      </c>
      <c r="N3" s="3" t="s">
        <v>76</v>
      </c>
      <c r="O3" s="3" t="s">
        <v>77</v>
      </c>
      <c r="P3" s="3" t="s">
        <v>78</v>
      </c>
      <c r="Q3" s="3" t="s">
        <v>79</v>
      </c>
      <c r="R3" s="3" t="s">
        <v>80</v>
      </c>
      <c r="S3" s="3" t="s">
        <v>81</v>
      </c>
      <c r="T3" s="3" t="s">
        <v>82</v>
      </c>
      <c r="U3" s="3" t="s">
        <v>98</v>
      </c>
      <c r="V3" s="39" t="s">
        <v>83</v>
      </c>
      <c r="W3" s="3" t="s">
        <v>84</v>
      </c>
      <c r="X3" s="3" t="s">
        <v>85</v>
      </c>
      <c r="Y3" s="3" t="s">
        <v>86</v>
      </c>
      <c r="Z3" s="3" t="s">
        <v>87</v>
      </c>
      <c r="AA3" s="3" t="s">
        <v>88</v>
      </c>
      <c r="AB3" s="3" t="s">
        <v>293</v>
      </c>
      <c r="AC3" s="39" t="s">
        <v>114</v>
      </c>
      <c r="AD3" s="39" t="s">
        <v>89</v>
      </c>
      <c r="AE3" s="3" t="s">
        <v>90</v>
      </c>
      <c r="AF3" s="3" t="s">
        <v>91</v>
      </c>
      <c r="AG3" s="3" t="s">
        <v>92</v>
      </c>
      <c r="AH3" s="3" t="s">
        <v>93</v>
      </c>
      <c r="AI3" s="3" t="s">
        <v>94</v>
      </c>
      <c r="AJ3" s="3" t="s">
        <v>95</v>
      </c>
      <c r="AK3" s="3" t="s">
        <v>96</v>
      </c>
      <c r="AL3" s="3" t="s">
        <v>97</v>
      </c>
      <c r="AM3" s="3" t="s">
        <v>99</v>
      </c>
      <c r="AN3" s="3" t="s">
        <v>100</v>
      </c>
      <c r="AO3" s="39" t="s">
        <v>101</v>
      </c>
      <c r="AP3" s="3" t="s">
        <v>102</v>
      </c>
      <c r="AQ3" s="39" t="s">
        <v>103</v>
      </c>
      <c r="AR3" s="3" t="s">
        <v>104</v>
      </c>
      <c r="AS3" s="3" t="s">
        <v>105</v>
      </c>
      <c r="AT3" s="3" t="s">
        <v>106</v>
      </c>
      <c r="AU3" s="39" t="s">
        <v>107</v>
      </c>
      <c r="AV3" s="39" t="s">
        <v>108</v>
      </c>
      <c r="AW3" s="39" t="s">
        <v>109</v>
      </c>
      <c r="AX3" s="3" t="s">
        <v>110</v>
      </c>
      <c r="AY3" s="3" t="s">
        <v>111</v>
      </c>
      <c r="AZ3" s="3" t="s">
        <v>112</v>
      </c>
      <c r="BA3" s="3" t="s">
        <v>113</v>
      </c>
      <c r="BB3" s="39" t="s">
        <v>115</v>
      </c>
      <c r="BC3" s="3" t="s">
        <v>116</v>
      </c>
      <c r="BD3" s="3" t="s">
        <v>117</v>
      </c>
      <c r="BE3" s="3" t="s">
        <v>118</v>
      </c>
      <c r="BF3" s="3" t="s">
        <v>119</v>
      </c>
      <c r="BG3" s="3" t="s">
        <v>120</v>
      </c>
      <c r="BH3" s="39" t="s">
        <v>139</v>
      </c>
      <c r="BI3" s="214" t="s">
        <v>121</v>
      </c>
      <c r="BJ3" s="3" t="s">
        <v>122</v>
      </c>
      <c r="BK3" s="47" t="s">
        <v>123</v>
      </c>
      <c r="BO3" s="246">
        <v>-70336</v>
      </c>
      <c r="BP3" s="246" t="s">
        <v>238</v>
      </c>
    </row>
    <row r="4" spans="1:68" s="130" customFormat="1">
      <c r="A4" s="128" t="s">
        <v>202</v>
      </c>
      <c r="B4" s="128" t="s">
        <v>124</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125</v>
      </c>
      <c r="BJ4" s="128">
        <v>98</v>
      </c>
      <c r="BK4" s="135"/>
      <c r="BO4" s="246">
        <v>-133564</v>
      </c>
      <c r="BP4" s="246" t="s">
        <v>239</v>
      </c>
    </row>
    <row r="5" spans="1:68" s="176" customFormat="1">
      <c r="A5" s="8" t="s">
        <v>126</v>
      </c>
      <c r="B5" s="9" t="s">
        <v>326</v>
      </c>
      <c r="C5" s="265">
        <v>233652</v>
      </c>
      <c r="D5" s="261">
        <v>83974</v>
      </c>
      <c r="E5" s="261">
        <v>5950</v>
      </c>
      <c r="F5" s="261">
        <v>26954</v>
      </c>
      <c r="G5" s="261">
        <v>9400</v>
      </c>
      <c r="H5" s="261">
        <v>0</v>
      </c>
      <c r="I5" s="261">
        <v>0</v>
      </c>
      <c r="J5" s="261">
        <v>0</v>
      </c>
      <c r="K5" s="261">
        <v>0</v>
      </c>
      <c r="L5" s="261">
        <v>30</v>
      </c>
      <c r="M5" s="261">
        <v>784</v>
      </c>
      <c r="N5" s="261">
        <v>687</v>
      </c>
      <c r="O5" s="261">
        <v>505</v>
      </c>
      <c r="P5" s="261">
        <v>3227</v>
      </c>
      <c r="Q5" s="261">
        <v>0</v>
      </c>
      <c r="R5" s="261">
        <v>1332</v>
      </c>
      <c r="S5" s="261">
        <v>0</v>
      </c>
      <c r="T5" s="261">
        <v>0</v>
      </c>
      <c r="U5" s="261">
        <v>0</v>
      </c>
      <c r="V5" s="261">
        <v>0</v>
      </c>
      <c r="W5" s="261">
        <v>0</v>
      </c>
      <c r="X5" s="261">
        <v>0</v>
      </c>
      <c r="Y5" s="261">
        <v>0</v>
      </c>
      <c r="Z5" s="261">
        <v>0</v>
      </c>
      <c r="AA5" s="261">
        <v>0</v>
      </c>
      <c r="AB5" s="261">
        <v>0</v>
      </c>
      <c r="AC5" s="261">
        <v>0</v>
      </c>
      <c r="AD5" s="269">
        <f t="shared" ref="AD5" si="0">SUM(C5:AC5)</f>
        <v>366495</v>
      </c>
      <c r="AE5" s="261">
        <v>1163</v>
      </c>
      <c r="AF5" s="261">
        <v>357</v>
      </c>
      <c r="AG5" s="261">
        <v>2442</v>
      </c>
      <c r="AH5" s="261">
        <v>0</v>
      </c>
      <c r="AI5" s="261">
        <v>0</v>
      </c>
      <c r="AJ5" s="261">
        <v>257</v>
      </c>
      <c r="AK5" s="261">
        <v>41</v>
      </c>
      <c r="AL5" s="261">
        <v>0</v>
      </c>
      <c r="AM5" s="261">
        <v>0</v>
      </c>
      <c r="AN5" s="261">
        <v>0</v>
      </c>
      <c r="AO5" s="261">
        <v>7818</v>
      </c>
      <c r="AP5" s="261">
        <v>0</v>
      </c>
      <c r="AQ5" s="261">
        <v>0</v>
      </c>
      <c r="AR5" s="261">
        <v>0</v>
      </c>
      <c r="AS5" s="261">
        <v>0</v>
      </c>
      <c r="AT5" s="261">
        <v>0</v>
      </c>
      <c r="AU5" s="261">
        <v>0</v>
      </c>
      <c r="AV5" s="261">
        <v>0</v>
      </c>
      <c r="AW5" s="261">
        <v>1978</v>
      </c>
      <c r="AX5" s="261">
        <v>780</v>
      </c>
      <c r="AY5" s="261">
        <v>399</v>
      </c>
      <c r="AZ5" s="261">
        <v>0</v>
      </c>
      <c r="BA5" s="261">
        <v>0</v>
      </c>
      <c r="BB5" s="261">
        <v>0</v>
      </c>
      <c r="BC5" s="261">
        <v>272</v>
      </c>
      <c r="BD5" s="261">
        <v>279</v>
      </c>
      <c r="BE5" s="261">
        <v>0</v>
      </c>
      <c r="BF5" s="261">
        <v>240</v>
      </c>
      <c r="BG5" s="261">
        <v>426</v>
      </c>
      <c r="BH5" s="9">
        <f>SUM(AE5:BG5)</f>
        <v>16452</v>
      </c>
      <c r="BI5" s="263">
        <f>AD5+BH5</f>
        <v>382947</v>
      </c>
      <c r="BJ5" s="95">
        <v>0</v>
      </c>
      <c r="BK5" s="269">
        <f t="shared" ref="BK5:BK6" si="1">BI5-BJ5</f>
        <v>382947</v>
      </c>
      <c r="BL5" s="176">
        <v>1</v>
      </c>
      <c r="BM5" s="266"/>
    </row>
    <row r="6" spans="1:68" s="41" customFormat="1">
      <c r="A6" s="134"/>
      <c r="B6" s="210" t="s">
        <v>339</v>
      </c>
      <c r="C6" s="10">
        <v>159034</v>
      </c>
      <c r="D6" s="10">
        <v>57100</v>
      </c>
      <c r="E6" s="10">
        <v>5950</v>
      </c>
      <c r="F6" s="10">
        <v>18338</v>
      </c>
      <c r="G6" s="10">
        <v>6388</v>
      </c>
      <c r="H6" s="10">
        <v>0</v>
      </c>
      <c r="I6" s="10">
        <v>0</v>
      </c>
      <c r="J6" s="10">
        <v>0</v>
      </c>
      <c r="K6" s="10">
        <v>0</v>
      </c>
      <c r="L6" s="10">
        <v>18</v>
      </c>
      <c r="M6" s="10">
        <v>528</v>
      </c>
      <c r="N6" s="10">
        <v>462</v>
      </c>
      <c r="O6" s="10">
        <v>340</v>
      </c>
      <c r="P6" s="10">
        <v>2134</v>
      </c>
      <c r="Q6" s="10">
        <v>0</v>
      </c>
      <c r="R6" s="10">
        <v>910</v>
      </c>
      <c r="S6" s="10">
        <v>0</v>
      </c>
      <c r="T6" s="10">
        <v>0</v>
      </c>
      <c r="U6" s="10">
        <v>0</v>
      </c>
      <c r="V6" s="10">
        <v>0</v>
      </c>
      <c r="W6" s="10">
        <v>0</v>
      </c>
      <c r="X6" s="10">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1">
        <f t="shared" ref="AD6" si="2">SUM(C6:AC6)</f>
        <v>251202</v>
      </c>
      <c r="AE6" s="10">
        <v>775</v>
      </c>
      <c r="AF6" s="10">
        <v>224</v>
      </c>
      <c r="AG6" s="10">
        <v>1616</v>
      </c>
      <c r="AH6" s="10">
        <v>0</v>
      </c>
      <c r="AI6" s="10">
        <v>0</v>
      </c>
      <c r="AJ6" s="10">
        <v>166</v>
      </c>
      <c r="AK6" s="10">
        <v>18</v>
      </c>
      <c r="AL6" s="10">
        <v>0</v>
      </c>
      <c r="AM6" s="10">
        <f>IF('[1]Upto Month Current'!$B$31="",0,'[1]Upto Month Current'!$B$31)</f>
        <v>0</v>
      </c>
      <c r="AN6" s="10">
        <f>IF('[1]Upto Month Current'!$B$32="",0,'[1]Upto Month Current'!$B$32)</f>
        <v>0</v>
      </c>
      <c r="AO6" s="10">
        <v>5158</v>
      </c>
      <c r="AP6" s="10">
        <f>IF('[1]Upto Month Current'!$B$34="",0,'[1]Upto Month Current'!$B$34)</f>
        <v>0</v>
      </c>
      <c r="AQ6" s="10">
        <v>0</v>
      </c>
      <c r="AR6" s="10">
        <f>IF('[1]Upto Month Current'!$B$37="",0,'[1]Upto Month Current'!$B$37)</f>
        <v>0</v>
      </c>
      <c r="AS6" s="10">
        <v>0</v>
      </c>
      <c r="AT6" s="10">
        <v>0</v>
      </c>
      <c r="AU6" s="10">
        <f>IF('[1]Upto Month Current'!$B$41="",0,'[1]Upto Month Current'!$B$41)</f>
        <v>0</v>
      </c>
      <c r="AV6" s="10">
        <v>0</v>
      </c>
      <c r="AW6" s="10">
        <v>1296</v>
      </c>
      <c r="AX6" s="10">
        <v>518</v>
      </c>
      <c r="AY6" s="10">
        <v>265</v>
      </c>
      <c r="AZ6" s="10">
        <v>0</v>
      </c>
      <c r="BA6" s="10">
        <f>IF('[1]Upto Month Current'!$B$50="",0,'[1]Upto Month Current'!$B$50)</f>
        <v>0</v>
      </c>
      <c r="BB6" s="10">
        <f>IF('[1]Upto Month Current'!$B$52="",0,'[1]Upto Month Current'!$B$52)</f>
        <v>0</v>
      </c>
      <c r="BC6" s="10">
        <v>174</v>
      </c>
      <c r="BD6" s="10">
        <v>182</v>
      </c>
      <c r="BE6" s="10">
        <v>0</v>
      </c>
      <c r="BF6" s="10">
        <v>164</v>
      </c>
      <c r="BG6" s="10">
        <v>271</v>
      </c>
      <c r="BH6" s="9">
        <f>SUM(AE6:BG6)</f>
        <v>10827</v>
      </c>
      <c r="BI6" s="245">
        <f>AD6+BH6</f>
        <v>262029</v>
      </c>
      <c r="BJ6" s="10">
        <f>IF('[1]Upto Month Current'!$B$60="",0,'[1]Upto Month Current'!$B$60)</f>
        <v>0</v>
      </c>
      <c r="BK6" s="10">
        <f t="shared" si="1"/>
        <v>262029</v>
      </c>
      <c r="BL6" s="41">
        <v>0</v>
      </c>
      <c r="BM6" s="211"/>
    </row>
    <row r="7" spans="1:68">
      <c r="A7" s="128"/>
      <c r="B7" s="12" t="s">
        <v>340</v>
      </c>
      <c r="C7" s="9">
        <f>IF('Upto Month COPPY'!$B$4="",0,'Upto Month COPPY'!$B$4)</f>
        <v>160420</v>
      </c>
      <c r="D7" s="9">
        <f>IF('Upto Month COPPY'!$B$5="",0,'Upto Month COPPY'!$B$5)</f>
        <v>40156</v>
      </c>
      <c r="E7" s="9">
        <f>IF('Upto Month COPPY'!$B$6="",0,'Upto Month COPPY'!$B$6)</f>
        <v>6415</v>
      </c>
      <c r="F7" s="9">
        <f>IF('Upto Month COPPY'!$B$7="",0,'Upto Month COPPY'!$B$7)</f>
        <v>19047</v>
      </c>
      <c r="G7" s="9">
        <f>IF('Upto Month COPPY'!$B$8="",0,'Upto Month COPPY'!$B$8)</f>
        <v>6547</v>
      </c>
      <c r="H7" s="9">
        <f>IF('Upto Month COPPY'!$B$9="",0,'Upto Month COPPY'!$B$9)</f>
        <v>0</v>
      </c>
      <c r="I7" s="9">
        <f>IF('Upto Month COPPY'!$B$10="",0,'Upto Month COPPY'!$B$10)</f>
        <v>0</v>
      </c>
      <c r="J7" s="9">
        <f>IF('Upto Month COPPY'!$B$11="",0,'Upto Month COPPY'!$B$11)</f>
        <v>117</v>
      </c>
      <c r="K7" s="9">
        <f>IF('Upto Month COPPY'!$B$12="",0,'Upto Month COPPY'!$B$12)</f>
        <v>0</v>
      </c>
      <c r="L7" s="9">
        <f>IF('Upto Month COPPY'!$B$13="",0,'Upto Month COPPY'!$B$13)</f>
        <v>30</v>
      </c>
      <c r="M7" s="9">
        <f>IF('Upto Month COPPY'!$B$14="",0,'Upto Month COPPY'!$B$14)</f>
        <v>872</v>
      </c>
      <c r="N7" s="9">
        <f>IF('Upto Month COPPY'!$B$15="",0,'Upto Month COPPY'!$B$15)</f>
        <v>3119</v>
      </c>
      <c r="O7" s="9">
        <f>IF('Upto Month COPPY'!$B$16="",0,'Upto Month COPPY'!$B$16)</f>
        <v>869</v>
      </c>
      <c r="P7" s="9">
        <f>IF('Upto Month COPPY'!$B$17="",0,'Upto Month COPPY'!$B$17)</f>
        <v>3415</v>
      </c>
      <c r="Q7" s="9">
        <f>IF('Upto Month COPPY'!$B$18="",0,'Upto Month COPPY'!$B$18)</f>
        <v>0</v>
      </c>
      <c r="R7" s="9">
        <f>IF('Upto Month COPPY'!$B$21="",0,'Upto Month COPPY'!$B$21)</f>
        <v>1144</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42</v>
      </c>
      <c r="AC7" s="9">
        <f>IF('Upto Month COPPY'!$B$51="",0,'Upto Month COPPY'!$B$51)</f>
        <v>0</v>
      </c>
      <c r="AD7" s="269">
        <f t="shared" ref="AD7:AD8" si="3">SUM(C7:AC7)</f>
        <v>242193</v>
      </c>
      <c r="AE7" s="9">
        <f>IF('Upto Month COPPY'!$B$19="",0,'Upto Month COPPY'!$B$19)</f>
        <v>1981</v>
      </c>
      <c r="AF7" s="9">
        <f>IF('Upto Month COPPY'!$B$20="",0,'Upto Month COPPY'!$B$20)</f>
        <v>323</v>
      </c>
      <c r="AG7" s="9">
        <f>IF('Upto Month COPPY'!$B$22="",0,'Upto Month COPPY'!$B$22)</f>
        <v>4980</v>
      </c>
      <c r="AH7" s="9">
        <f>IF('Upto Month COPPY'!$B$23="",0,'Upto Month COPPY'!$B$23)</f>
        <v>0</v>
      </c>
      <c r="AI7" s="9">
        <f>IF('Upto Month COPPY'!$B$24="",0,'Upto Month COPPY'!$B$24)</f>
        <v>0</v>
      </c>
      <c r="AJ7" s="9">
        <f>IF('Upto Month COPPY'!$B$25="",0,'Upto Month COPPY'!$B$25)</f>
        <v>322</v>
      </c>
      <c r="AK7" s="9">
        <f>IF('Upto Month COPPY'!$B$28="",0,'Upto Month COPPY'!$B$28)</f>
        <v>588</v>
      </c>
      <c r="AL7" s="9">
        <f>IF('Upto Month COPPY'!$B$29="",0,'Upto Month COPPY'!$B$29)</f>
        <v>12</v>
      </c>
      <c r="AM7" s="9">
        <f>IF('Upto Month COPPY'!$B$31="",0,'Upto Month COPPY'!$B$31)</f>
        <v>0</v>
      </c>
      <c r="AN7" s="9">
        <f>IF('Upto Month COPPY'!$B$32="",0,'Upto Month COPPY'!$B$32)</f>
        <v>0</v>
      </c>
      <c r="AO7" s="9">
        <f>IF('Upto Month COPPY'!$B$33="",0,'Upto Month COPPY'!$B$33)</f>
        <v>6676</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1507</v>
      </c>
      <c r="AX7" s="9">
        <f>IF('Upto Month COPPY'!$B$46="",0,'Upto Month COPPY'!$B$46)</f>
        <v>832</v>
      </c>
      <c r="AY7" s="9">
        <f>IF('Upto Month COPPY'!$B$47="",0,'Upto Month COPPY'!$B$47)</f>
        <v>412</v>
      </c>
      <c r="AZ7" s="9">
        <f>IF('Upto Month COPPY'!$B$49="",0,'Upto Month COPPY'!$B$49)</f>
        <v>0</v>
      </c>
      <c r="BA7" s="9">
        <f>IF('Upto Month COPPY'!$B$50="",0,'Upto Month COPPY'!$B$50)</f>
        <v>0</v>
      </c>
      <c r="BB7" s="9">
        <f>IF('Upto Month COPPY'!$B$52="",0,'Upto Month COPPY'!$B$52)</f>
        <v>0</v>
      </c>
      <c r="BC7" s="9">
        <f>IF('Upto Month COPPY'!$B$53="",0,'Upto Month COPPY'!$B$53)</f>
        <v>265</v>
      </c>
      <c r="BD7" s="9">
        <f>IF('Upto Month COPPY'!$B$54="",0,'Upto Month COPPY'!$B$54)</f>
        <v>265</v>
      </c>
      <c r="BE7" s="9">
        <f>IF('Upto Month COPPY'!$B$55="",0,'Upto Month COPPY'!$B$55)</f>
        <v>0</v>
      </c>
      <c r="BF7" s="9">
        <f>IF('Upto Month COPPY'!$B$56="",0,'Upto Month COPPY'!$B$56)</f>
        <v>295</v>
      </c>
      <c r="BG7" s="9">
        <f>IF('Upto Month COPPY'!$B$58="",0,'Upto Month COPPY'!$B$58)</f>
        <v>785</v>
      </c>
      <c r="BH7" s="9">
        <f>SUM(AE7:BG7)</f>
        <v>19243</v>
      </c>
      <c r="BI7" s="263">
        <f>AD7+BH7</f>
        <v>261436</v>
      </c>
      <c r="BJ7" s="9">
        <f>IF('Upto Month COPPY'!$B$60="",0,'Upto Month COPPY'!$B$60)</f>
        <v>0</v>
      </c>
      <c r="BK7" s="49">
        <f t="shared" ref="BK7" si="4">BI7-BJ7</f>
        <v>261436</v>
      </c>
      <c r="BL7">
        <f>'Upto Month COPPY'!$B$61</f>
        <v>261434</v>
      </c>
      <c r="BM7" s="30">
        <f t="shared" ref="BM7:BM11" si="5">BK7-AD7</f>
        <v>19243</v>
      </c>
      <c r="BO7" s="246">
        <v>-184</v>
      </c>
      <c r="BP7" s="246" t="s">
        <v>242</v>
      </c>
    </row>
    <row r="8" spans="1:68">
      <c r="A8" s="128"/>
      <c r="B8" s="180" t="s">
        <v>341</v>
      </c>
      <c r="C8" s="9">
        <f>IF('Upto Month Current'!$B$4="",0,'Upto Month Current'!$B$4)</f>
        <v>162874</v>
      </c>
      <c r="D8" s="9">
        <f>IF('Upto Month Current'!$B$5="",0,'Upto Month Current'!$B$5)</f>
        <v>60310</v>
      </c>
      <c r="E8" s="9">
        <f>IF('Upto Month Current'!$B$6="",0,'Upto Month Current'!$B$6)</f>
        <v>6626</v>
      </c>
      <c r="F8" s="9">
        <f>IF('Upto Month Current'!$B$7="",0,'Upto Month Current'!$B$7)</f>
        <v>20690</v>
      </c>
      <c r="G8" s="9">
        <f>IF('Upto Month Current'!$B$8="",0,'Upto Month Current'!$B$8)</f>
        <v>7709</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123</v>
      </c>
      <c r="M8" s="9">
        <f>IF('Upto Month Current'!$B$14="",0,'Upto Month Current'!$B$14)</f>
        <v>929</v>
      </c>
      <c r="N8" s="9">
        <f>IF('Upto Month Current'!$B$15="",0,'Upto Month Current'!$B$15)</f>
        <v>139</v>
      </c>
      <c r="O8" s="9">
        <f>IF('Upto Month Current'!$B$16="",0,'Upto Month Current'!$B$16)</f>
        <v>1428</v>
      </c>
      <c r="P8" s="9">
        <f>IF('Upto Month Current'!$B$17="",0,'Upto Month Current'!$B$17)</f>
        <v>6266</v>
      </c>
      <c r="Q8" s="9">
        <f>IF('Upto Month Current'!$B$18="",0,'Upto Month Current'!$B$18)</f>
        <v>0</v>
      </c>
      <c r="R8" s="9">
        <f>IF('Upto Month Current'!$B$21="",0,'Upto Month Current'!$B$21)</f>
        <v>1635</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50</v>
      </c>
      <c r="AC8" s="9">
        <f>IF('Upto Month Current'!$B$51="",0,'Upto Month Current'!$B$51)</f>
        <v>0</v>
      </c>
      <c r="AD8" s="269">
        <f t="shared" si="3"/>
        <v>268779</v>
      </c>
      <c r="AE8" s="9">
        <f>IF('Upto Month Current'!$B$19="",0,'Upto Month Current'!$B$19)</f>
        <v>2093</v>
      </c>
      <c r="AF8" s="9">
        <f>IF('Upto Month Current'!$B$20="",0,'Upto Month Current'!$B$20)</f>
        <v>221</v>
      </c>
      <c r="AG8" s="9">
        <f>IF('Upto Month Current'!$B$22="",0,'Upto Month Current'!$B$22)</f>
        <v>1747</v>
      </c>
      <c r="AH8" s="9">
        <f>IF('Upto Month Current'!$B$23="",0,'Upto Month Current'!$B$23)</f>
        <v>0</v>
      </c>
      <c r="AI8" s="9">
        <f>IF('Upto Month Current'!$B$24="",0,'Upto Month Current'!$B$24)</f>
        <v>0</v>
      </c>
      <c r="AJ8" s="9">
        <f>IF('Upto Month Current'!$B$25="",0,'Upto Month Current'!$B$25)</f>
        <v>298</v>
      </c>
      <c r="AK8" s="9">
        <f>IF('Upto Month Current'!$B$28="",0,'Upto Month Current'!$B$28)</f>
        <v>282</v>
      </c>
      <c r="AL8" s="9">
        <f>IF('Upto Month Current'!$B$29="",0,'Upto Month Current'!$B$29)</f>
        <v>42</v>
      </c>
      <c r="AM8" s="9">
        <f>IF('Upto Month Current'!$B$31="",0,'Upto Month Current'!$B$31)</f>
        <v>0</v>
      </c>
      <c r="AN8" s="9">
        <f>IF('Upto Month Current'!$B$32="",0,'Upto Month Current'!$B$32)</f>
        <v>0</v>
      </c>
      <c r="AO8" s="9">
        <f>IF('Upto Month Current'!$B$33="",0,'Upto Month Current'!$B$33)</f>
        <v>13920</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2048</v>
      </c>
      <c r="AX8" s="9">
        <f>IF('Upto Month Current'!$B$46="",0,'Upto Month Current'!$B$46)</f>
        <v>1358</v>
      </c>
      <c r="AY8" s="9">
        <f>IF('Upto Month Current'!$B$47="",0,'Upto Month Current'!$B$47)</f>
        <v>659</v>
      </c>
      <c r="AZ8" s="9">
        <f>IF('Upto Month Current'!$B$49="",0,'Upto Month Current'!$B$49)</f>
        <v>0</v>
      </c>
      <c r="BA8" s="9">
        <f>IF('Upto Month Current'!$B$50="",0,'Upto Month Current'!$B$50)</f>
        <v>0</v>
      </c>
      <c r="BB8" s="9">
        <f>IF('Upto Month Current'!$B$52="",0,'Upto Month Current'!$B$52)</f>
        <v>0</v>
      </c>
      <c r="BC8" s="9">
        <f>IF('Upto Month Current'!$B$53="",0,'Upto Month Current'!$B$53)</f>
        <v>515</v>
      </c>
      <c r="BD8" s="9">
        <f>IF('Upto Month Current'!$B$54="",0,'Upto Month Current'!$B$54)</f>
        <v>548</v>
      </c>
      <c r="BE8" s="9">
        <f>IF('Upto Month Current'!$B$55="",0,'Upto Month Current'!$B$55)</f>
        <v>0</v>
      </c>
      <c r="BF8" s="9">
        <f>IF('Upto Month Current'!$B$56="",0,'Upto Month Current'!$B$56)</f>
        <v>793</v>
      </c>
      <c r="BG8" s="9">
        <f>IF('Upto Month Current'!$B$58="",0,'Upto Month Current'!$B$58)</f>
        <v>2516</v>
      </c>
      <c r="BH8" s="9">
        <f>SUM(AE8:BG8)</f>
        <v>27040</v>
      </c>
      <c r="BI8" s="263">
        <f>AD8+BH8</f>
        <v>295819</v>
      </c>
      <c r="BJ8" s="9">
        <f>IF('Upto Month Current'!$B$60="",0,'Upto Month Current'!$B$60)</f>
        <v>186</v>
      </c>
      <c r="BK8" s="49">
        <f t="shared" ref="BK8" si="6">BI8-BJ8</f>
        <v>295633</v>
      </c>
      <c r="BL8">
        <f>'Upto Month Current'!$B$61</f>
        <v>295633</v>
      </c>
      <c r="BM8" s="30">
        <f t="shared" si="5"/>
        <v>26854</v>
      </c>
      <c r="BO8" s="246">
        <v>-495057</v>
      </c>
      <c r="BP8" s="246" t="s">
        <v>243</v>
      </c>
    </row>
    <row r="9" spans="1:68">
      <c r="A9" s="128"/>
      <c r="B9" s="5" t="s">
        <v>127</v>
      </c>
      <c r="C9" s="11">
        <f>C8-C6</f>
        <v>3840</v>
      </c>
      <c r="D9" s="11">
        <f t="shared" ref="D9:BK9" si="7">D8-D6</f>
        <v>3210</v>
      </c>
      <c r="E9" s="11">
        <f t="shared" si="7"/>
        <v>676</v>
      </c>
      <c r="F9" s="11">
        <f t="shared" si="7"/>
        <v>2352</v>
      </c>
      <c r="G9" s="11">
        <f t="shared" si="7"/>
        <v>1321</v>
      </c>
      <c r="H9" s="11">
        <f t="shared" si="7"/>
        <v>0</v>
      </c>
      <c r="I9" s="11">
        <f t="shared" si="7"/>
        <v>0</v>
      </c>
      <c r="J9" s="11">
        <f t="shared" si="7"/>
        <v>0</v>
      </c>
      <c r="K9" s="11">
        <f t="shared" si="7"/>
        <v>0</v>
      </c>
      <c r="L9" s="11">
        <f t="shared" si="7"/>
        <v>105</v>
      </c>
      <c r="M9" s="11">
        <f t="shared" si="7"/>
        <v>401</v>
      </c>
      <c r="N9" s="11">
        <f t="shared" si="7"/>
        <v>-323</v>
      </c>
      <c r="O9" s="11">
        <f t="shared" si="7"/>
        <v>1088</v>
      </c>
      <c r="P9" s="11">
        <f t="shared" si="7"/>
        <v>4132</v>
      </c>
      <c r="Q9" s="11">
        <f t="shared" si="7"/>
        <v>0</v>
      </c>
      <c r="R9" s="11">
        <f t="shared" si="7"/>
        <v>725</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50</v>
      </c>
      <c r="AC9" s="9">
        <f t="shared" ref="AC9" si="10">AC8-AC6</f>
        <v>0</v>
      </c>
      <c r="AD9" s="9">
        <f t="shared" si="7"/>
        <v>17577</v>
      </c>
      <c r="AE9" s="11">
        <f t="shared" si="7"/>
        <v>1318</v>
      </c>
      <c r="AF9" s="11">
        <f t="shared" si="7"/>
        <v>-3</v>
      </c>
      <c r="AG9" s="11">
        <f t="shared" si="7"/>
        <v>131</v>
      </c>
      <c r="AH9" s="11">
        <f t="shared" si="7"/>
        <v>0</v>
      </c>
      <c r="AI9" s="11">
        <f t="shared" si="7"/>
        <v>0</v>
      </c>
      <c r="AJ9" s="11">
        <f t="shared" si="7"/>
        <v>132</v>
      </c>
      <c r="AK9" s="11">
        <f t="shared" si="7"/>
        <v>264</v>
      </c>
      <c r="AL9" s="11">
        <f t="shared" si="7"/>
        <v>42</v>
      </c>
      <c r="AM9" s="11">
        <f t="shared" si="7"/>
        <v>0</v>
      </c>
      <c r="AN9" s="11">
        <f t="shared" si="7"/>
        <v>0</v>
      </c>
      <c r="AO9" s="9">
        <f t="shared" si="7"/>
        <v>8762</v>
      </c>
      <c r="AP9" s="11">
        <f t="shared" si="7"/>
        <v>0</v>
      </c>
      <c r="AQ9" s="9">
        <f t="shared" si="7"/>
        <v>0</v>
      </c>
      <c r="AR9" s="11">
        <f t="shared" si="7"/>
        <v>0</v>
      </c>
      <c r="AS9" s="11">
        <f t="shared" si="7"/>
        <v>0</v>
      </c>
      <c r="AT9" s="11">
        <f t="shared" si="7"/>
        <v>0</v>
      </c>
      <c r="AU9" s="11">
        <f t="shared" si="7"/>
        <v>0</v>
      </c>
      <c r="AV9" s="11">
        <f t="shared" si="7"/>
        <v>0</v>
      </c>
      <c r="AW9" s="11">
        <f t="shared" si="7"/>
        <v>752</v>
      </c>
      <c r="AX9" s="11">
        <f t="shared" si="7"/>
        <v>840</v>
      </c>
      <c r="AY9" s="11">
        <f t="shared" si="7"/>
        <v>394</v>
      </c>
      <c r="AZ9" s="11">
        <f t="shared" si="7"/>
        <v>0</v>
      </c>
      <c r="BA9" s="11">
        <f t="shared" si="7"/>
        <v>0</v>
      </c>
      <c r="BB9" s="9">
        <f t="shared" si="7"/>
        <v>0</v>
      </c>
      <c r="BC9" s="11">
        <f t="shared" si="7"/>
        <v>341</v>
      </c>
      <c r="BD9" s="11">
        <f t="shared" si="7"/>
        <v>366</v>
      </c>
      <c r="BE9" s="11">
        <f t="shared" si="7"/>
        <v>0</v>
      </c>
      <c r="BF9" s="11">
        <f t="shared" si="7"/>
        <v>629</v>
      </c>
      <c r="BG9" s="11">
        <f t="shared" si="7"/>
        <v>2245</v>
      </c>
      <c r="BH9" s="9">
        <f t="shared" si="7"/>
        <v>16213</v>
      </c>
      <c r="BI9" s="9">
        <f t="shared" si="7"/>
        <v>33790</v>
      </c>
      <c r="BJ9" s="11">
        <f t="shared" si="7"/>
        <v>186</v>
      </c>
      <c r="BK9" s="49">
        <f t="shared" si="7"/>
        <v>33604</v>
      </c>
      <c r="BM9" s="30">
        <f t="shared" si="5"/>
        <v>16027</v>
      </c>
      <c r="BO9" s="246">
        <v>-6393</v>
      </c>
      <c r="BP9" s="246" t="s">
        <v>244</v>
      </c>
    </row>
    <row r="10" spans="1:68">
      <c r="A10" s="128"/>
      <c r="B10" s="5" t="s">
        <v>128</v>
      </c>
      <c r="C10" s="13">
        <f>C9/C6</f>
        <v>2.4145780147641384E-2</v>
      </c>
      <c r="D10" s="13">
        <f t="shared" ref="D10:BM10" si="11">D9/D6</f>
        <v>5.6217162872154114E-2</v>
      </c>
      <c r="E10" s="13">
        <v>0</v>
      </c>
      <c r="F10" s="13">
        <f t="shared" si="11"/>
        <v>0.12825826153342784</v>
      </c>
      <c r="G10" s="13">
        <f t="shared" si="11"/>
        <v>0.20679398872886662</v>
      </c>
      <c r="H10" s="13" t="e">
        <f t="shared" si="11"/>
        <v>#DIV/0!</v>
      </c>
      <c r="I10" s="13" t="e">
        <f t="shared" si="11"/>
        <v>#DIV/0!</v>
      </c>
      <c r="J10" s="13" t="e">
        <f t="shared" si="11"/>
        <v>#DIV/0!</v>
      </c>
      <c r="K10" s="13" t="e">
        <f t="shared" si="11"/>
        <v>#DIV/0!</v>
      </c>
      <c r="L10" s="13">
        <f t="shared" si="11"/>
        <v>5.833333333333333</v>
      </c>
      <c r="M10" s="13">
        <f t="shared" si="11"/>
        <v>0.75946969696969702</v>
      </c>
      <c r="N10" s="13">
        <f t="shared" si="11"/>
        <v>-0.69913419913419916</v>
      </c>
      <c r="O10" s="13">
        <f t="shared" si="11"/>
        <v>3.2</v>
      </c>
      <c r="P10" s="13">
        <f t="shared" si="11"/>
        <v>1.936269915651359</v>
      </c>
      <c r="Q10" s="13" t="e">
        <f t="shared" si="11"/>
        <v>#DIV/0!</v>
      </c>
      <c r="R10" s="13">
        <f t="shared" si="11"/>
        <v>0.79670329670329665</v>
      </c>
      <c r="S10" s="13" t="e">
        <f t="shared" si="11"/>
        <v>#DIV/0!</v>
      </c>
      <c r="T10" s="13" t="e">
        <f t="shared" si="11"/>
        <v>#DIV/0!</v>
      </c>
      <c r="U10" s="13" t="e">
        <f t="shared" ref="U10" si="12">U9/U6</f>
        <v>#DIV/0!</v>
      </c>
      <c r="V10" s="160" t="e">
        <f t="shared" si="11"/>
        <v>#DIV/0!</v>
      </c>
      <c r="W10" s="13" t="e">
        <f t="shared" si="11"/>
        <v>#DIV/0!</v>
      </c>
      <c r="X10" s="13" t="e">
        <f t="shared" si="11"/>
        <v>#DIV/0!</v>
      </c>
      <c r="Y10" s="13" t="e">
        <f t="shared" si="11"/>
        <v>#DIV/0!</v>
      </c>
      <c r="Z10" s="13" t="e">
        <f t="shared" si="11"/>
        <v>#DIV/0!</v>
      </c>
      <c r="AA10" s="13" t="e">
        <f t="shared" si="11"/>
        <v>#DIV/0!</v>
      </c>
      <c r="AB10" s="13" t="e">
        <f t="shared" ref="AB10" si="13">AB9/AB6</f>
        <v>#DIV/0!</v>
      </c>
      <c r="AC10" s="160" t="e">
        <f t="shared" ref="AC10" si="14">AC9/AC6</f>
        <v>#DIV/0!</v>
      </c>
      <c r="AD10" s="160">
        <f t="shared" si="11"/>
        <v>6.9971576659421497E-2</v>
      </c>
      <c r="AE10" s="13">
        <f t="shared" si="11"/>
        <v>1.7006451612903226</v>
      </c>
      <c r="AF10" s="13">
        <f t="shared" si="11"/>
        <v>-1.3392857142857142E-2</v>
      </c>
      <c r="AG10" s="13">
        <f t="shared" si="11"/>
        <v>8.1064356435643567E-2</v>
      </c>
      <c r="AH10" s="13" t="e">
        <f t="shared" si="11"/>
        <v>#DIV/0!</v>
      </c>
      <c r="AI10" s="13" t="e">
        <f t="shared" si="11"/>
        <v>#DIV/0!</v>
      </c>
      <c r="AJ10" s="13">
        <f t="shared" si="11"/>
        <v>0.79518072289156627</v>
      </c>
      <c r="AK10" s="13">
        <f t="shared" si="11"/>
        <v>14.666666666666666</v>
      </c>
      <c r="AL10" s="13" t="e">
        <f t="shared" si="11"/>
        <v>#DIV/0!</v>
      </c>
      <c r="AM10" s="13" t="e">
        <f t="shared" si="11"/>
        <v>#DIV/0!</v>
      </c>
      <c r="AN10" s="13" t="e">
        <f t="shared" si="11"/>
        <v>#DIV/0!</v>
      </c>
      <c r="AO10" s="160">
        <f t="shared" si="11"/>
        <v>1.6987204342768516</v>
      </c>
      <c r="AP10" s="13" t="e">
        <f t="shared" si="11"/>
        <v>#DIV/0!</v>
      </c>
      <c r="AQ10" s="160" t="e">
        <f t="shared" si="11"/>
        <v>#DIV/0!</v>
      </c>
      <c r="AR10" s="13" t="e">
        <f t="shared" si="11"/>
        <v>#DIV/0!</v>
      </c>
      <c r="AS10" s="13" t="e">
        <f t="shared" si="11"/>
        <v>#DIV/0!</v>
      </c>
      <c r="AT10" s="13" t="e">
        <f t="shared" si="11"/>
        <v>#DIV/0!</v>
      </c>
      <c r="AU10" s="13" t="e">
        <f t="shared" si="11"/>
        <v>#DIV/0!</v>
      </c>
      <c r="AV10" s="13" t="e">
        <f t="shared" si="11"/>
        <v>#DIV/0!</v>
      </c>
      <c r="AW10" s="13">
        <f t="shared" si="11"/>
        <v>0.58024691358024694</v>
      </c>
      <c r="AX10" s="13">
        <f t="shared" si="11"/>
        <v>1.6216216216216217</v>
      </c>
      <c r="AY10" s="13">
        <f t="shared" si="11"/>
        <v>1.4867924528301886</v>
      </c>
      <c r="AZ10" s="13" t="e">
        <f t="shared" si="11"/>
        <v>#DIV/0!</v>
      </c>
      <c r="BA10" s="13" t="e">
        <f t="shared" si="11"/>
        <v>#DIV/0!</v>
      </c>
      <c r="BB10" s="160" t="e">
        <f t="shared" si="11"/>
        <v>#DIV/0!</v>
      </c>
      <c r="BC10" s="13">
        <f t="shared" si="11"/>
        <v>1.9597701149425288</v>
      </c>
      <c r="BD10" s="13">
        <f t="shared" si="11"/>
        <v>2.0109890109890109</v>
      </c>
      <c r="BE10" s="13" t="e">
        <f t="shared" si="11"/>
        <v>#DIV/0!</v>
      </c>
      <c r="BF10" s="13">
        <f t="shared" si="11"/>
        <v>3.8353658536585367</v>
      </c>
      <c r="BG10" s="13">
        <f t="shared" si="11"/>
        <v>8.2841328413284128</v>
      </c>
      <c r="BH10" s="160">
        <f t="shared" si="11"/>
        <v>1.4974600535697793</v>
      </c>
      <c r="BI10" s="160">
        <f t="shared" si="11"/>
        <v>0.1289551919825668</v>
      </c>
      <c r="BJ10" s="13" t="e">
        <f t="shared" si="11"/>
        <v>#DIV/0!</v>
      </c>
      <c r="BK10" s="50">
        <f t="shared" si="11"/>
        <v>0.12824534688908479</v>
      </c>
      <c r="BM10" s="160" t="e">
        <f t="shared" si="11"/>
        <v>#DIV/0!</v>
      </c>
      <c r="BO10" s="246">
        <v>0</v>
      </c>
      <c r="BP10" s="246" t="s">
        <v>245</v>
      </c>
    </row>
    <row r="11" spans="1:68">
      <c r="A11" s="128"/>
      <c r="B11" s="5" t="s">
        <v>129</v>
      </c>
      <c r="C11" s="11">
        <f>C8-C7</f>
        <v>2454</v>
      </c>
      <c r="D11" s="11">
        <f t="shared" ref="D11:BK11" si="15">D8-D7</f>
        <v>20154</v>
      </c>
      <c r="E11" s="11">
        <f t="shared" si="15"/>
        <v>211</v>
      </c>
      <c r="F11" s="11">
        <f t="shared" si="15"/>
        <v>1643</v>
      </c>
      <c r="G11" s="11">
        <f t="shared" si="15"/>
        <v>1162</v>
      </c>
      <c r="H11" s="11">
        <f t="shared" si="15"/>
        <v>0</v>
      </c>
      <c r="I11" s="11">
        <f t="shared" si="15"/>
        <v>0</v>
      </c>
      <c r="J11" s="11">
        <f t="shared" si="15"/>
        <v>-117</v>
      </c>
      <c r="K11" s="11">
        <f t="shared" si="15"/>
        <v>0</v>
      </c>
      <c r="L11" s="11">
        <f t="shared" si="15"/>
        <v>93</v>
      </c>
      <c r="M11" s="11">
        <f t="shared" si="15"/>
        <v>57</v>
      </c>
      <c r="N11" s="11">
        <f t="shared" si="15"/>
        <v>-2980</v>
      </c>
      <c r="O11" s="11">
        <f t="shared" si="15"/>
        <v>559</v>
      </c>
      <c r="P11" s="11">
        <f t="shared" si="15"/>
        <v>2851</v>
      </c>
      <c r="Q11" s="11">
        <f t="shared" si="15"/>
        <v>0</v>
      </c>
      <c r="R11" s="11">
        <f t="shared" si="15"/>
        <v>491</v>
      </c>
      <c r="S11" s="11">
        <f t="shared" si="15"/>
        <v>0</v>
      </c>
      <c r="T11" s="11">
        <f t="shared" si="15"/>
        <v>0</v>
      </c>
      <c r="U11" s="11">
        <f t="shared" ref="U11" si="16">U8-U7</f>
        <v>0</v>
      </c>
      <c r="V11" s="9">
        <f t="shared" si="15"/>
        <v>0</v>
      </c>
      <c r="W11" s="11">
        <f t="shared" si="15"/>
        <v>0</v>
      </c>
      <c r="X11" s="11">
        <f t="shared" si="15"/>
        <v>0</v>
      </c>
      <c r="Y11" s="11">
        <f t="shared" si="15"/>
        <v>0</v>
      </c>
      <c r="Z11" s="11">
        <f t="shared" si="15"/>
        <v>0</v>
      </c>
      <c r="AA11" s="11">
        <f t="shared" si="15"/>
        <v>0</v>
      </c>
      <c r="AB11" s="11">
        <f t="shared" ref="AB11" si="17">AB8-AB7</f>
        <v>8</v>
      </c>
      <c r="AC11" s="9">
        <f t="shared" ref="AC11" si="18">AC8-AC7</f>
        <v>0</v>
      </c>
      <c r="AD11" s="9">
        <f t="shared" si="15"/>
        <v>26586</v>
      </c>
      <c r="AE11" s="11">
        <f t="shared" si="15"/>
        <v>112</v>
      </c>
      <c r="AF11" s="11">
        <f t="shared" si="15"/>
        <v>-102</v>
      </c>
      <c r="AG11" s="11">
        <f t="shared" si="15"/>
        <v>-3233</v>
      </c>
      <c r="AH11" s="11">
        <f t="shared" si="15"/>
        <v>0</v>
      </c>
      <c r="AI11" s="11">
        <f t="shared" si="15"/>
        <v>0</v>
      </c>
      <c r="AJ11" s="11">
        <f t="shared" si="15"/>
        <v>-24</v>
      </c>
      <c r="AK11" s="11">
        <f t="shared" si="15"/>
        <v>-306</v>
      </c>
      <c r="AL11" s="11">
        <f t="shared" si="15"/>
        <v>30</v>
      </c>
      <c r="AM11" s="11">
        <f t="shared" si="15"/>
        <v>0</v>
      </c>
      <c r="AN11" s="11">
        <f t="shared" si="15"/>
        <v>0</v>
      </c>
      <c r="AO11" s="9">
        <f t="shared" si="15"/>
        <v>7244</v>
      </c>
      <c r="AP11" s="11">
        <f t="shared" si="15"/>
        <v>0</v>
      </c>
      <c r="AQ11" s="9">
        <f t="shared" si="15"/>
        <v>0</v>
      </c>
      <c r="AR11" s="11">
        <f t="shared" si="15"/>
        <v>0</v>
      </c>
      <c r="AS11" s="11">
        <f t="shared" si="15"/>
        <v>0</v>
      </c>
      <c r="AT11" s="11">
        <f t="shared" si="15"/>
        <v>0</v>
      </c>
      <c r="AU11" s="11">
        <f t="shared" si="15"/>
        <v>0</v>
      </c>
      <c r="AV11" s="11">
        <f t="shared" si="15"/>
        <v>0</v>
      </c>
      <c r="AW11" s="11">
        <f t="shared" si="15"/>
        <v>541</v>
      </c>
      <c r="AX11" s="11">
        <f t="shared" si="15"/>
        <v>526</v>
      </c>
      <c r="AY11" s="11">
        <f t="shared" si="15"/>
        <v>247</v>
      </c>
      <c r="AZ11" s="11">
        <f t="shared" si="15"/>
        <v>0</v>
      </c>
      <c r="BA11" s="11">
        <f t="shared" si="15"/>
        <v>0</v>
      </c>
      <c r="BB11" s="9">
        <f t="shared" si="15"/>
        <v>0</v>
      </c>
      <c r="BC11" s="11">
        <f t="shared" si="15"/>
        <v>250</v>
      </c>
      <c r="BD11" s="11">
        <f t="shared" si="15"/>
        <v>283</v>
      </c>
      <c r="BE11" s="11">
        <f t="shared" si="15"/>
        <v>0</v>
      </c>
      <c r="BF11" s="11">
        <f t="shared" si="15"/>
        <v>498</v>
      </c>
      <c r="BG11" s="11">
        <f t="shared" si="15"/>
        <v>1731</v>
      </c>
      <c r="BH11" s="9">
        <f t="shared" si="15"/>
        <v>7797</v>
      </c>
      <c r="BI11" s="9">
        <f t="shared" si="15"/>
        <v>34383</v>
      </c>
      <c r="BJ11" s="11">
        <f t="shared" si="15"/>
        <v>186</v>
      </c>
      <c r="BK11" s="49">
        <f t="shared" si="15"/>
        <v>34197</v>
      </c>
      <c r="BM11" s="30">
        <f t="shared" si="5"/>
        <v>7611</v>
      </c>
      <c r="BO11" s="246">
        <v>-21057</v>
      </c>
      <c r="BP11" s="246" t="s">
        <v>247</v>
      </c>
    </row>
    <row r="12" spans="1:68">
      <c r="A12" s="128"/>
      <c r="B12" s="5" t="s">
        <v>130</v>
      </c>
      <c r="C12" s="13">
        <f>C11/C7</f>
        <v>1.5297344470764244E-2</v>
      </c>
      <c r="D12" s="13">
        <f t="shared" ref="D12:BM12" si="19">D11/D7</f>
        <v>0.50189261878673175</v>
      </c>
      <c r="E12" s="13">
        <f t="shared" si="19"/>
        <v>3.289166017147311E-2</v>
      </c>
      <c r="F12" s="13">
        <f t="shared" si="19"/>
        <v>8.626030345986245E-2</v>
      </c>
      <c r="G12" s="13">
        <f t="shared" si="19"/>
        <v>0.17748587139147701</v>
      </c>
      <c r="H12" s="13" t="e">
        <f t="shared" si="19"/>
        <v>#DIV/0!</v>
      </c>
      <c r="I12" s="13" t="e">
        <f t="shared" si="19"/>
        <v>#DIV/0!</v>
      </c>
      <c r="J12" s="13">
        <f t="shared" si="19"/>
        <v>-1</v>
      </c>
      <c r="K12" s="13" t="e">
        <f t="shared" si="19"/>
        <v>#DIV/0!</v>
      </c>
      <c r="L12" s="13">
        <f t="shared" si="19"/>
        <v>3.1</v>
      </c>
      <c r="M12" s="13">
        <f t="shared" si="19"/>
        <v>6.5366972477064217E-2</v>
      </c>
      <c r="N12" s="13">
        <f t="shared" si="19"/>
        <v>-0.95543443411349793</v>
      </c>
      <c r="O12" s="13">
        <f t="shared" si="19"/>
        <v>0.64326812428078251</v>
      </c>
      <c r="P12" s="13">
        <f t="shared" si="19"/>
        <v>0.83484626647144944</v>
      </c>
      <c r="Q12" s="13" t="e">
        <f t="shared" si="19"/>
        <v>#DIV/0!</v>
      </c>
      <c r="R12" s="13">
        <f t="shared" si="19"/>
        <v>0.42919580419580422</v>
      </c>
      <c r="S12" s="13" t="e">
        <f t="shared" si="19"/>
        <v>#DIV/0!</v>
      </c>
      <c r="T12" s="13" t="e">
        <f t="shared" si="19"/>
        <v>#DIV/0!</v>
      </c>
      <c r="U12" s="13" t="e">
        <f t="shared" ref="U12" si="20">U11/U7</f>
        <v>#DIV/0!</v>
      </c>
      <c r="V12" s="160" t="e">
        <f t="shared" si="19"/>
        <v>#DIV/0!</v>
      </c>
      <c r="W12" s="13" t="e">
        <f t="shared" si="19"/>
        <v>#DIV/0!</v>
      </c>
      <c r="X12" s="13" t="e">
        <f t="shared" si="19"/>
        <v>#DIV/0!</v>
      </c>
      <c r="Y12" s="13" t="e">
        <f t="shared" si="19"/>
        <v>#DIV/0!</v>
      </c>
      <c r="Z12" s="13" t="e">
        <f t="shared" si="19"/>
        <v>#DIV/0!</v>
      </c>
      <c r="AA12" s="13" t="e">
        <f t="shared" si="19"/>
        <v>#DIV/0!</v>
      </c>
      <c r="AB12" s="13">
        <f t="shared" ref="AB12" si="21">AB11/AB7</f>
        <v>0.19047619047619047</v>
      </c>
      <c r="AC12" s="160" t="e">
        <f t="shared" ref="AC12" si="22">AC11/AC7</f>
        <v>#DIV/0!</v>
      </c>
      <c r="AD12" s="160">
        <f t="shared" si="19"/>
        <v>0.10977195872713084</v>
      </c>
      <c r="AE12" s="13">
        <f t="shared" si="19"/>
        <v>5.6537102473498232E-2</v>
      </c>
      <c r="AF12" s="13">
        <f t="shared" si="19"/>
        <v>-0.31578947368421051</v>
      </c>
      <c r="AG12" s="13">
        <f t="shared" si="19"/>
        <v>-0.64919678714859441</v>
      </c>
      <c r="AH12" s="13" t="e">
        <f t="shared" si="19"/>
        <v>#DIV/0!</v>
      </c>
      <c r="AI12" s="13" t="e">
        <f t="shared" si="19"/>
        <v>#DIV/0!</v>
      </c>
      <c r="AJ12" s="13">
        <f t="shared" si="19"/>
        <v>-7.4534161490683232E-2</v>
      </c>
      <c r="AK12" s="13">
        <f t="shared" si="19"/>
        <v>-0.52040816326530615</v>
      </c>
      <c r="AL12" s="13">
        <f t="shared" si="19"/>
        <v>2.5</v>
      </c>
      <c r="AM12" s="13" t="e">
        <f t="shared" si="19"/>
        <v>#DIV/0!</v>
      </c>
      <c r="AN12" s="13" t="e">
        <f t="shared" si="19"/>
        <v>#DIV/0!</v>
      </c>
      <c r="AO12" s="160">
        <f t="shared" si="19"/>
        <v>1.085080886758538</v>
      </c>
      <c r="AP12" s="13" t="e">
        <f t="shared" si="19"/>
        <v>#DIV/0!</v>
      </c>
      <c r="AQ12" s="160" t="e">
        <f t="shared" si="19"/>
        <v>#DIV/0!</v>
      </c>
      <c r="AR12" s="13" t="e">
        <f t="shared" si="19"/>
        <v>#DIV/0!</v>
      </c>
      <c r="AS12" s="13" t="e">
        <f t="shared" si="19"/>
        <v>#DIV/0!</v>
      </c>
      <c r="AT12" s="13" t="e">
        <f t="shared" si="19"/>
        <v>#DIV/0!</v>
      </c>
      <c r="AU12" s="13" t="e">
        <f t="shared" si="19"/>
        <v>#DIV/0!</v>
      </c>
      <c r="AV12" s="13" t="e">
        <f t="shared" si="19"/>
        <v>#DIV/0!</v>
      </c>
      <c r="AW12" s="13">
        <f t="shared" si="19"/>
        <v>0.35899137358991373</v>
      </c>
      <c r="AX12" s="13">
        <f t="shared" si="19"/>
        <v>0.63221153846153844</v>
      </c>
      <c r="AY12" s="13">
        <f t="shared" si="19"/>
        <v>0.59951456310679607</v>
      </c>
      <c r="AZ12" s="13" t="e">
        <f t="shared" si="19"/>
        <v>#DIV/0!</v>
      </c>
      <c r="BA12" s="13" t="e">
        <f t="shared" si="19"/>
        <v>#DIV/0!</v>
      </c>
      <c r="BB12" s="160" t="e">
        <f t="shared" si="19"/>
        <v>#DIV/0!</v>
      </c>
      <c r="BC12" s="13">
        <f t="shared" si="19"/>
        <v>0.94339622641509435</v>
      </c>
      <c r="BD12" s="13">
        <f t="shared" si="19"/>
        <v>1.0679245283018868</v>
      </c>
      <c r="BE12" s="13" t="e">
        <f t="shared" si="19"/>
        <v>#DIV/0!</v>
      </c>
      <c r="BF12" s="13">
        <f t="shared" si="19"/>
        <v>1.688135593220339</v>
      </c>
      <c r="BG12" s="13">
        <f t="shared" si="19"/>
        <v>2.2050955414012741</v>
      </c>
      <c r="BH12" s="160">
        <f t="shared" si="19"/>
        <v>0.40518630151223822</v>
      </c>
      <c r="BI12" s="160">
        <f t="shared" si="19"/>
        <v>0.13151593506632597</v>
      </c>
      <c r="BJ12" s="13" t="e">
        <f t="shared" si="19"/>
        <v>#DIV/0!</v>
      </c>
      <c r="BK12" s="50">
        <f t="shared" si="19"/>
        <v>0.13080447987270308</v>
      </c>
      <c r="BM12" s="14">
        <f t="shared" si="19"/>
        <v>0.39552044899443956</v>
      </c>
      <c r="BO12" s="246">
        <v>-70288640</v>
      </c>
      <c r="BP12" s="246" t="s">
        <v>246</v>
      </c>
    </row>
    <row r="13" spans="1:68">
      <c r="A13" s="128"/>
      <c r="B13" s="5" t="s">
        <v>327</v>
      </c>
      <c r="C13" s="126">
        <f>C8/C5</f>
        <v>0.6970794172530087</v>
      </c>
      <c r="D13" s="126">
        <f t="shared" ref="D13:BM13" si="23">D8/D5</f>
        <v>0.71819849000881231</v>
      </c>
      <c r="E13" s="126">
        <f t="shared" si="23"/>
        <v>1.1136134453781512</v>
      </c>
      <c r="F13" s="126">
        <f t="shared" si="23"/>
        <v>0.76760406618683685</v>
      </c>
      <c r="G13" s="126">
        <f t="shared" si="23"/>
        <v>0.8201063829787234</v>
      </c>
      <c r="H13" s="126" t="e">
        <f t="shared" si="23"/>
        <v>#DIV/0!</v>
      </c>
      <c r="I13" s="126" t="e">
        <f t="shared" si="23"/>
        <v>#DIV/0!</v>
      </c>
      <c r="J13" s="126" t="e">
        <f t="shared" si="23"/>
        <v>#DIV/0!</v>
      </c>
      <c r="K13" s="126" t="e">
        <f t="shared" si="23"/>
        <v>#DIV/0!</v>
      </c>
      <c r="L13" s="126">
        <f t="shared" si="23"/>
        <v>4.0999999999999996</v>
      </c>
      <c r="M13" s="126">
        <f t="shared" si="23"/>
        <v>1.1849489795918366</v>
      </c>
      <c r="N13" s="126">
        <f t="shared" si="23"/>
        <v>0.20232896652110627</v>
      </c>
      <c r="O13" s="126">
        <f t="shared" si="23"/>
        <v>2.8277227722772276</v>
      </c>
      <c r="P13" s="126">
        <f t="shared" si="23"/>
        <v>1.9417415556244189</v>
      </c>
      <c r="Q13" s="126" t="e">
        <f t="shared" si="23"/>
        <v>#DIV/0!</v>
      </c>
      <c r="R13" s="126">
        <f t="shared" si="23"/>
        <v>1.2274774774774775</v>
      </c>
      <c r="S13" s="126" t="e">
        <f t="shared" si="23"/>
        <v>#DIV/0!</v>
      </c>
      <c r="T13" s="126" t="e">
        <f t="shared" si="23"/>
        <v>#DIV/0!</v>
      </c>
      <c r="U13" s="126" t="e">
        <f t="shared" si="23"/>
        <v>#DIV/0!</v>
      </c>
      <c r="V13" s="175" t="e">
        <f t="shared" si="23"/>
        <v>#DIV/0!</v>
      </c>
      <c r="W13" s="126" t="e">
        <f t="shared" si="23"/>
        <v>#DIV/0!</v>
      </c>
      <c r="X13" s="126" t="e">
        <f t="shared" si="23"/>
        <v>#DIV/0!</v>
      </c>
      <c r="Y13" s="126" t="e">
        <f t="shared" si="23"/>
        <v>#DIV/0!</v>
      </c>
      <c r="Z13" s="126" t="e">
        <f t="shared" si="23"/>
        <v>#DIV/0!</v>
      </c>
      <c r="AA13" s="126" t="e">
        <f t="shared" si="23"/>
        <v>#DIV/0!</v>
      </c>
      <c r="AB13" s="126" t="e">
        <f t="shared" ref="AB13" si="24">AB8/AB5</f>
        <v>#DIV/0!</v>
      </c>
      <c r="AC13" s="175" t="e">
        <f t="shared" si="23"/>
        <v>#DIV/0!</v>
      </c>
      <c r="AD13" s="175">
        <f t="shared" si="23"/>
        <v>0.7333769901362911</v>
      </c>
      <c r="AE13" s="126">
        <f t="shared" si="23"/>
        <v>1.7996560619088564</v>
      </c>
      <c r="AF13" s="126">
        <f t="shared" si="23"/>
        <v>0.61904761904761907</v>
      </c>
      <c r="AG13" s="126">
        <f t="shared" si="23"/>
        <v>0.71539721539721535</v>
      </c>
      <c r="AH13" s="126" t="e">
        <f t="shared" si="23"/>
        <v>#DIV/0!</v>
      </c>
      <c r="AI13" s="126" t="e">
        <f t="shared" si="23"/>
        <v>#DIV/0!</v>
      </c>
      <c r="AJ13" s="126">
        <f t="shared" si="23"/>
        <v>1.1595330739299612</v>
      </c>
      <c r="AK13" s="126">
        <f t="shared" si="23"/>
        <v>6.8780487804878048</v>
      </c>
      <c r="AL13" s="126" t="e">
        <f t="shared" si="23"/>
        <v>#DIV/0!</v>
      </c>
      <c r="AM13" s="126" t="e">
        <f t="shared" si="23"/>
        <v>#DIV/0!</v>
      </c>
      <c r="AN13" s="126" t="e">
        <f t="shared" si="23"/>
        <v>#DIV/0!</v>
      </c>
      <c r="AO13" s="175">
        <f t="shared" si="23"/>
        <v>1.780506523407521</v>
      </c>
      <c r="AP13" s="126" t="e">
        <f t="shared" si="23"/>
        <v>#DIV/0!</v>
      </c>
      <c r="AQ13" s="175" t="e">
        <f t="shared" si="23"/>
        <v>#DIV/0!</v>
      </c>
      <c r="AR13" s="126" t="e">
        <f t="shared" si="23"/>
        <v>#DIV/0!</v>
      </c>
      <c r="AS13" s="126" t="e">
        <f t="shared" si="23"/>
        <v>#DIV/0!</v>
      </c>
      <c r="AT13" s="126" t="e">
        <f t="shared" si="23"/>
        <v>#DIV/0!</v>
      </c>
      <c r="AU13" s="126" t="e">
        <f t="shared" si="23"/>
        <v>#DIV/0!</v>
      </c>
      <c r="AV13" s="126" t="e">
        <f t="shared" si="23"/>
        <v>#DIV/0!</v>
      </c>
      <c r="AW13" s="126">
        <f t="shared" si="23"/>
        <v>1.0353892821031345</v>
      </c>
      <c r="AX13" s="126">
        <f t="shared" si="23"/>
        <v>1.7410256410256411</v>
      </c>
      <c r="AY13" s="126">
        <f t="shared" si="23"/>
        <v>1.6516290726817042</v>
      </c>
      <c r="AZ13" s="126" t="e">
        <f t="shared" si="23"/>
        <v>#DIV/0!</v>
      </c>
      <c r="BA13" s="126" t="e">
        <f t="shared" si="23"/>
        <v>#DIV/0!</v>
      </c>
      <c r="BB13" s="175" t="e">
        <f t="shared" si="23"/>
        <v>#DIV/0!</v>
      </c>
      <c r="BC13" s="126">
        <f t="shared" si="23"/>
        <v>1.8933823529411764</v>
      </c>
      <c r="BD13" s="126">
        <f t="shared" si="23"/>
        <v>1.9641577060931901</v>
      </c>
      <c r="BE13" s="126" t="e">
        <f t="shared" si="23"/>
        <v>#DIV/0!</v>
      </c>
      <c r="BF13" s="126">
        <f t="shared" si="23"/>
        <v>3.3041666666666667</v>
      </c>
      <c r="BG13" s="126">
        <f t="shared" si="23"/>
        <v>5.9061032863849769</v>
      </c>
      <c r="BH13" s="175">
        <f t="shared" si="23"/>
        <v>1.6435691709214686</v>
      </c>
      <c r="BI13" s="175">
        <f t="shared" si="23"/>
        <v>0.7724802648930531</v>
      </c>
      <c r="BJ13" s="126" t="e">
        <f t="shared" si="23"/>
        <v>#DIV/0!</v>
      </c>
      <c r="BK13" s="126">
        <f t="shared" si="23"/>
        <v>0.7719945579936649</v>
      </c>
      <c r="BM13" s="126" t="e">
        <f t="shared" si="23"/>
        <v>#DIV/0!</v>
      </c>
    </row>
    <row r="14" spans="1:68" s="178" customFormat="1">
      <c r="A14" s="128"/>
      <c r="B14" s="5" t="s">
        <v>331</v>
      </c>
      <c r="C14" s="11">
        <f>C5-C8</f>
        <v>70778</v>
      </c>
      <c r="D14" s="11">
        <f>D5-D8</f>
        <v>23664</v>
      </c>
      <c r="E14" s="11">
        <f>E5-E8</f>
        <v>-676</v>
      </c>
      <c r="F14" s="11">
        <f>F5-F8</f>
        <v>6264</v>
      </c>
      <c r="G14" s="11">
        <f t="shared" ref="G14:BM14" si="25">G5-G8</f>
        <v>1691</v>
      </c>
      <c r="H14" s="11">
        <f t="shared" si="25"/>
        <v>0</v>
      </c>
      <c r="I14" s="11">
        <f t="shared" si="25"/>
        <v>0</v>
      </c>
      <c r="J14" s="11">
        <f t="shared" si="25"/>
        <v>0</v>
      </c>
      <c r="K14" s="11">
        <f t="shared" si="25"/>
        <v>0</v>
      </c>
      <c r="L14" s="11">
        <f t="shared" si="25"/>
        <v>-93</v>
      </c>
      <c r="M14" s="11">
        <f t="shared" si="25"/>
        <v>-145</v>
      </c>
      <c r="N14" s="11">
        <f t="shared" si="25"/>
        <v>548</v>
      </c>
      <c r="O14" s="11">
        <f t="shared" si="25"/>
        <v>-923</v>
      </c>
      <c r="P14" s="11">
        <f t="shared" si="25"/>
        <v>-3039</v>
      </c>
      <c r="Q14" s="11">
        <f t="shared" si="25"/>
        <v>0</v>
      </c>
      <c r="R14" s="11">
        <f t="shared" si="25"/>
        <v>-303</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11">
        <f t="shared" ref="AB14" si="26">AB5-AB8</f>
        <v>-50</v>
      </c>
      <c r="AC14" s="9">
        <f t="shared" si="25"/>
        <v>0</v>
      </c>
      <c r="AD14" s="9">
        <f t="shared" si="25"/>
        <v>97716</v>
      </c>
      <c r="AE14" s="11">
        <f t="shared" si="25"/>
        <v>-930</v>
      </c>
      <c r="AF14" s="11">
        <f t="shared" si="25"/>
        <v>136</v>
      </c>
      <c r="AG14" s="11">
        <f t="shared" si="25"/>
        <v>695</v>
      </c>
      <c r="AH14" s="11">
        <f t="shared" si="25"/>
        <v>0</v>
      </c>
      <c r="AI14" s="11">
        <f t="shared" si="25"/>
        <v>0</v>
      </c>
      <c r="AJ14" s="11">
        <f t="shared" si="25"/>
        <v>-41</v>
      </c>
      <c r="AK14" s="11">
        <f t="shared" si="25"/>
        <v>-241</v>
      </c>
      <c r="AL14" s="11">
        <f t="shared" si="25"/>
        <v>-42</v>
      </c>
      <c r="AM14" s="11">
        <f t="shared" si="25"/>
        <v>0</v>
      </c>
      <c r="AN14" s="11">
        <f t="shared" si="25"/>
        <v>0</v>
      </c>
      <c r="AO14" s="9">
        <f t="shared" si="25"/>
        <v>-6102</v>
      </c>
      <c r="AP14" s="11">
        <f t="shared" si="25"/>
        <v>0</v>
      </c>
      <c r="AQ14" s="9">
        <f t="shared" si="25"/>
        <v>0</v>
      </c>
      <c r="AR14" s="11">
        <f t="shared" si="25"/>
        <v>0</v>
      </c>
      <c r="AS14" s="11">
        <f t="shared" si="25"/>
        <v>0</v>
      </c>
      <c r="AT14" s="11">
        <f t="shared" si="25"/>
        <v>0</v>
      </c>
      <c r="AU14" s="11">
        <f t="shared" si="25"/>
        <v>0</v>
      </c>
      <c r="AV14" s="11">
        <f t="shared" si="25"/>
        <v>0</v>
      </c>
      <c r="AW14" s="11">
        <f t="shared" si="25"/>
        <v>-70</v>
      </c>
      <c r="AX14" s="11">
        <f t="shared" si="25"/>
        <v>-578</v>
      </c>
      <c r="AY14" s="11">
        <f t="shared" si="25"/>
        <v>-260</v>
      </c>
      <c r="AZ14" s="11">
        <f t="shared" si="25"/>
        <v>0</v>
      </c>
      <c r="BA14" s="11">
        <f t="shared" si="25"/>
        <v>0</v>
      </c>
      <c r="BB14" s="9">
        <f t="shared" si="25"/>
        <v>0</v>
      </c>
      <c r="BC14" s="11">
        <f t="shared" si="25"/>
        <v>-243</v>
      </c>
      <c r="BD14" s="11">
        <f t="shared" si="25"/>
        <v>-269</v>
      </c>
      <c r="BE14" s="11">
        <f t="shared" si="25"/>
        <v>0</v>
      </c>
      <c r="BF14" s="11">
        <f t="shared" si="25"/>
        <v>-553</v>
      </c>
      <c r="BG14" s="11">
        <f t="shared" si="25"/>
        <v>-2090</v>
      </c>
      <c r="BH14" s="11">
        <f t="shared" si="25"/>
        <v>-10588</v>
      </c>
      <c r="BI14" s="9">
        <f t="shared" si="25"/>
        <v>87128</v>
      </c>
      <c r="BJ14" s="11">
        <f t="shared" si="25"/>
        <v>-186</v>
      </c>
      <c r="BK14" s="11">
        <f t="shared" si="25"/>
        <v>87314</v>
      </c>
      <c r="BL14" s="11">
        <f t="shared" si="25"/>
        <v>-295632</v>
      </c>
      <c r="BM14" s="11">
        <f t="shared" si="25"/>
        <v>-26854</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8"/>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8"/>
      <c r="BJ15" s="5"/>
      <c r="BK15" s="48"/>
    </row>
    <row r="16" spans="1:68" s="176" customFormat="1">
      <c r="A16" s="15" t="s">
        <v>131</v>
      </c>
      <c r="B16" s="9" t="s">
        <v>326</v>
      </c>
      <c r="C16" s="261">
        <v>851762</v>
      </c>
      <c r="D16" s="261">
        <v>291796</v>
      </c>
      <c r="E16" s="261">
        <v>51222</v>
      </c>
      <c r="F16" s="261">
        <v>81105</v>
      </c>
      <c r="G16" s="261">
        <v>49877</v>
      </c>
      <c r="H16" s="261">
        <v>0</v>
      </c>
      <c r="I16" s="261">
        <v>0</v>
      </c>
      <c r="J16" s="261">
        <v>0</v>
      </c>
      <c r="K16" s="261">
        <v>0</v>
      </c>
      <c r="L16" s="261">
        <v>16172</v>
      </c>
      <c r="M16" s="261">
        <v>70296</v>
      </c>
      <c r="N16" s="261">
        <v>84</v>
      </c>
      <c r="O16" s="261">
        <v>863</v>
      </c>
      <c r="P16" s="261">
        <v>38749</v>
      </c>
      <c r="Q16" s="261">
        <v>0</v>
      </c>
      <c r="R16" s="261">
        <v>1192</v>
      </c>
      <c r="S16" s="261">
        <v>0</v>
      </c>
      <c r="T16" s="261">
        <v>0</v>
      </c>
      <c r="U16" s="261">
        <v>0</v>
      </c>
      <c r="V16" s="261">
        <v>0</v>
      </c>
      <c r="W16" s="261">
        <v>0</v>
      </c>
      <c r="X16" s="261">
        <v>0</v>
      </c>
      <c r="Y16" s="261">
        <v>0</v>
      </c>
      <c r="Z16" s="261">
        <v>0</v>
      </c>
      <c r="AA16" s="261">
        <v>0</v>
      </c>
      <c r="AB16" s="261">
        <v>0</v>
      </c>
      <c r="AC16" s="261">
        <v>0</v>
      </c>
      <c r="AD16" s="269">
        <f t="shared" ref="AD16:AD17" si="27">SUM(C16:AC16)</f>
        <v>1453118</v>
      </c>
      <c r="AE16" s="261">
        <v>516</v>
      </c>
      <c r="AF16" s="261">
        <v>134</v>
      </c>
      <c r="AG16" s="261">
        <v>6654</v>
      </c>
      <c r="AH16" s="261">
        <v>0</v>
      </c>
      <c r="AI16" s="261">
        <v>0</v>
      </c>
      <c r="AJ16" s="261">
        <v>0</v>
      </c>
      <c r="AK16" s="261">
        <v>10422</v>
      </c>
      <c r="AL16" s="261">
        <v>130175</v>
      </c>
      <c r="AM16" s="261">
        <v>0</v>
      </c>
      <c r="AN16" s="261">
        <v>29705</v>
      </c>
      <c r="AO16" s="261">
        <v>132314</v>
      </c>
      <c r="AP16" s="261">
        <v>17030</v>
      </c>
      <c r="AQ16" s="261">
        <v>0</v>
      </c>
      <c r="AR16" s="261">
        <v>0</v>
      </c>
      <c r="AS16" s="261">
        <v>0</v>
      </c>
      <c r="AT16" s="261">
        <v>0</v>
      </c>
      <c r="AU16" s="261">
        <v>0</v>
      </c>
      <c r="AV16" s="261">
        <v>0</v>
      </c>
      <c r="AW16" s="261">
        <v>272</v>
      </c>
      <c r="AX16" s="261">
        <v>0</v>
      </c>
      <c r="AY16" s="261">
        <v>45</v>
      </c>
      <c r="AZ16" s="261">
        <v>0</v>
      </c>
      <c r="BA16" s="261">
        <v>0</v>
      </c>
      <c r="BB16" s="261">
        <v>0</v>
      </c>
      <c r="BC16" s="261">
        <v>4864</v>
      </c>
      <c r="BD16" s="261">
        <v>4829</v>
      </c>
      <c r="BE16" s="261">
        <v>0</v>
      </c>
      <c r="BF16" s="261">
        <v>3544</v>
      </c>
      <c r="BG16" s="279">
        <v>3645</v>
      </c>
      <c r="BH16" s="267">
        <f>SUM(AE16:BG16)</f>
        <v>344149</v>
      </c>
      <c r="BI16" s="123">
        <f>AD16+BH16</f>
        <v>1797267</v>
      </c>
      <c r="BJ16" s="268">
        <v>8496</v>
      </c>
      <c r="BK16" s="269">
        <f t="shared" ref="BK16:BK17" si="28">BI16-BJ16</f>
        <v>1788771</v>
      </c>
      <c r="BL16" s="176">
        <v>2</v>
      </c>
      <c r="BM16" s="266"/>
    </row>
    <row r="17" spans="1:65" s="41" customFormat="1">
      <c r="A17" s="134"/>
      <c r="B17" s="210" t="s">
        <v>339</v>
      </c>
      <c r="C17" s="10">
        <v>579988</v>
      </c>
      <c r="D17" s="10">
        <v>198418</v>
      </c>
      <c r="E17" s="10">
        <v>51222</v>
      </c>
      <c r="F17" s="10">
        <v>55150</v>
      </c>
      <c r="G17" s="10">
        <v>33906</v>
      </c>
      <c r="H17" s="10">
        <f>IF('[1]Upto Month Current'!$C$9="",0,'[1]Upto Month Current'!$C$9)</f>
        <v>0</v>
      </c>
      <c r="I17" s="10">
        <v>0</v>
      </c>
      <c r="J17" s="10">
        <f>IF('[1]Upto Month Current'!$C$11="",0,'[1]Upto Month Current'!$C$11)</f>
        <v>0</v>
      </c>
      <c r="K17" s="10">
        <f>IF('[1]Upto Month Current'!$C$12="",0,'[1]Upto Month Current'!$C$12)</f>
        <v>0</v>
      </c>
      <c r="L17" s="10">
        <v>11002</v>
      </c>
      <c r="M17" s="10">
        <v>47800</v>
      </c>
      <c r="N17" s="10">
        <v>58</v>
      </c>
      <c r="O17" s="10">
        <v>586</v>
      </c>
      <c r="P17" s="10">
        <v>25566</v>
      </c>
      <c r="Q17" s="10">
        <v>0</v>
      </c>
      <c r="R17" s="10">
        <v>802</v>
      </c>
      <c r="S17" s="10">
        <f>IF('[1]Upto Month Current'!$C$26="",0,'[1]Upto Month Current'!$C$26)</f>
        <v>0</v>
      </c>
      <c r="T17" s="10">
        <f>IF('[1]Upto Month Current'!$C$27="",0,'[1]Upto Month Current'!$C$27)</f>
        <v>0</v>
      </c>
      <c r="U17" s="10">
        <v>0</v>
      </c>
      <c r="V17" s="10">
        <v>0</v>
      </c>
      <c r="W17" s="10">
        <v>0</v>
      </c>
      <c r="X17" s="10">
        <v>0</v>
      </c>
      <c r="Y17" s="10">
        <f>IF('[1]Upto Month Current'!$C$42="",0,'[1]Upto Month Current'!$C$42)</f>
        <v>0</v>
      </c>
      <c r="Z17" s="10">
        <f>IF('[1]Upto Month Current'!$C$43="",0,'[1]Upto Month Current'!$C$43)</f>
        <v>0</v>
      </c>
      <c r="AA17" s="10">
        <f>IF('[1]Upto Month Current'!$C$44="",0,'[1]Upto Month Current'!$C$44)</f>
        <v>0</v>
      </c>
      <c r="AB17" s="10">
        <v>0</v>
      </c>
      <c r="AC17" s="10">
        <f>IF('[1]Upto Month Current'!$C$51="",0,'[1]Upto Month Current'!$C$51)</f>
        <v>0</v>
      </c>
      <c r="AD17" s="121">
        <f t="shared" si="27"/>
        <v>1004498</v>
      </c>
      <c r="AE17" s="10">
        <v>339</v>
      </c>
      <c r="AF17" s="10">
        <v>90</v>
      </c>
      <c r="AG17" s="10">
        <v>4389</v>
      </c>
      <c r="AH17" s="10">
        <v>0</v>
      </c>
      <c r="AI17" s="10">
        <v>0</v>
      </c>
      <c r="AJ17" s="10">
        <f>IF('[1]Upto Month Current'!$C$25="",0,'[1]Upto Month Current'!$C$25)</f>
        <v>0</v>
      </c>
      <c r="AK17" s="10">
        <v>6880</v>
      </c>
      <c r="AL17" s="10">
        <v>85915</v>
      </c>
      <c r="AM17" s="10">
        <f>IF('[1]Upto Month Current'!$C$31="",0,'[1]Upto Month Current'!$C$31)</f>
        <v>0</v>
      </c>
      <c r="AN17" s="10">
        <v>19603</v>
      </c>
      <c r="AO17" s="10">
        <v>87319</v>
      </c>
      <c r="AP17" s="10">
        <v>11239</v>
      </c>
      <c r="AQ17" s="10">
        <v>0</v>
      </c>
      <c r="AR17" s="10">
        <f>IF('[1]Upto Month Current'!$C$37="",0,'[1]Upto Month Current'!$C$37)</f>
        <v>0</v>
      </c>
      <c r="AS17" s="10">
        <v>0</v>
      </c>
      <c r="AT17" s="10">
        <v>0</v>
      </c>
      <c r="AU17" s="10">
        <f>IF('[1]Upto Month Current'!$C$41="",0,'[1]Upto Month Current'!$C$41)</f>
        <v>0</v>
      </c>
      <c r="AV17" s="10">
        <v>0</v>
      </c>
      <c r="AW17" s="10">
        <v>181</v>
      </c>
      <c r="AX17" s="10">
        <f>IF('[1]Upto Month Current'!$C$46="",0,'[1]Upto Month Current'!$C$46)</f>
        <v>0</v>
      </c>
      <c r="AY17" s="10">
        <v>33</v>
      </c>
      <c r="AZ17" s="10">
        <v>0</v>
      </c>
      <c r="BA17" s="10">
        <f>IF('[1]Upto Month Current'!$C$50="",0,'[1]Upto Month Current'!$C$50)</f>
        <v>0</v>
      </c>
      <c r="BB17" s="10">
        <f>IF('[1]Upto Month Current'!$C$52="",0,'[1]Upto Month Current'!$C$52)</f>
        <v>0</v>
      </c>
      <c r="BC17" s="10">
        <v>3217</v>
      </c>
      <c r="BD17" s="10">
        <v>3171</v>
      </c>
      <c r="BE17" s="10">
        <v>0</v>
      </c>
      <c r="BF17" s="10">
        <v>2341</v>
      </c>
      <c r="BG17" s="10">
        <v>2415</v>
      </c>
      <c r="BH17" s="10">
        <f>SUM(AE17:BG17)</f>
        <v>227132</v>
      </c>
      <c r="BI17" s="245">
        <f>AD17+BH17</f>
        <v>1231630</v>
      </c>
      <c r="BJ17" s="10">
        <v>5664</v>
      </c>
      <c r="BK17" s="10">
        <f t="shared" si="28"/>
        <v>1225966</v>
      </c>
      <c r="BM17" s="211"/>
    </row>
    <row r="18" spans="1:65">
      <c r="A18" s="128"/>
      <c r="B18" s="12" t="s">
        <v>340</v>
      </c>
      <c r="C18" s="9">
        <f>IF('Upto Month COPPY'!$C$4="",0,'Upto Month COPPY'!$C$4)</f>
        <v>585198</v>
      </c>
      <c r="D18" s="9">
        <f>IF('Upto Month COPPY'!$C$5="",0,'Upto Month COPPY'!$C$5)</f>
        <v>148380</v>
      </c>
      <c r="E18" s="9">
        <f>IF('Upto Month COPPY'!$C$6="",0,'Upto Month COPPY'!$C$6)</f>
        <v>50422</v>
      </c>
      <c r="F18" s="9">
        <f>IF('Upto Month COPPY'!$C$7="",0,'Upto Month COPPY'!$C$7)</f>
        <v>53880</v>
      </c>
      <c r="G18" s="9">
        <f>IF('Upto Month COPPY'!$C$8="",0,'Upto Month COPPY'!$C$8)</f>
        <v>34979</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9362</v>
      </c>
      <c r="M18" s="9">
        <f>IF('Upto Month COPPY'!$C$14="",0,'Upto Month COPPY'!$C$14)</f>
        <v>69803</v>
      </c>
      <c r="N18" s="9">
        <f>IF('Upto Month COPPY'!$C$15="",0,'Upto Month COPPY'!$C$15)</f>
        <v>58</v>
      </c>
      <c r="O18" s="9">
        <f>IF('Upto Month COPPY'!$C$16="",0,'Upto Month COPPY'!$C$16)</f>
        <v>1013</v>
      </c>
      <c r="P18" s="9">
        <f>IF('Upto Month COPPY'!$C$17="",0,'Upto Month COPPY'!$C$17)</f>
        <v>34519</v>
      </c>
      <c r="Q18" s="9">
        <f>IF('Upto Month COPPY'!$C$18="",0,'Upto Month COPPY'!$C$18)</f>
        <v>0</v>
      </c>
      <c r="R18" s="9">
        <f>IF('Upto Month COPPY'!$C$21="",0,'Upto Month COPPY'!$C$21)</f>
        <v>1313</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269">
        <f t="shared" ref="AD18:AD19" si="29">SUM(C18:AC18)</f>
        <v>988927</v>
      </c>
      <c r="AE18" s="9">
        <f>IF('Upto Month COPPY'!$C$19="",0,'Upto Month COPPY'!$C$19)</f>
        <v>1487</v>
      </c>
      <c r="AF18" s="9">
        <f>IF('Upto Month COPPY'!$C$20="",0,'Upto Month COPPY'!$C$20)</f>
        <v>47</v>
      </c>
      <c r="AG18" s="9">
        <f>IF('Upto Month COPPY'!$C$22="",0,'Upto Month COPPY'!$C$22)</f>
        <v>3823</v>
      </c>
      <c r="AH18" s="9">
        <f>IF('Upto Month COPPY'!$C$23="",0,'Upto Month COPPY'!$C$23)</f>
        <v>0</v>
      </c>
      <c r="AI18" s="9">
        <f>IF('Upto Month COPPY'!$C$24="",0,'Upto Month COPPY'!$C$24)</f>
        <v>0</v>
      </c>
      <c r="AJ18" s="9">
        <f>IF('Upto Month COPPY'!$C$25="",0,'Upto Month COPPY'!$C$25)</f>
        <v>0</v>
      </c>
      <c r="AK18" s="9">
        <f>IF('Upto Month COPPY'!$C$28="",0,'Upto Month COPPY'!$C$28)</f>
        <v>6810</v>
      </c>
      <c r="AL18" s="9">
        <f>IF('Upto Month COPPY'!$C$29="",0,'Upto Month COPPY'!$C$29)</f>
        <v>62371</v>
      </c>
      <c r="AM18" s="9">
        <f>IF('Upto Month COPPY'!$C$31="",0,'Upto Month COPPY'!$C$31)</f>
        <v>0</v>
      </c>
      <c r="AN18" s="9">
        <f>IF('Upto Month COPPY'!$C$32="",0,'Upto Month COPPY'!$C$32)</f>
        <v>21157</v>
      </c>
      <c r="AO18" s="9">
        <f>IF('Upto Month COPPY'!$C$33="",0,'Upto Month COPPY'!$C$33)</f>
        <v>160520</v>
      </c>
      <c r="AP18" s="9">
        <f>IF('Upto Month COPPY'!$C$34="",0,'Upto Month COPPY'!$C$34)</f>
        <v>347444</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34</v>
      </c>
      <c r="AX18" s="9">
        <f>IF('Upto Month COPPY'!$C$46="",0,'Upto Month COPPY'!$C$46)</f>
        <v>0</v>
      </c>
      <c r="AY18" s="9">
        <f>IF('Upto Month COPPY'!$C$47="",0,'Upto Month COPPY'!$C$47)</f>
        <v>120</v>
      </c>
      <c r="AZ18" s="9">
        <f>IF('Upto Month COPPY'!$C$49="",0,'Upto Month COPPY'!$C$49)</f>
        <v>0</v>
      </c>
      <c r="BA18" s="9">
        <f>IF('Upto Month COPPY'!$C$50="",0,'Upto Month COPPY'!$C$50)</f>
        <v>0</v>
      </c>
      <c r="BB18" s="9">
        <f>IF('Upto Month COPPY'!$C$52="",0,'Upto Month COPPY'!$C$52)</f>
        <v>0</v>
      </c>
      <c r="BC18" s="9">
        <f>IF('Upto Month COPPY'!$C$53="",0,'Upto Month COPPY'!$C$53)</f>
        <v>3353</v>
      </c>
      <c r="BD18" s="9">
        <f>IF('Upto Month COPPY'!$C$54="",0,'Upto Month COPPY'!$C$54)</f>
        <v>3353</v>
      </c>
      <c r="BE18" s="9">
        <f>IF('Upto Month COPPY'!$C$55="",0,'Upto Month COPPY'!$C$55)</f>
        <v>0</v>
      </c>
      <c r="BF18" s="9">
        <f>IF('Upto Month COPPY'!$C$56="",0,'Upto Month COPPY'!$C$56)</f>
        <v>2125</v>
      </c>
      <c r="BG18" s="9">
        <f>IF('Upto Month COPPY'!$C$58="",0,'Upto Month COPPY'!$C$58)</f>
        <v>9547</v>
      </c>
      <c r="BH18" s="9">
        <f>SUM(AE18:BG18)</f>
        <v>622191</v>
      </c>
      <c r="BI18" s="263">
        <f>AD18+BH18</f>
        <v>1611118</v>
      </c>
      <c r="BJ18" s="9">
        <f>IF('Upto Month COPPY'!$C$60="",0,'Upto Month COPPY'!$C$60)</f>
        <v>351296</v>
      </c>
      <c r="BK18" s="49">
        <f t="shared" ref="BK18:BK19" si="30">BI18-BJ18</f>
        <v>1259822</v>
      </c>
      <c r="BL18">
        <f>'Upto Month COPPY'!$C$61</f>
        <v>1259823</v>
      </c>
      <c r="BM18" s="30">
        <f t="shared" ref="BM18:BM22" si="31">BK18-AD18</f>
        <v>270895</v>
      </c>
    </row>
    <row r="19" spans="1:65">
      <c r="A19" s="128"/>
      <c r="B19" s="180" t="s">
        <v>341</v>
      </c>
      <c r="C19" s="9">
        <f>IF('Upto Month Current'!$C$4="",0,'Upto Month Current'!$C$4)</f>
        <v>591094</v>
      </c>
      <c r="D19" s="9">
        <f>IF('Upto Month Current'!$C$5="",0,'Upto Month Current'!$C$5)</f>
        <v>221793</v>
      </c>
      <c r="E19" s="9">
        <f>IF('Upto Month Current'!$C$6="",0,'Upto Month Current'!$C$6)</f>
        <v>49225</v>
      </c>
      <c r="F19" s="9">
        <f>IF('Upto Month Current'!$C$7="",0,'Upto Month Current'!$C$7)</f>
        <v>57714</v>
      </c>
      <c r="G19" s="9">
        <f>IF('Upto Month Current'!$C$8="",0,'Upto Month Current'!$C$8)</f>
        <v>39815</v>
      </c>
      <c r="H19" s="9">
        <f>IF('Upto Month Current'!$C$9="",0,'Upto Month Current'!$C$9)</f>
        <v>0</v>
      </c>
      <c r="I19" s="9">
        <f>IF('Upto Month Current'!$C$10="",0,'Upto Month Current'!$C$10)</f>
        <v>0</v>
      </c>
      <c r="J19" s="9">
        <f>IF('Upto Month Current'!$C$11="",0,'Upto Month Current'!$C$11)</f>
        <v>0</v>
      </c>
      <c r="K19" s="9">
        <f>IF('Upto Month Current'!$C$12="",0,'Upto Month Current'!$C$12)</f>
        <v>12</v>
      </c>
      <c r="L19" s="9">
        <f>IF('Upto Month Current'!$C$13="",0,'Upto Month Current'!$C$13)</f>
        <v>13712</v>
      </c>
      <c r="M19" s="9">
        <f>IF('Upto Month Current'!$C$14="",0,'Upto Month Current'!$C$14)</f>
        <v>70413</v>
      </c>
      <c r="N19" s="9">
        <f>IF('Upto Month Current'!$C$15="",0,'Upto Month Current'!$C$15)</f>
        <v>71</v>
      </c>
      <c r="O19" s="9">
        <f>IF('Upto Month Current'!$C$16="",0,'Upto Month Current'!$C$16)</f>
        <v>1311</v>
      </c>
      <c r="P19" s="9">
        <f>IF('Upto Month Current'!$C$17="",0,'Upto Month Current'!$C$17)</f>
        <v>44351</v>
      </c>
      <c r="Q19" s="9">
        <f>IF('Upto Month Current'!$C$18="",0,'Upto Month Current'!$C$18)</f>
        <v>0</v>
      </c>
      <c r="R19" s="9">
        <f>IF('Upto Month Current'!$C$21="",0,'Upto Month Current'!$C$21)</f>
        <v>1351</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269">
        <f t="shared" si="29"/>
        <v>1090862</v>
      </c>
      <c r="AE19" s="9">
        <f>IF('Upto Month Current'!$C$19="",0,'Upto Month Current'!$C$19)</f>
        <v>1480</v>
      </c>
      <c r="AF19" s="9">
        <f>IF('Upto Month Current'!$C$20="",0,'Upto Month Current'!$C$20)</f>
        <v>0</v>
      </c>
      <c r="AG19" s="9">
        <f>IF('Upto Month Current'!$C$22="",0,'Upto Month Current'!$C$22)</f>
        <v>3347</v>
      </c>
      <c r="AH19" s="9">
        <f>IF('Upto Month Current'!$C$23="",0,'Upto Month Current'!$C$23)</f>
        <v>0</v>
      </c>
      <c r="AI19" s="9">
        <f>IF('Upto Month Current'!$C$24="",0,'Upto Month Current'!$C$24)</f>
        <v>0</v>
      </c>
      <c r="AJ19" s="9">
        <f>IF('Upto Month Current'!$C$25="",0,'Upto Month Current'!$C$25)</f>
        <v>0</v>
      </c>
      <c r="AK19" s="9">
        <f>IF('Upto Month Current'!$C$28="",0,'Upto Month Current'!$C$28)</f>
        <v>1860</v>
      </c>
      <c r="AL19" s="9">
        <f>IF('Upto Month Current'!$C$29="",0,'Upto Month Current'!$C$29)</f>
        <v>72509</v>
      </c>
      <c r="AM19" s="9">
        <f>IF('Upto Month Current'!$C$31="",0,'Upto Month Current'!$C$31)</f>
        <v>0</v>
      </c>
      <c r="AN19" s="9">
        <f>IF('Upto Month Current'!$C$32="",0,'Upto Month Current'!$C$32)</f>
        <v>40600</v>
      </c>
      <c r="AO19" s="9">
        <f>IF('Upto Month Current'!$C$33="",0,'Upto Month Current'!$C$33)</f>
        <v>163577</v>
      </c>
      <c r="AP19" s="9">
        <f>IF('Upto Month Current'!$C$34="",0,'Upto Month Current'!$C$34)</f>
        <v>122084</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98</v>
      </c>
      <c r="AX19" s="9">
        <f>IF('Upto Month Current'!$C$46="",0,'Upto Month Current'!$C$46)</f>
        <v>0</v>
      </c>
      <c r="AY19" s="9">
        <f>IF('Upto Month Current'!$C$47="",0,'Upto Month Current'!$C$47)</f>
        <v>120</v>
      </c>
      <c r="AZ19" s="9">
        <f>IF('Upto Month Current'!$C$49="",0,'Upto Month Current'!$C$49)</f>
        <v>0</v>
      </c>
      <c r="BA19" s="9">
        <f>IF('Upto Month Current'!$C$50="",0,'Upto Month Current'!$C$50)</f>
        <v>0</v>
      </c>
      <c r="BB19" s="9">
        <f>IF('Upto Month Current'!$C$52="",0,'Upto Month Current'!$C$52)</f>
        <v>0</v>
      </c>
      <c r="BC19" s="9">
        <f>IF('Upto Month Current'!$C$53="",0,'Upto Month Current'!$C$53)</f>
        <v>4748</v>
      </c>
      <c r="BD19" s="9">
        <f>IF('Upto Month Current'!$C$54="",0,'Upto Month Current'!$C$54)</f>
        <v>4748</v>
      </c>
      <c r="BE19" s="9">
        <f>IF('Upto Month Current'!$C$55="",0,'Upto Month Current'!$C$55)</f>
        <v>0</v>
      </c>
      <c r="BF19" s="9">
        <f>IF('Upto Month Current'!$C$56="",0,'Upto Month Current'!$C$56)</f>
        <v>1640</v>
      </c>
      <c r="BG19" s="9">
        <f>IF('Upto Month Current'!$C$58="",0,'Upto Month Current'!$C$58)</f>
        <v>3821</v>
      </c>
      <c r="BH19" s="9">
        <f>SUM(AE19:BG19)</f>
        <v>420632</v>
      </c>
      <c r="BI19" s="263">
        <f>AD19+BH19</f>
        <v>1511494</v>
      </c>
      <c r="BJ19" s="9">
        <f>IF('Upto Month Current'!$C$60="",0,'Upto Month Current'!$C$60)</f>
        <v>87205</v>
      </c>
      <c r="BK19" s="49">
        <f t="shared" si="30"/>
        <v>1424289</v>
      </c>
      <c r="BL19">
        <f>'Upto Month Current'!$C$61</f>
        <v>1424289</v>
      </c>
      <c r="BM19" s="30">
        <f t="shared" si="31"/>
        <v>333427</v>
      </c>
    </row>
    <row r="20" spans="1:65">
      <c r="A20" s="128"/>
      <c r="B20" s="5" t="s">
        <v>127</v>
      </c>
      <c r="C20" s="11">
        <f>C19-C17</f>
        <v>11106</v>
      </c>
      <c r="D20" s="11">
        <f t="shared" ref="D20" si="32">D19-D17</f>
        <v>23375</v>
      </c>
      <c r="E20" s="11">
        <f t="shared" ref="E20" si="33">E19-E17</f>
        <v>-1997</v>
      </c>
      <c r="F20" s="11">
        <f t="shared" ref="F20" si="34">F19-F17</f>
        <v>2564</v>
      </c>
      <c r="G20" s="11">
        <f t="shared" ref="G20" si="35">G19-G17</f>
        <v>5909</v>
      </c>
      <c r="H20" s="11">
        <f t="shared" ref="H20" si="36">H19-H17</f>
        <v>0</v>
      </c>
      <c r="I20" s="11">
        <f t="shared" ref="I20" si="37">I19-I17</f>
        <v>0</v>
      </c>
      <c r="J20" s="11">
        <f t="shared" ref="J20" si="38">J19-J17</f>
        <v>0</v>
      </c>
      <c r="K20" s="11">
        <f t="shared" ref="K20" si="39">K19-K17</f>
        <v>12</v>
      </c>
      <c r="L20" s="11">
        <f t="shared" ref="L20" si="40">L19-L17</f>
        <v>2710</v>
      </c>
      <c r="M20" s="11">
        <f t="shared" ref="M20" si="41">M19-M17</f>
        <v>22613</v>
      </c>
      <c r="N20" s="11">
        <f t="shared" ref="N20" si="42">N19-N17</f>
        <v>13</v>
      </c>
      <c r="O20" s="11">
        <f t="shared" ref="O20" si="43">O19-O17</f>
        <v>725</v>
      </c>
      <c r="P20" s="11">
        <f t="shared" ref="P20" si="44">P19-P17</f>
        <v>18785</v>
      </c>
      <c r="Q20" s="11">
        <f t="shared" ref="Q20" si="45">Q19-Q17</f>
        <v>0</v>
      </c>
      <c r="R20" s="11">
        <f t="shared" ref="R20" si="46">R19-R17</f>
        <v>549</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11">
        <f t="shared" ref="AB20" si="55">AB19-AB17</f>
        <v>0</v>
      </c>
      <c r="AC20" s="9">
        <f t="shared" si="54"/>
        <v>0</v>
      </c>
      <c r="AD20" s="9">
        <f t="shared" si="54"/>
        <v>86364</v>
      </c>
      <c r="AE20" s="11">
        <f t="shared" ref="AE20" si="56">AE19-AE17</f>
        <v>1141</v>
      </c>
      <c r="AF20" s="11">
        <f t="shared" ref="AF20" si="57">AF19-AF17</f>
        <v>-90</v>
      </c>
      <c r="AG20" s="11">
        <f t="shared" ref="AG20" si="58">AG19-AG17</f>
        <v>-1042</v>
      </c>
      <c r="AH20" s="11">
        <f t="shared" ref="AH20" si="59">AH19-AH17</f>
        <v>0</v>
      </c>
      <c r="AI20" s="11">
        <f t="shared" ref="AI20" si="60">AI19-AI17</f>
        <v>0</v>
      </c>
      <c r="AJ20" s="11">
        <f t="shared" ref="AJ20" si="61">AJ19-AJ17</f>
        <v>0</v>
      </c>
      <c r="AK20" s="11">
        <f t="shared" ref="AK20" si="62">AK19-AK17</f>
        <v>-5020</v>
      </c>
      <c r="AL20" s="11">
        <f t="shared" ref="AL20" si="63">AL19-AL17</f>
        <v>-13406</v>
      </c>
      <c r="AM20" s="11">
        <f t="shared" ref="AM20" si="64">AM19-AM17</f>
        <v>0</v>
      </c>
      <c r="AN20" s="11">
        <f t="shared" ref="AN20" si="65">AN19-AN17</f>
        <v>20997</v>
      </c>
      <c r="AO20" s="9">
        <f t="shared" ref="AO20" si="66">AO19-AO17</f>
        <v>76258</v>
      </c>
      <c r="AP20" s="11">
        <f t="shared" ref="AP20" si="67">AP19-AP17</f>
        <v>110845</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-83</v>
      </c>
      <c r="AX20" s="11">
        <f t="shared" ref="AX20" si="75">AX19-AX17</f>
        <v>0</v>
      </c>
      <c r="AY20" s="11">
        <f t="shared" ref="AY20" si="76">AY19-AY17</f>
        <v>87</v>
      </c>
      <c r="AZ20" s="11">
        <f t="shared" ref="AZ20" si="77">AZ19-AZ17</f>
        <v>0</v>
      </c>
      <c r="BA20" s="11">
        <f t="shared" ref="BA20" si="78">BA19-BA17</f>
        <v>0</v>
      </c>
      <c r="BB20" s="9">
        <f t="shared" ref="BB20" si="79">BB19-BB17</f>
        <v>0</v>
      </c>
      <c r="BC20" s="11">
        <f t="shared" ref="BC20" si="80">BC19-BC17</f>
        <v>1531</v>
      </c>
      <c r="BD20" s="11">
        <f t="shared" ref="BD20" si="81">BD19-BD17</f>
        <v>1577</v>
      </c>
      <c r="BE20" s="11">
        <f t="shared" ref="BE20" si="82">BE19-BE17</f>
        <v>0</v>
      </c>
      <c r="BF20" s="11">
        <f t="shared" ref="BF20" si="83">BF19-BF17</f>
        <v>-701</v>
      </c>
      <c r="BG20" s="11">
        <f t="shared" ref="BG20:BH20" si="84">BG19-BG17</f>
        <v>1406</v>
      </c>
      <c r="BH20" s="9">
        <f t="shared" si="84"/>
        <v>193500</v>
      </c>
      <c r="BI20" s="9">
        <f t="shared" ref="BI20" si="85">BI19-BI17</f>
        <v>279864</v>
      </c>
      <c r="BJ20" s="11">
        <f t="shared" ref="BJ20:BK20" si="86">BJ19-BJ17</f>
        <v>81541</v>
      </c>
      <c r="BK20" s="49">
        <f t="shared" si="86"/>
        <v>198323</v>
      </c>
      <c r="BM20" s="30">
        <f t="shared" si="31"/>
        <v>111959</v>
      </c>
    </row>
    <row r="21" spans="1:65">
      <c r="A21" s="128"/>
      <c r="B21" s="5" t="s">
        <v>128</v>
      </c>
      <c r="C21" s="13">
        <f>C20/C17</f>
        <v>1.9148672041490514E-2</v>
      </c>
      <c r="D21" s="13">
        <f t="shared" ref="D21" si="87">D20/D17</f>
        <v>0.1178068522009092</v>
      </c>
      <c r="E21" s="13">
        <f t="shared" ref="E21" si="88">E20/E17</f>
        <v>-3.8987153957283978E-2</v>
      </c>
      <c r="F21" s="13">
        <f t="shared" ref="F21" si="89">F20/F17</f>
        <v>4.6491387126019947E-2</v>
      </c>
      <c r="G21" s="13">
        <f t="shared" ref="G21" si="90">G20/G17</f>
        <v>0.17427593936176489</v>
      </c>
      <c r="H21" s="13" t="e">
        <f t="shared" ref="H21" si="91">H20/H17</f>
        <v>#DIV/0!</v>
      </c>
      <c r="I21" s="13" t="e">
        <f t="shared" ref="I21" si="92">I20/I17</f>
        <v>#DIV/0!</v>
      </c>
      <c r="J21" s="13" t="e">
        <f t="shared" ref="J21" si="93">J20/J17</f>
        <v>#DIV/0!</v>
      </c>
      <c r="K21" s="13" t="e">
        <f t="shared" ref="K21" si="94">K20/K17</f>
        <v>#DIV/0!</v>
      </c>
      <c r="L21" s="13">
        <f t="shared" ref="L21" si="95">L20/L17</f>
        <v>0.24631885111797855</v>
      </c>
      <c r="M21" s="13">
        <f t="shared" ref="M21" si="96">M20/M17</f>
        <v>0.47307531380753137</v>
      </c>
      <c r="N21" s="13">
        <f t="shared" ref="N21" si="97">N20/N17</f>
        <v>0.22413793103448276</v>
      </c>
      <c r="O21" s="13">
        <f t="shared" ref="O21" si="98">O20/O17</f>
        <v>1.2372013651877134</v>
      </c>
      <c r="P21" s="13">
        <f t="shared" ref="P21" si="99">P20/P17</f>
        <v>0.73476492216224676</v>
      </c>
      <c r="Q21" s="13" t="e">
        <f t="shared" ref="Q21" si="100">Q20/Q17</f>
        <v>#DIV/0!</v>
      </c>
      <c r="R21" s="13">
        <f t="shared" ref="R21" si="101">R20/R17</f>
        <v>0.68453865336658359</v>
      </c>
      <c r="S21" s="13" t="e">
        <f t="shared" ref="S21" si="102">S20/S17</f>
        <v>#DIV/0!</v>
      </c>
      <c r="T21" s="13" t="e">
        <f t="shared" ref="T21:U21" si="103">T20/T17</f>
        <v>#DIV/0!</v>
      </c>
      <c r="U21" s="13" t="e">
        <f t="shared" si="103"/>
        <v>#DIV/0!</v>
      </c>
      <c r="V21" s="160"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3" t="e">
        <f t="shared" ref="AB21" si="110">AB20/AB17</f>
        <v>#DIV/0!</v>
      </c>
      <c r="AC21" s="160" t="e">
        <f t="shared" si="109"/>
        <v>#DIV/0!</v>
      </c>
      <c r="AD21" s="160">
        <f t="shared" si="109"/>
        <v>8.5977274220555941E-2</v>
      </c>
      <c r="AE21" s="13">
        <f t="shared" ref="AE21" si="111">AE20/AE17</f>
        <v>3.3657817109144541</v>
      </c>
      <c r="AF21" s="13">
        <f t="shared" ref="AF21" si="112">AF20/AF17</f>
        <v>-1</v>
      </c>
      <c r="AG21" s="13">
        <f t="shared" ref="AG21" si="113">AG20/AG17</f>
        <v>-0.23741171109592163</v>
      </c>
      <c r="AH21" s="13" t="e">
        <f t="shared" ref="AH21" si="114">AH20/AH17</f>
        <v>#DIV/0!</v>
      </c>
      <c r="AI21" s="13" t="e">
        <f t="shared" ref="AI21" si="115">AI20/AI17</f>
        <v>#DIV/0!</v>
      </c>
      <c r="AJ21" s="13" t="e">
        <f t="shared" ref="AJ21" si="116">AJ20/AJ17</f>
        <v>#DIV/0!</v>
      </c>
      <c r="AK21" s="13">
        <f t="shared" ref="AK21" si="117">AK20/AK17</f>
        <v>-0.72965116279069764</v>
      </c>
      <c r="AL21" s="13">
        <f t="shared" ref="AL21" si="118">AL20/AL17</f>
        <v>-0.15603794448000932</v>
      </c>
      <c r="AM21" s="13" t="e">
        <f t="shared" ref="AM21" si="119">AM20/AM17</f>
        <v>#DIV/0!</v>
      </c>
      <c r="AN21" s="13">
        <f t="shared" ref="AN21" si="120">AN20/AN17</f>
        <v>1.0711115645564455</v>
      </c>
      <c r="AO21" s="160">
        <f t="shared" ref="AO21" si="121">AO20/AO17</f>
        <v>0.8733265383249923</v>
      </c>
      <c r="AP21" s="13">
        <f t="shared" ref="AP21" si="122">AP20/AP17</f>
        <v>9.8625322537592304</v>
      </c>
      <c r="AQ21" s="160"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f t="shared" ref="AW21" si="129">AW20/AW17</f>
        <v>-0.4585635359116022</v>
      </c>
      <c r="AX21" s="13" t="e">
        <f t="shared" ref="AX21" si="130">AX20/AX17</f>
        <v>#DIV/0!</v>
      </c>
      <c r="AY21" s="13">
        <f t="shared" ref="AY21" si="131">AY20/AY17</f>
        <v>2.6363636363636362</v>
      </c>
      <c r="AZ21" s="13" t="e">
        <f t="shared" ref="AZ21" si="132">AZ20/AZ17</f>
        <v>#DIV/0!</v>
      </c>
      <c r="BA21" s="13" t="e">
        <f t="shared" ref="BA21" si="133">BA20/BA17</f>
        <v>#DIV/0!</v>
      </c>
      <c r="BB21" s="160" t="e">
        <f t="shared" ref="BB21" si="134">BB20/BB17</f>
        <v>#DIV/0!</v>
      </c>
      <c r="BC21" s="13">
        <f t="shared" ref="BC21" si="135">BC20/BC17</f>
        <v>0.47590923220391668</v>
      </c>
      <c r="BD21" s="13">
        <f t="shared" ref="BD21" si="136">BD20/BD17</f>
        <v>0.49731945758435825</v>
      </c>
      <c r="BE21" s="13" t="e">
        <f t="shared" ref="BE21" si="137">BE20/BE17</f>
        <v>#DIV/0!</v>
      </c>
      <c r="BF21" s="13">
        <f t="shared" ref="BF21" si="138">BF20/BF17</f>
        <v>-0.29944468175993166</v>
      </c>
      <c r="BG21" s="13">
        <f t="shared" ref="BG21:BH21" si="139">BG20/BG17</f>
        <v>0.58219461697722563</v>
      </c>
      <c r="BH21" s="160">
        <f t="shared" si="139"/>
        <v>0.85192751351636931</v>
      </c>
      <c r="BI21" s="160">
        <f t="shared" ref="BI21" si="140">BI20/BI17</f>
        <v>0.227230580612684</v>
      </c>
      <c r="BJ21" s="13">
        <f t="shared" ref="BJ21:BK21" si="141">BJ20/BJ17</f>
        <v>14.396362994350282</v>
      </c>
      <c r="BK21" s="50">
        <f t="shared" si="141"/>
        <v>0.16176876030819778</v>
      </c>
      <c r="BM21" s="160" t="e">
        <f t="shared" ref="BM21" si="142">BM20/BM17</f>
        <v>#DIV/0!</v>
      </c>
    </row>
    <row r="22" spans="1:65">
      <c r="A22" s="128"/>
      <c r="B22" s="5" t="s">
        <v>129</v>
      </c>
      <c r="C22" s="11">
        <f>C19-C18</f>
        <v>5896</v>
      </c>
      <c r="D22" s="11">
        <f t="shared" ref="D22:BK22" si="143">D19-D18</f>
        <v>73413</v>
      </c>
      <c r="E22" s="11">
        <f t="shared" si="143"/>
        <v>-1197</v>
      </c>
      <c r="F22" s="11">
        <f t="shared" si="143"/>
        <v>3834</v>
      </c>
      <c r="G22" s="11">
        <f t="shared" si="143"/>
        <v>4836</v>
      </c>
      <c r="H22" s="11">
        <f t="shared" si="143"/>
        <v>0</v>
      </c>
      <c r="I22" s="11">
        <f t="shared" si="143"/>
        <v>0</v>
      </c>
      <c r="J22" s="11">
        <f t="shared" si="143"/>
        <v>0</v>
      </c>
      <c r="K22" s="11">
        <f t="shared" si="143"/>
        <v>12</v>
      </c>
      <c r="L22" s="11">
        <f t="shared" si="143"/>
        <v>4350</v>
      </c>
      <c r="M22" s="11">
        <f t="shared" si="143"/>
        <v>610</v>
      </c>
      <c r="N22" s="11">
        <f t="shared" si="143"/>
        <v>13</v>
      </c>
      <c r="O22" s="11">
        <f t="shared" si="143"/>
        <v>298</v>
      </c>
      <c r="P22" s="11">
        <f t="shared" si="143"/>
        <v>9832</v>
      </c>
      <c r="Q22" s="11">
        <f t="shared" si="143"/>
        <v>0</v>
      </c>
      <c r="R22" s="11">
        <f t="shared" si="143"/>
        <v>38</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11">
        <f t="shared" ref="AB22" si="145">AB19-AB18</f>
        <v>0</v>
      </c>
      <c r="AC22" s="9">
        <f t="shared" ref="AC22:AD22" si="146">AC19-AC18</f>
        <v>0</v>
      </c>
      <c r="AD22" s="9">
        <f t="shared" si="146"/>
        <v>101935</v>
      </c>
      <c r="AE22" s="11">
        <f t="shared" si="143"/>
        <v>-7</v>
      </c>
      <c r="AF22" s="11">
        <f t="shared" si="143"/>
        <v>-47</v>
      </c>
      <c r="AG22" s="11">
        <f t="shared" si="143"/>
        <v>-476</v>
      </c>
      <c r="AH22" s="11">
        <f t="shared" si="143"/>
        <v>0</v>
      </c>
      <c r="AI22" s="11">
        <f t="shared" si="143"/>
        <v>0</v>
      </c>
      <c r="AJ22" s="11">
        <f t="shared" si="143"/>
        <v>0</v>
      </c>
      <c r="AK22" s="11">
        <f t="shared" si="143"/>
        <v>-4950</v>
      </c>
      <c r="AL22" s="11">
        <f t="shared" si="143"/>
        <v>10138</v>
      </c>
      <c r="AM22" s="11">
        <f t="shared" si="143"/>
        <v>0</v>
      </c>
      <c r="AN22" s="11">
        <f t="shared" si="143"/>
        <v>19443</v>
      </c>
      <c r="AO22" s="9">
        <f t="shared" si="143"/>
        <v>3057</v>
      </c>
      <c r="AP22" s="11">
        <f t="shared" si="143"/>
        <v>-225360</v>
      </c>
      <c r="AQ22" s="9">
        <f t="shared" si="143"/>
        <v>0</v>
      </c>
      <c r="AR22" s="11">
        <f t="shared" si="143"/>
        <v>0</v>
      </c>
      <c r="AS22" s="11">
        <f t="shared" si="143"/>
        <v>0</v>
      </c>
      <c r="AT22" s="11">
        <f t="shared" si="143"/>
        <v>0</v>
      </c>
      <c r="AU22" s="11">
        <f t="shared" si="143"/>
        <v>0</v>
      </c>
      <c r="AV22" s="11">
        <f t="shared" si="143"/>
        <v>0</v>
      </c>
      <c r="AW22" s="11">
        <f t="shared" si="143"/>
        <v>64</v>
      </c>
      <c r="AX22" s="11">
        <f t="shared" si="143"/>
        <v>0</v>
      </c>
      <c r="AY22" s="11">
        <f t="shared" si="143"/>
        <v>0</v>
      </c>
      <c r="AZ22" s="11">
        <f t="shared" si="143"/>
        <v>0</v>
      </c>
      <c r="BA22" s="11">
        <f t="shared" si="143"/>
        <v>0</v>
      </c>
      <c r="BB22" s="9">
        <f t="shared" si="143"/>
        <v>0</v>
      </c>
      <c r="BC22" s="11">
        <f t="shared" si="143"/>
        <v>1395</v>
      </c>
      <c r="BD22" s="11">
        <f t="shared" si="143"/>
        <v>1395</v>
      </c>
      <c r="BE22" s="11">
        <f t="shared" si="143"/>
        <v>0</v>
      </c>
      <c r="BF22" s="11">
        <f t="shared" si="143"/>
        <v>-485</v>
      </c>
      <c r="BG22" s="11">
        <f t="shared" si="143"/>
        <v>-5726</v>
      </c>
      <c r="BH22" s="9">
        <f t="shared" si="143"/>
        <v>-201559</v>
      </c>
      <c r="BI22" s="9">
        <f t="shared" si="143"/>
        <v>-99624</v>
      </c>
      <c r="BJ22" s="11">
        <f t="shared" si="143"/>
        <v>-264091</v>
      </c>
      <c r="BK22" s="49">
        <f t="shared" si="143"/>
        <v>164467</v>
      </c>
      <c r="BM22" s="30">
        <f t="shared" si="31"/>
        <v>62532</v>
      </c>
    </row>
    <row r="23" spans="1:65">
      <c r="A23" s="128"/>
      <c r="B23" s="5" t="s">
        <v>130</v>
      </c>
      <c r="C23" s="13">
        <f>C22/C18</f>
        <v>1.0075222403357497E-2</v>
      </c>
      <c r="D23" s="13">
        <f t="shared" ref="D23" si="147">D22/D18</f>
        <v>0.49476344520824911</v>
      </c>
      <c r="E23" s="13">
        <f t="shared" ref="E23" si="148">E22/E18</f>
        <v>-2.373963745983896E-2</v>
      </c>
      <c r="F23" s="13">
        <f t="shared" ref="F23" si="149">F22/F18</f>
        <v>7.115812917594655E-2</v>
      </c>
      <c r="G23" s="13">
        <f t="shared" ref="G23" si="150">G22/G18</f>
        <v>0.13825438120014866</v>
      </c>
      <c r="H23" s="13" t="e">
        <f t="shared" ref="H23" si="151">H22/H18</f>
        <v>#DIV/0!</v>
      </c>
      <c r="I23" s="13" t="e">
        <f t="shared" ref="I23" si="152">I22/I18</f>
        <v>#DIV/0!</v>
      </c>
      <c r="J23" s="13" t="e">
        <f t="shared" ref="J23" si="153">J22/J18</f>
        <v>#DIV/0!</v>
      </c>
      <c r="K23" s="13" t="e">
        <f t="shared" ref="K23" si="154">K22/K18</f>
        <v>#DIV/0!</v>
      </c>
      <c r="L23" s="13">
        <f t="shared" ref="L23" si="155">L22/L18</f>
        <v>0.46464430677205726</v>
      </c>
      <c r="M23" s="13">
        <f t="shared" ref="M23" si="156">M22/M18</f>
        <v>8.7388794177900662E-3</v>
      </c>
      <c r="N23" s="13">
        <f t="shared" ref="N23" si="157">N22/N18</f>
        <v>0.22413793103448276</v>
      </c>
      <c r="O23" s="13">
        <f t="shared" ref="O23" si="158">O22/O18</f>
        <v>0.29417571569595263</v>
      </c>
      <c r="P23" s="13">
        <f t="shared" ref="P23" si="159">P22/P18</f>
        <v>0.28482864509400618</v>
      </c>
      <c r="Q23" s="13" t="e">
        <f t="shared" ref="Q23" si="160">Q22/Q18</f>
        <v>#DIV/0!</v>
      </c>
      <c r="R23" s="13">
        <f t="shared" ref="R23" si="161">R22/R18</f>
        <v>2.8941355674028942E-2</v>
      </c>
      <c r="S23" s="13" t="e">
        <f t="shared" ref="S23" si="162">S22/S18</f>
        <v>#DIV/0!</v>
      </c>
      <c r="T23" s="13" t="e">
        <f t="shared" ref="T23:U23" si="163">T22/T18</f>
        <v>#DIV/0!</v>
      </c>
      <c r="U23" s="13" t="e">
        <f t="shared" si="163"/>
        <v>#DIV/0!</v>
      </c>
      <c r="V23" s="160"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3" t="e">
        <f t="shared" ref="AB23" si="170">AB22/AB18</f>
        <v>#DIV/0!</v>
      </c>
      <c r="AC23" s="160" t="e">
        <f t="shared" si="169"/>
        <v>#DIV/0!</v>
      </c>
      <c r="AD23" s="160">
        <f t="shared" si="169"/>
        <v>0.10307636458505026</v>
      </c>
      <c r="AE23" s="13">
        <f t="shared" ref="AE23" si="171">AE22/AE18</f>
        <v>-4.707464694014795E-3</v>
      </c>
      <c r="AF23" s="13">
        <f t="shared" ref="AF23" si="172">AF22/AF18</f>
        <v>-1</v>
      </c>
      <c r="AG23" s="13">
        <f t="shared" ref="AG23" si="173">AG22/AG18</f>
        <v>-0.12450954747580434</v>
      </c>
      <c r="AH23" s="13" t="e">
        <f t="shared" ref="AH23" si="174">AH22/AH18</f>
        <v>#DIV/0!</v>
      </c>
      <c r="AI23" s="13" t="e">
        <f t="shared" ref="AI23" si="175">AI22/AI18</f>
        <v>#DIV/0!</v>
      </c>
      <c r="AJ23" s="13" t="e">
        <f t="shared" ref="AJ23" si="176">AJ22/AJ18</f>
        <v>#DIV/0!</v>
      </c>
      <c r="AK23" s="13">
        <f t="shared" ref="AK23" si="177">AK22/AK18</f>
        <v>-0.72687224669603523</v>
      </c>
      <c r="AL23" s="13">
        <f t="shared" ref="AL23" si="178">AL22/AL18</f>
        <v>0.16254348976287056</v>
      </c>
      <c r="AM23" s="13" t="e">
        <f t="shared" ref="AM23" si="179">AM22/AM18</f>
        <v>#DIV/0!</v>
      </c>
      <c r="AN23" s="13">
        <f t="shared" ref="AN23" si="180">AN22/AN18</f>
        <v>0.91898662381244978</v>
      </c>
      <c r="AO23" s="160">
        <f t="shared" ref="AO23" si="181">AO22/AO18</f>
        <v>1.9044355843508599E-2</v>
      </c>
      <c r="AP23" s="13">
        <f t="shared" ref="AP23" si="182">AP22/AP18</f>
        <v>-0.64862251182924446</v>
      </c>
      <c r="AQ23" s="160"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f t="shared" ref="AW23" si="189">AW22/AW18</f>
        <v>1.8823529411764706</v>
      </c>
      <c r="AX23" s="13" t="e">
        <f t="shared" ref="AX23" si="190">AX22/AX18</f>
        <v>#DIV/0!</v>
      </c>
      <c r="AY23" s="13">
        <f t="shared" ref="AY23" si="191">AY22/AY18</f>
        <v>0</v>
      </c>
      <c r="AZ23" s="13" t="e">
        <f t="shared" ref="AZ23" si="192">AZ22/AZ18</f>
        <v>#DIV/0!</v>
      </c>
      <c r="BA23" s="13" t="e">
        <f t="shared" ref="BA23" si="193">BA22/BA18</f>
        <v>#DIV/0!</v>
      </c>
      <c r="BB23" s="160" t="e">
        <f t="shared" ref="BB23" si="194">BB22/BB18</f>
        <v>#DIV/0!</v>
      </c>
      <c r="BC23" s="13">
        <f t="shared" ref="BC23" si="195">BC22/BC18</f>
        <v>0.41604533253802567</v>
      </c>
      <c r="BD23" s="13">
        <f t="shared" ref="BD23" si="196">BD22/BD18</f>
        <v>0.41604533253802567</v>
      </c>
      <c r="BE23" s="13" t="e">
        <f t="shared" ref="BE23" si="197">BE22/BE18</f>
        <v>#DIV/0!</v>
      </c>
      <c r="BF23" s="13">
        <f t="shared" ref="BF23" si="198">BF22/BF18</f>
        <v>-0.22823529411764706</v>
      </c>
      <c r="BG23" s="13">
        <f t="shared" ref="BG23:BH23" si="199">BG22/BG18</f>
        <v>-0.59976956111867608</v>
      </c>
      <c r="BH23" s="160">
        <f t="shared" si="199"/>
        <v>-0.32395036250926162</v>
      </c>
      <c r="BI23" s="160">
        <f t="shared" ref="BI23" si="200">BI22/BI18</f>
        <v>-6.1835321807589515E-2</v>
      </c>
      <c r="BJ23" s="13">
        <f t="shared" ref="BJ23:BK23" si="201">BJ22/BJ18</f>
        <v>-0.75176204682091452</v>
      </c>
      <c r="BK23" s="50">
        <f t="shared" si="201"/>
        <v>0.13054780754741543</v>
      </c>
      <c r="BM23" s="14">
        <f t="shared" ref="BM23" si="202">BM22/BM18</f>
        <v>0.23083482530131602</v>
      </c>
    </row>
    <row r="24" spans="1:65">
      <c r="A24" s="128"/>
      <c r="B24" s="5" t="s">
        <v>327</v>
      </c>
      <c r="C24" s="126">
        <f t="shared" ref="C24:AI24" si="203">C19/C16</f>
        <v>0.69396615486485658</v>
      </c>
      <c r="D24" s="126">
        <f t="shared" si="203"/>
        <v>0.76009609453179616</v>
      </c>
      <c r="E24" s="126">
        <f t="shared" si="203"/>
        <v>0.96101284604271597</v>
      </c>
      <c r="F24" s="126">
        <f t="shared" si="203"/>
        <v>0.7115960791566488</v>
      </c>
      <c r="G24" s="126">
        <f t="shared" si="203"/>
        <v>0.79826372877278107</v>
      </c>
      <c r="H24" s="126" t="e">
        <f t="shared" si="203"/>
        <v>#DIV/0!</v>
      </c>
      <c r="I24" s="126" t="e">
        <f t="shared" si="203"/>
        <v>#DIV/0!</v>
      </c>
      <c r="J24" s="126" t="e">
        <f t="shared" si="203"/>
        <v>#DIV/0!</v>
      </c>
      <c r="K24" s="126" t="e">
        <f t="shared" si="203"/>
        <v>#DIV/0!</v>
      </c>
      <c r="L24" s="126">
        <f t="shared" si="203"/>
        <v>0.84788523373732372</v>
      </c>
      <c r="M24" s="126">
        <f t="shared" si="203"/>
        <v>1.0016643905769886</v>
      </c>
      <c r="N24" s="126">
        <f t="shared" si="203"/>
        <v>0.84523809523809523</v>
      </c>
      <c r="O24" s="126">
        <f t="shared" si="203"/>
        <v>1.5191193511008112</v>
      </c>
      <c r="P24" s="126">
        <f t="shared" si="203"/>
        <v>1.1445714728122016</v>
      </c>
      <c r="Q24" s="126" t="e">
        <f t="shared" si="203"/>
        <v>#DIV/0!</v>
      </c>
      <c r="R24" s="126">
        <f t="shared" si="203"/>
        <v>1.1333892617449663</v>
      </c>
      <c r="S24" s="126" t="e">
        <f t="shared" si="203"/>
        <v>#DIV/0!</v>
      </c>
      <c r="T24" s="126" t="e">
        <f t="shared" si="203"/>
        <v>#DIV/0!</v>
      </c>
      <c r="U24" s="126" t="e">
        <f t="shared" si="203"/>
        <v>#DIV/0!</v>
      </c>
      <c r="V24" s="175" t="e">
        <f t="shared" si="203"/>
        <v>#DIV/0!</v>
      </c>
      <c r="W24" s="126" t="e">
        <f t="shared" si="203"/>
        <v>#DIV/0!</v>
      </c>
      <c r="X24" s="126" t="e">
        <f t="shared" si="203"/>
        <v>#DIV/0!</v>
      </c>
      <c r="Y24" s="126" t="e">
        <f t="shared" si="203"/>
        <v>#DIV/0!</v>
      </c>
      <c r="Z24" s="126" t="e">
        <f t="shared" si="203"/>
        <v>#DIV/0!</v>
      </c>
      <c r="AA24" s="126" t="e">
        <f t="shared" si="203"/>
        <v>#DIV/0!</v>
      </c>
      <c r="AB24" s="126" t="e">
        <f t="shared" ref="AB24" si="204">AB19/AB16</f>
        <v>#DIV/0!</v>
      </c>
      <c r="AC24" s="175" t="e">
        <f t="shared" si="203"/>
        <v>#DIV/0!</v>
      </c>
      <c r="AD24" s="175">
        <f t="shared" si="203"/>
        <v>0.75070434747900716</v>
      </c>
      <c r="AE24" s="126">
        <f t="shared" si="203"/>
        <v>2.8682170542635661</v>
      </c>
      <c r="AF24" s="126">
        <f t="shared" si="203"/>
        <v>0</v>
      </c>
      <c r="AG24" s="126">
        <f t="shared" si="203"/>
        <v>0.50300571085061618</v>
      </c>
      <c r="AH24" s="126" t="e">
        <f t="shared" si="203"/>
        <v>#DIV/0!</v>
      </c>
      <c r="AI24" s="126" t="e">
        <f t="shared" si="203"/>
        <v>#DIV/0!</v>
      </c>
      <c r="AJ24" s="126" t="e">
        <f t="shared" ref="AJ24:BK24" si="205">AJ19/AJ16</f>
        <v>#DIV/0!</v>
      </c>
      <c r="AK24" s="126">
        <f t="shared" si="205"/>
        <v>0.178468624064479</v>
      </c>
      <c r="AL24" s="126">
        <f t="shared" si="205"/>
        <v>0.55701171499903979</v>
      </c>
      <c r="AM24" s="126" t="e">
        <f t="shared" si="205"/>
        <v>#DIV/0!</v>
      </c>
      <c r="AN24" s="126">
        <f t="shared" si="205"/>
        <v>1.366773270493183</v>
      </c>
      <c r="AO24" s="175">
        <f t="shared" si="205"/>
        <v>1.2362788518221806</v>
      </c>
      <c r="AP24" s="126">
        <f t="shared" si="205"/>
        <v>7.1687610099823837</v>
      </c>
      <c r="AQ24" s="175" t="e">
        <f t="shared" si="205"/>
        <v>#DIV/0!</v>
      </c>
      <c r="AR24" s="126" t="e">
        <f t="shared" si="205"/>
        <v>#DIV/0!</v>
      </c>
      <c r="AS24" s="126" t="e">
        <f t="shared" si="205"/>
        <v>#DIV/0!</v>
      </c>
      <c r="AT24" s="126" t="e">
        <f t="shared" si="205"/>
        <v>#DIV/0!</v>
      </c>
      <c r="AU24" s="126" t="e">
        <f t="shared" si="205"/>
        <v>#DIV/0!</v>
      </c>
      <c r="AV24" s="126" t="e">
        <f t="shared" si="205"/>
        <v>#DIV/0!</v>
      </c>
      <c r="AW24" s="126">
        <f t="shared" si="205"/>
        <v>0.36029411764705882</v>
      </c>
      <c r="AX24" s="126" t="e">
        <f t="shared" si="205"/>
        <v>#DIV/0!</v>
      </c>
      <c r="AY24" s="126">
        <f t="shared" si="205"/>
        <v>2.6666666666666665</v>
      </c>
      <c r="AZ24" s="126" t="e">
        <f t="shared" si="205"/>
        <v>#DIV/0!</v>
      </c>
      <c r="BA24" s="126" t="e">
        <f t="shared" si="205"/>
        <v>#DIV/0!</v>
      </c>
      <c r="BB24" s="175" t="e">
        <f t="shared" si="205"/>
        <v>#DIV/0!</v>
      </c>
      <c r="BC24" s="126">
        <f t="shared" si="205"/>
        <v>0.97615131578947367</v>
      </c>
      <c r="BD24" s="126">
        <f t="shared" si="205"/>
        <v>0.9832263408573203</v>
      </c>
      <c r="BE24" s="126" t="e">
        <f t="shared" si="205"/>
        <v>#DIV/0!</v>
      </c>
      <c r="BF24" s="126">
        <f t="shared" si="205"/>
        <v>0.46275395033860045</v>
      </c>
      <c r="BG24" s="126">
        <f t="shared" si="205"/>
        <v>1.0482853223593964</v>
      </c>
      <c r="BH24" s="175">
        <f t="shared" si="205"/>
        <v>1.2222380422433305</v>
      </c>
      <c r="BI24" s="175">
        <f t="shared" si="205"/>
        <v>0.84099580084650749</v>
      </c>
      <c r="BJ24" s="126">
        <f t="shared" si="205"/>
        <v>10.264241996233523</v>
      </c>
      <c r="BK24" s="126">
        <f t="shared" si="205"/>
        <v>0.7962388701516292</v>
      </c>
      <c r="BM24" s="126" t="e">
        <f>BM19/BM16</f>
        <v>#DIV/0!</v>
      </c>
    </row>
    <row r="25" spans="1:65">
      <c r="A25" s="128"/>
      <c r="B25" s="5" t="s">
        <v>331</v>
      </c>
      <c r="C25" s="11">
        <f>C16-C19</f>
        <v>260668</v>
      </c>
      <c r="D25" s="11">
        <f>D16-D19</f>
        <v>70003</v>
      </c>
      <c r="E25" s="11">
        <f t="shared" ref="E25:BK25" si="206">E16-E19</f>
        <v>1997</v>
      </c>
      <c r="F25" s="11">
        <f t="shared" si="206"/>
        <v>23391</v>
      </c>
      <c r="G25" s="11">
        <f t="shared" si="206"/>
        <v>10062</v>
      </c>
      <c r="H25" s="11">
        <f t="shared" si="206"/>
        <v>0</v>
      </c>
      <c r="I25" s="11">
        <f t="shared" si="206"/>
        <v>0</v>
      </c>
      <c r="J25" s="11">
        <f t="shared" si="206"/>
        <v>0</v>
      </c>
      <c r="K25" s="11">
        <f t="shared" si="206"/>
        <v>-12</v>
      </c>
      <c r="L25" s="11">
        <f t="shared" si="206"/>
        <v>2460</v>
      </c>
      <c r="M25" s="11">
        <f t="shared" si="206"/>
        <v>-117</v>
      </c>
      <c r="N25" s="11">
        <f t="shared" si="206"/>
        <v>13</v>
      </c>
      <c r="O25" s="11">
        <f t="shared" si="206"/>
        <v>-448</v>
      </c>
      <c r="P25" s="11">
        <f t="shared" si="206"/>
        <v>-5602</v>
      </c>
      <c r="Q25" s="11">
        <f t="shared" si="206"/>
        <v>0</v>
      </c>
      <c r="R25" s="11">
        <f t="shared" si="206"/>
        <v>-159</v>
      </c>
      <c r="S25" s="11">
        <f t="shared" si="206"/>
        <v>0</v>
      </c>
      <c r="T25" s="11">
        <f t="shared" si="206"/>
        <v>0</v>
      </c>
      <c r="U25" s="11">
        <f t="shared" si="206"/>
        <v>0</v>
      </c>
      <c r="V25" s="11">
        <f t="shared" si="206"/>
        <v>0</v>
      </c>
      <c r="W25" s="11">
        <f t="shared" si="206"/>
        <v>0</v>
      </c>
      <c r="X25" s="11">
        <f t="shared" si="206"/>
        <v>0</v>
      </c>
      <c r="Y25" s="11">
        <f t="shared" si="206"/>
        <v>0</v>
      </c>
      <c r="Z25" s="11">
        <f t="shared" si="206"/>
        <v>0</v>
      </c>
      <c r="AA25" s="11">
        <f t="shared" si="206"/>
        <v>0</v>
      </c>
      <c r="AB25" s="11">
        <f t="shared" si="206"/>
        <v>0</v>
      </c>
      <c r="AC25" s="11">
        <f t="shared" si="206"/>
        <v>0</v>
      </c>
      <c r="AD25" s="9">
        <f t="shared" si="206"/>
        <v>362256</v>
      </c>
      <c r="AE25" s="11">
        <f t="shared" si="206"/>
        <v>-964</v>
      </c>
      <c r="AF25" s="11">
        <f t="shared" si="206"/>
        <v>134</v>
      </c>
      <c r="AG25" s="11">
        <f t="shared" si="206"/>
        <v>3307</v>
      </c>
      <c r="AH25" s="11">
        <f t="shared" si="206"/>
        <v>0</v>
      </c>
      <c r="AI25" s="11">
        <f t="shared" si="206"/>
        <v>0</v>
      </c>
      <c r="AJ25" s="11">
        <f t="shared" si="206"/>
        <v>0</v>
      </c>
      <c r="AK25" s="11">
        <f t="shared" si="206"/>
        <v>8562</v>
      </c>
      <c r="AL25" s="11">
        <f t="shared" si="206"/>
        <v>57666</v>
      </c>
      <c r="AM25" s="11">
        <f t="shared" si="206"/>
        <v>0</v>
      </c>
      <c r="AN25" s="11">
        <f t="shared" si="206"/>
        <v>-10895</v>
      </c>
      <c r="AO25" s="11">
        <f t="shared" si="206"/>
        <v>-31263</v>
      </c>
      <c r="AP25" s="11">
        <f t="shared" si="206"/>
        <v>-105054</v>
      </c>
      <c r="AQ25" s="11">
        <f t="shared" si="206"/>
        <v>0</v>
      </c>
      <c r="AR25" s="11">
        <f t="shared" si="206"/>
        <v>0</v>
      </c>
      <c r="AS25" s="11">
        <f t="shared" si="206"/>
        <v>0</v>
      </c>
      <c r="AT25" s="11">
        <f t="shared" si="206"/>
        <v>0</v>
      </c>
      <c r="AU25" s="11">
        <f t="shared" si="206"/>
        <v>0</v>
      </c>
      <c r="AV25" s="11">
        <f t="shared" si="206"/>
        <v>0</v>
      </c>
      <c r="AW25" s="11">
        <f t="shared" si="206"/>
        <v>174</v>
      </c>
      <c r="AX25" s="11">
        <f t="shared" si="206"/>
        <v>0</v>
      </c>
      <c r="AY25" s="11">
        <f t="shared" si="206"/>
        <v>-75</v>
      </c>
      <c r="AZ25" s="11">
        <f t="shared" si="206"/>
        <v>0</v>
      </c>
      <c r="BA25" s="11">
        <f t="shared" si="206"/>
        <v>0</v>
      </c>
      <c r="BB25" s="11">
        <f t="shared" si="206"/>
        <v>0</v>
      </c>
      <c r="BC25" s="11">
        <f t="shared" si="206"/>
        <v>116</v>
      </c>
      <c r="BD25" s="11">
        <f t="shared" si="206"/>
        <v>81</v>
      </c>
      <c r="BE25" s="11">
        <f t="shared" si="206"/>
        <v>0</v>
      </c>
      <c r="BF25" s="11">
        <f t="shared" si="206"/>
        <v>1904</v>
      </c>
      <c r="BG25" s="11">
        <f t="shared" si="206"/>
        <v>-176</v>
      </c>
      <c r="BH25" s="11">
        <f t="shared" si="206"/>
        <v>-76483</v>
      </c>
      <c r="BI25" s="11">
        <f t="shared" si="206"/>
        <v>285773</v>
      </c>
      <c r="BJ25" s="11">
        <f t="shared" si="206"/>
        <v>-78709</v>
      </c>
      <c r="BK25" s="11">
        <f t="shared" si="206"/>
        <v>364482</v>
      </c>
      <c r="BL25" s="11">
        <f t="shared" ref="BL25:BM25" si="207">BL19-BL16</f>
        <v>1424287</v>
      </c>
      <c r="BM25" s="11">
        <f t="shared" si="207"/>
        <v>333427</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6"/>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176" customFormat="1">
      <c r="A27" s="15" t="s">
        <v>132</v>
      </c>
      <c r="B27" s="9" t="s">
        <v>326</v>
      </c>
      <c r="C27" s="261">
        <v>58271</v>
      </c>
      <c r="D27" s="261">
        <v>18243</v>
      </c>
      <c r="E27" s="261">
        <v>1798</v>
      </c>
      <c r="F27" s="261">
        <v>7627</v>
      </c>
      <c r="G27" s="261">
        <v>3117</v>
      </c>
      <c r="H27" s="261">
        <v>0</v>
      </c>
      <c r="I27" s="261">
        <v>0</v>
      </c>
      <c r="J27" s="261">
        <v>0</v>
      </c>
      <c r="K27" s="261">
        <v>159</v>
      </c>
      <c r="L27" s="261">
        <v>410</v>
      </c>
      <c r="M27" s="261">
        <v>575</v>
      </c>
      <c r="N27" s="261">
        <v>15</v>
      </c>
      <c r="O27" s="261">
        <v>17</v>
      </c>
      <c r="P27" s="261">
        <v>569</v>
      </c>
      <c r="Q27" s="261">
        <v>0</v>
      </c>
      <c r="R27" s="261">
        <v>180</v>
      </c>
      <c r="S27" s="261">
        <v>0</v>
      </c>
      <c r="T27" s="261">
        <v>0</v>
      </c>
      <c r="U27" s="261">
        <v>0</v>
      </c>
      <c r="V27" s="261">
        <v>0</v>
      </c>
      <c r="W27" s="261">
        <v>0</v>
      </c>
      <c r="X27" s="261">
        <v>0</v>
      </c>
      <c r="Y27" s="261">
        <v>0</v>
      </c>
      <c r="Z27" s="261">
        <v>0</v>
      </c>
      <c r="AA27" s="261">
        <v>0</v>
      </c>
      <c r="AB27" s="261">
        <v>0</v>
      </c>
      <c r="AC27" s="261">
        <v>57</v>
      </c>
      <c r="AD27" s="269">
        <f t="shared" ref="AD27:AD28" si="208">SUM(C27:AC27)</f>
        <v>91038</v>
      </c>
      <c r="AE27" s="261">
        <v>42</v>
      </c>
      <c r="AF27" s="261">
        <v>8</v>
      </c>
      <c r="AG27" s="261">
        <v>0</v>
      </c>
      <c r="AH27" s="261">
        <v>0</v>
      </c>
      <c r="AI27" s="261">
        <v>0</v>
      </c>
      <c r="AJ27" s="261">
        <v>14</v>
      </c>
      <c r="AK27" s="261">
        <v>0</v>
      </c>
      <c r="AL27" s="261">
        <v>425</v>
      </c>
      <c r="AM27" s="261">
        <v>0</v>
      </c>
      <c r="AN27" s="261">
        <v>0</v>
      </c>
      <c r="AO27" s="261">
        <v>1432</v>
      </c>
      <c r="AP27" s="261">
        <v>0</v>
      </c>
      <c r="AQ27" s="261">
        <v>0</v>
      </c>
      <c r="AR27" s="261">
        <v>0</v>
      </c>
      <c r="AS27" s="261">
        <v>0</v>
      </c>
      <c r="AT27" s="261">
        <v>0</v>
      </c>
      <c r="AU27" s="261">
        <v>0</v>
      </c>
      <c r="AV27" s="261">
        <v>0</v>
      </c>
      <c r="AW27" s="261">
        <v>95</v>
      </c>
      <c r="AX27" s="261">
        <v>37</v>
      </c>
      <c r="AY27" s="261">
        <v>0</v>
      </c>
      <c r="AZ27" s="261">
        <v>0</v>
      </c>
      <c r="BA27" s="261">
        <v>0</v>
      </c>
      <c r="BB27" s="261">
        <v>14</v>
      </c>
      <c r="BC27" s="261">
        <v>2</v>
      </c>
      <c r="BD27" s="261">
        <v>44</v>
      </c>
      <c r="BE27" s="261">
        <v>0</v>
      </c>
      <c r="BF27" s="261">
        <v>0</v>
      </c>
      <c r="BG27" s="261">
        <v>1</v>
      </c>
      <c r="BH27" s="269">
        <f>SUM(AE27:BG27)</f>
        <v>2114</v>
      </c>
      <c r="BI27" s="123">
        <f>AD27+BH27</f>
        <v>93152</v>
      </c>
      <c r="BJ27" s="268">
        <v>415</v>
      </c>
      <c r="BK27" s="269">
        <f t="shared" ref="BK27:BK28" si="209">BI27-BJ27</f>
        <v>92737</v>
      </c>
      <c r="BL27" s="176">
        <v>3</v>
      </c>
      <c r="BM27" s="266"/>
    </row>
    <row r="28" spans="1:65" s="41" customFormat="1">
      <c r="A28" s="134"/>
      <c r="B28" s="210" t="s">
        <v>339</v>
      </c>
      <c r="C28" s="10">
        <v>39662</v>
      </c>
      <c r="D28" s="10">
        <v>12402</v>
      </c>
      <c r="E28" s="10">
        <v>1798</v>
      </c>
      <c r="F28" s="10">
        <v>5186</v>
      </c>
      <c r="G28" s="10">
        <v>2118</v>
      </c>
      <c r="H28" s="10">
        <f>IF('[1]Upto Month Current'!$D$9="",0,'[1]Upto Month Current'!$D$9)</f>
        <v>0</v>
      </c>
      <c r="I28" s="10">
        <v>0</v>
      </c>
      <c r="J28" s="10">
        <v>0</v>
      </c>
      <c r="K28" s="10">
        <v>110</v>
      </c>
      <c r="L28" s="10">
        <v>280</v>
      </c>
      <c r="M28" s="10">
        <v>392</v>
      </c>
      <c r="N28" s="10">
        <v>10</v>
      </c>
      <c r="O28" s="10">
        <v>10</v>
      </c>
      <c r="P28" s="10">
        <v>384</v>
      </c>
      <c r="Q28" s="10">
        <v>0</v>
      </c>
      <c r="R28" s="10">
        <v>120</v>
      </c>
      <c r="S28" s="10">
        <f>IF('[1]Upto Month Current'!$D$26="",0,'[1]Upto Month Current'!$D$26)</f>
        <v>0</v>
      </c>
      <c r="T28" s="10">
        <f>IF('[1]Upto Month Current'!$D$27="",0,'[1]Upto Month Current'!$D$27)</f>
        <v>0</v>
      </c>
      <c r="U28" s="10">
        <v>0</v>
      </c>
      <c r="V28" s="10">
        <v>0</v>
      </c>
      <c r="W28" s="10">
        <v>0</v>
      </c>
      <c r="X28" s="10">
        <v>0</v>
      </c>
      <c r="Y28" s="10">
        <f>IF('[1]Upto Month Current'!$D$42="",0,'[1]Upto Month Current'!$D$42)</f>
        <v>0</v>
      </c>
      <c r="Z28" s="10">
        <f>IF('[1]Upto Month Current'!$D$43="",0,'[1]Upto Month Current'!$D$43)</f>
        <v>0</v>
      </c>
      <c r="AA28" s="10">
        <f>IF('[1]Upto Month Current'!$D$44="",0,'[1]Upto Month Current'!$D$44)</f>
        <v>0</v>
      </c>
      <c r="AB28" s="10">
        <v>0</v>
      </c>
      <c r="AC28" s="10">
        <v>41</v>
      </c>
      <c r="AD28" s="121">
        <f t="shared" si="208"/>
        <v>62513</v>
      </c>
      <c r="AE28" s="10">
        <v>25</v>
      </c>
      <c r="AF28" s="10">
        <v>8</v>
      </c>
      <c r="AG28" s="10">
        <f>IF('[1]Upto Month Current'!$D$22="",0,'[1]Upto Month Current'!$D$22)</f>
        <v>0</v>
      </c>
      <c r="AH28" s="10">
        <v>0</v>
      </c>
      <c r="AI28" s="10">
        <v>0</v>
      </c>
      <c r="AJ28" s="10">
        <v>8</v>
      </c>
      <c r="AK28" s="10">
        <v>0</v>
      </c>
      <c r="AL28" s="10">
        <v>265</v>
      </c>
      <c r="AM28" s="10">
        <f>IF('[1]Upto Month Current'!$D$31="",0,'[1]Upto Month Current'!$D$31)</f>
        <v>0</v>
      </c>
      <c r="AN28" s="10">
        <f>IF('[1]Upto Month Current'!$D$32="",0,'[1]Upto Month Current'!$D$32)</f>
        <v>0</v>
      </c>
      <c r="AO28" s="10">
        <v>912</v>
      </c>
      <c r="AP28" s="10">
        <f>IF('[1]Upto Month Current'!$D$34="",0,'[1]Upto Month Current'!$D$34)</f>
        <v>0</v>
      </c>
      <c r="AQ28" s="10">
        <v>0</v>
      </c>
      <c r="AR28" s="10">
        <f>IF('[1]Upto Month Current'!$D$37="",0,'[1]Upto Month Current'!$D$37)</f>
        <v>0</v>
      </c>
      <c r="AS28" s="10">
        <v>0</v>
      </c>
      <c r="AT28" s="10">
        <v>0</v>
      </c>
      <c r="AU28" s="10">
        <f>IF('[1]Upto Month Current'!$D$41="",0,'[1]Upto Month Current'!$D$41)</f>
        <v>0</v>
      </c>
      <c r="AV28" s="10">
        <v>0</v>
      </c>
      <c r="AW28" s="10">
        <v>66</v>
      </c>
      <c r="AX28" s="10">
        <v>25</v>
      </c>
      <c r="AY28" s="10">
        <f>IF('[1]Upto Month Current'!$D$47="",0,'[1]Upto Month Current'!$D$47)</f>
        <v>0</v>
      </c>
      <c r="AZ28" s="10">
        <v>0</v>
      </c>
      <c r="BA28" s="10">
        <f>IF('[1]Upto Month Current'!$D$50="",0,'[1]Upto Month Current'!$D$50)</f>
        <v>0</v>
      </c>
      <c r="BB28" s="10">
        <v>8</v>
      </c>
      <c r="BC28" s="10">
        <v>0</v>
      </c>
      <c r="BD28" s="10">
        <v>25</v>
      </c>
      <c r="BE28" s="10">
        <v>0</v>
      </c>
      <c r="BF28" s="10">
        <v>0</v>
      </c>
      <c r="BG28" s="10">
        <f>IF('[1]Upto Month Current'!$D$58="",0,'[1]Upto Month Current'!$D$58)</f>
        <v>0</v>
      </c>
      <c r="BH28" s="10">
        <f>SUM(AE28:BG28)</f>
        <v>1342</v>
      </c>
      <c r="BI28" s="245">
        <f>AD28+BH28</f>
        <v>63855</v>
      </c>
      <c r="BJ28" s="10">
        <v>279</v>
      </c>
      <c r="BK28" s="10">
        <f t="shared" si="209"/>
        <v>63576</v>
      </c>
      <c r="BM28" s="211"/>
    </row>
    <row r="29" spans="1:65">
      <c r="A29" s="128"/>
      <c r="B29" s="12" t="s">
        <v>340</v>
      </c>
      <c r="C29" s="9">
        <f>IF('Upto Month COPPY'!$D$4="",0,'Upto Month COPPY'!$D$4)</f>
        <v>39571</v>
      </c>
      <c r="D29" s="9">
        <f>IF('Upto Month COPPY'!$D$5="",0,'Upto Month COPPY'!$D$5)</f>
        <v>10077</v>
      </c>
      <c r="E29" s="9">
        <f>IF('Upto Month COPPY'!$D$6="",0,'Upto Month COPPY'!$D$6)</f>
        <v>2298</v>
      </c>
      <c r="F29" s="9">
        <f>IF('Upto Month COPPY'!$D$7="",0,'Upto Month COPPY'!$D$7)</f>
        <v>5390</v>
      </c>
      <c r="G29" s="9">
        <f>IF('Upto Month COPPY'!$D$8="",0,'Upto Month COPPY'!$D$8)</f>
        <v>2143</v>
      </c>
      <c r="H29" s="9">
        <f>IF('Upto Month COPPY'!$D$9="",0,'Upto Month COPPY'!$D$9)</f>
        <v>0</v>
      </c>
      <c r="I29" s="9">
        <f>IF('Upto Month COPPY'!$D$10="",0,'Upto Month COPPY'!$D$10)</f>
        <v>0</v>
      </c>
      <c r="J29" s="9">
        <f>IF('Upto Month COPPY'!$D$11="",0,'Upto Month COPPY'!$D$11)</f>
        <v>0</v>
      </c>
      <c r="K29" s="9">
        <f>IF('Upto Month COPPY'!$D$12="",0,'Upto Month COPPY'!$D$12)</f>
        <v>1620</v>
      </c>
      <c r="L29" s="9">
        <f>IF('Upto Month COPPY'!$D$13="",0,'Upto Month COPPY'!$D$13)</f>
        <v>324</v>
      </c>
      <c r="M29" s="9">
        <f>IF('Upto Month COPPY'!$D$14="",0,'Upto Month COPPY'!$D$14)</f>
        <v>1110</v>
      </c>
      <c r="N29" s="9">
        <f>IF('Upto Month COPPY'!$D$15="",0,'Upto Month COPPY'!$D$15)</f>
        <v>10</v>
      </c>
      <c r="O29" s="9">
        <f>IF('Upto Month COPPY'!$D$16="",0,'Upto Month COPPY'!$D$16)</f>
        <v>30</v>
      </c>
      <c r="P29" s="9">
        <f>IF('Upto Month COPPY'!$D$17="",0,'Upto Month COPPY'!$D$17)</f>
        <v>1001</v>
      </c>
      <c r="Q29" s="9">
        <f>IF('Upto Month COPPY'!$D$18="",0,'Upto Month COPPY'!$D$18)</f>
        <v>0</v>
      </c>
      <c r="R29" s="9">
        <f>IF('Upto Month COPPY'!$D$21="",0,'Upto Month COPPY'!$D$21)</f>
        <v>152</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12215</v>
      </c>
      <c r="AD29" s="269">
        <f t="shared" ref="AD29:AD30" si="210">SUM(C29:AC29)</f>
        <v>75941</v>
      </c>
      <c r="AE29" s="9">
        <f>IF('Upto Month COPPY'!$D$19="",0,'Upto Month COPPY'!$D$19)</f>
        <v>27</v>
      </c>
      <c r="AF29" s="9">
        <f>IF('Upto Month COPPY'!$D$20="",0,'Upto Month COPPY'!$D$20)</f>
        <v>0</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0</v>
      </c>
      <c r="AL29" s="9">
        <f>IF('Upto Month COPPY'!$D$29="",0,'Upto Month COPPY'!$D$29)</f>
        <v>1</v>
      </c>
      <c r="AM29" s="9">
        <f>IF('Upto Month COPPY'!$D$31="",0,'Upto Month COPPY'!$D$31)</f>
        <v>0</v>
      </c>
      <c r="AN29" s="9">
        <f>IF('Upto Month COPPY'!$D$32="",0,'Upto Month COPPY'!$D$32)</f>
        <v>0</v>
      </c>
      <c r="AO29" s="9">
        <f>IF('Upto Month COPPY'!$D$33="",0,'Upto Month COPPY'!$D$33)</f>
        <v>2118</v>
      </c>
      <c r="AP29" s="9">
        <f>IF('Upto Month COPPY'!$D$34="",0,'Upto Month COPPY'!$D$34)</f>
        <v>26</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9">
        <f>IF('Upto Month COPPY'!$D$52="",0,'Upto Month COPPY'!$D$52)</f>
        <v>4785</v>
      </c>
      <c r="BC29" s="9">
        <f>IF('Upto Month COPPY'!$D$53="",0,'Upto Month COPPY'!$D$53)</f>
        <v>28</v>
      </c>
      <c r="BD29" s="9">
        <f>IF('Upto Month COPPY'!$D$54="",0,'Upto Month COPPY'!$D$54)</f>
        <v>28</v>
      </c>
      <c r="BE29" s="9">
        <f>IF('Upto Month COPPY'!$D$55="",0,'Upto Month COPPY'!$D$55)</f>
        <v>0</v>
      </c>
      <c r="BF29" s="9">
        <f>IF('Upto Month COPPY'!$D$56="",0,'Upto Month COPPY'!$D$56)</f>
        <v>339</v>
      </c>
      <c r="BG29" s="9">
        <f>IF('Upto Month COPPY'!$D$58="",0,'Upto Month COPPY'!$D$58)</f>
        <v>0</v>
      </c>
      <c r="BH29" s="9">
        <f>SUM(AE29:BG29)</f>
        <v>7352</v>
      </c>
      <c r="BI29" s="263">
        <f>AD29+BH29</f>
        <v>83293</v>
      </c>
      <c r="BJ29" s="9">
        <f>IF('Upto Month COPPY'!$D$60="",0,'Upto Month COPPY'!$D$60)</f>
        <v>18224</v>
      </c>
      <c r="BK29" s="49">
        <f t="shared" ref="BK29:BK30" si="211">BI29-BJ29</f>
        <v>65069</v>
      </c>
      <c r="BL29">
        <f>'Upto Month COPPY'!$D$61</f>
        <v>65068</v>
      </c>
      <c r="BM29" s="30">
        <f t="shared" ref="BM29:BM33" si="212">BK29-AD29</f>
        <v>-10872</v>
      </c>
    </row>
    <row r="30" spans="1:65">
      <c r="A30" s="128"/>
      <c r="B30" s="180" t="s">
        <v>341</v>
      </c>
      <c r="C30" s="9">
        <f>IF('Upto Month Current'!$D$4="",0,'Upto Month Current'!$D$4)</f>
        <v>10645</v>
      </c>
      <c r="D30" s="9">
        <f>IF('Upto Month Current'!$D$5="",0,'Upto Month Current'!$D$5)</f>
        <v>4003</v>
      </c>
      <c r="E30" s="9">
        <f>IF('Upto Month Current'!$D$6="",0,'Upto Month Current'!$D$6)</f>
        <v>408</v>
      </c>
      <c r="F30" s="9">
        <f>IF('Upto Month Current'!$D$7="",0,'Upto Month Current'!$D$7)</f>
        <v>1490</v>
      </c>
      <c r="G30" s="9">
        <f>IF('Upto Month Current'!$D$8="",0,'Upto Month Current'!$D$8)</f>
        <v>584</v>
      </c>
      <c r="H30" s="9">
        <f>IF('Upto Month Current'!$D$9="",0,'Upto Month Current'!$D$9)</f>
        <v>0</v>
      </c>
      <c r="I30" s="9">
        <f>IF('Upto Month Current'!$D$10="",0,'Upto Month Current'!$D$10)</f>
        <v>0</v>
      </c>
      <c r="J30" s="9">
        <f>IF('Upto Month Current'!$D$11="",0,'Upto Month Current'!$D$11)</f>
        <v>0</v>
      </c>
      <c r="K30" s="9">
        <f>IF('Upto Month Current'!$D$12="",0,'Upto Month Current'!$D$12)</f>
        <v>251</v>
      </c>
      <c r="L30" s="9">
        <f>IF('Upto Month Current'!$D$13="",0,'Upto Month Current'!$D$13)</f>
        <v>113</v>
      </c>
      <c r="M30" s="9">
        <f>IF('Upto Month Current'!$D$14="",0,'Upto Month Current'!$D$14)</f>
        <v>254</v>
      </c>
      <c r="N30" s="9">
        <f>IF('Upto Month Current'!$D$15="",0,'Upto Month Current'!$D$15)</f>
        <v>1</v>
      </c>
      <c r="O30" s="9">
        <f>IF('Upto Month Current'!$D$16="",0,'Upto Month Current'!$D$16)</f>
        <v>0</v>
      </c>
      <c r="P30" s="9">
        <f>IF('Upto Month Current'!$D$17="",0,'Upto Month Current'!$D$17)</f>
        <v>379</v>
      </c>
      <c r="Q30" s="9">
        <f>IF('Upto Month Current'!$D$18="",0,'Upto Month Current'!$D$18)</f>
        <v>0</v>
      </c>
      <c r="R30" s="9">
        <f>IF('Upto Month Current'!$D$21="",0,'Upto Month Current'!$D$21)</f>
        <v>75</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6465</v>
      </c>
      <c r="AD30" s="269">
        <f t="shared" si="210"/>
        <v>24668</v>
      </c>
      <c r="AE30" s="9">
        <f>IF('Upto Month Current'!$D$19="",0,'Upto Month Current'!$D$19)</f>
        <v>22</v>
      </c>
      <c r="AF30" s="9">
        <f>IF('Upto Month Current'!$D$20="",0,'Upto Month Current'!$D$20)</f>
        <v>0</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0</v>
      </c>
      <c r="AL30" s="9">
        <f>IF('Upto Month Current'!$D$29="",0,'Upto Month Current'!$D$29)</f>
        <v>30</v>
      </c>
      <c r="AM30" s="9">
        <f>IF('Upto Month Current'!$D$31="",0,'Upto Month Current'!$D$31)</f>
        <v>0</v>
      </c>
      <c r="AN30" s="9">
        <f>IF('Upto Month Current'!$D$32="",0,'Upto Month Current'!$D$32)</f>
        <v>0</v>
      </c>
      <c r="AO30" s="9">
        <f>IF('Upto Month Current'!$D$33="",0,'Upto Month Current'!$D$33)</f>
        <v>452</v>
      </c>
      <c r="AP30" s="9">
        <f>IF('Upto Month Current'!$D$34="",0,'Upto Month Current'!$D$34)</f>
        <v>4</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9">
        <f>IF('Upto Month Current'!$D$52="",0,'Upto Month Current'!$D$52)</f>
        <v>2535</v>
      </c>
      <c r="BC30" s="9">
        <f>IF('Upto Month Current'!$D$53="",0,'Upto Month Current'!$D$53)</f>
        <v>10</v>
      </c>
      <c r="BD30" s="9">
        <f>IF('Upto Month Current'!$D$54="",0,'Upto Month Current'!$D$54)</f>
        <v>10</v>
      </c>
      <c r="BE30" s="9">
        <f>IF('Upto Month Current'!$D$55="",0,'Upto Month Current'!$D$55)</f>
        <v>0</v>
      </c>
      <c r="BF30" s="9">
        <f>IF('Upto Month Current'!$D$56="",0,'Upto Month Current'!$D$56)</f>
        <v>66</v>
      </c>
      <c r="BG30" s="9">
        <f>IF('Upto Month Current'!$D$58="",0,'Upto Month Current'!$D$58)</f>
        <v>0</v>
      </c>
      <c r="BH30" s="9">
        <f>SUM(AE30:BG30)</f>
        <v>3129</v>
      </c>
      <c r="BI30" s="263">
        <f>AD30+BH30</f>
        <v>27797</v>
      </c>
      <c r="BJ30" s="9">
        <f>IF('Upto Month Current'!$D$60="",0,'Upto Month Current'!$D$60)</f>
        <v>1293</v>
      </c>
      <c r="BK30" s="49">
        <f t="shared" si="211"/>
        <v>26504</v>
      </c>
      <c r="BL30">
        <f>'Upto Month Current'!$D$61</f>
        <v>26504</v>
      </c>
      <c r="BM30" s="30">
        <f t="shared" si="212"/>
        <v>1836</v>
      </c>
    </row>
    <row r="31" spans="1:65">
      <c r="A31" s="128"/>
      <c r="B31" s="5" t="s">
        <v>127</v>
      </c>
      <c r="C31" s="11">
        <f>C30-C28</f>
        <v>-29017</v>
      </c>
      <c r="D31" s="11">
        <f t="shared" ref="D31" si="213">D30-D28</f>
        <v>-8399</v>
      </c>
      <c r="E31" s="11">
        <f t="shared" ref="E31" si="214">E30-E28</f>
        <v>-1390</v>
      </c>
      <c r="F31" s="11">
        <f t="shared" ref="F31" si="215">F30-F28</f>
        <v>-3696</v>
      </c>
      <c r="G31" s="11">
        <f t="shared" ref="G31" si="216">G30-G28</f>
        <v>-1534</v>
      </c>
      <c r="H31" s="11">
        <f t="shared" ref="H31" si="217">H30-H28</f>
        <v>0</v>
      </c>
      <c r="I31" s="11">
        <f t="shared" ref="I31" si="218">I30-I28</f>
        <v>0</v>
      </c>
      <c r="J31" s="11">
        <f t="shared" ref="J31" si="219">J30-J28</f>
        <v>0</v>
      </c>
      <c r="K31" s="11">
        <f t="shared" ref="K31" si="220">K30-K28</f>
        <v>141</v>
      </c>
      <c r="L31" s="11">
        <f t="shared" ref="L31" si="221">L30-L28</f>
        <v>-167</v>
      </c>
      <c r="M31" s="11">
        <f t="shared" ref="M31" si="222">M30-M28</f>
        <v>-138</v>
      </c>
      <c r="N31" s="11">
        <f t="shared" ref="N31" si="223">N30-N28</f>
        <v>-9</v>
      </c>
      <c r="O31" s="11">
        <f t="shared" ref="O31" si="224">O30-O28</f>
        <v>-10</v>
      </c>
      <c r="P31" s="11">
        <f t="shared" ref="P31" si="225">P30-P28</f>
        <v>-5</v>
      </c>
      <c r="Q31" s="11">
        <f t="shared" ref="Q31" si="226">Q30-Q28</f>
        <v>0</v>
      </c>
      <c r="R31" s="11">
        <f t="shared" ref="R31" si="227">R30-R28</f>
        <v>-45</v>
      </c>
      <c r="S31" s="11">
        <f t="shared" ref="S31" si="228">S30-S28</f>
        <v>0</v>
      </c>
      <c r="T31" s="11">
        <f t="shared" ref="T31:U31" si="229">T30-T28</f>
        <v>0</v>
      </c>
      <c r="U31" s="11">
        <f t="shared" si="229"/>
        <v>0</v>
      </c>
      <c r="V31" s="9">
        <f t="shared" ref="V31" si="230">V30-V28</f>
        <v>0</v>
      </c>
      <c r="W31" s="11">
        <f t="shared" ref="W31" si="231">W30-W28</f>
        <v>0</v>
      </c>
      <c r="X31" s="11">
        <f t="shared" ref="X31" si="232">X30-X28</f>
        <v>0</v>
      </c>
      <c r="Y31" s="11">
        <f t="shared" ref="Y31" si="233">Y30-Y28</f>
        <v>0</v>
      </c>
      <c r="Z31" s="11">
        <f t="shared" ref="Z31" si="234">Z30-Z28</f>
        <v>0</v>
      </c>
      <c r="AA31" s="11">
        <f t="shared" ref="AA31:AD31" si="235">AA30-AA28</f>
        <v>0</v>
      </c>
      <c r="AB31" s="11">
        <f t="shared" ref="AB31" si="236">AB30-AB28</f>
        <v>0</v>
      </c>
      <c r="AC31" s="9">
        <f t="shared" si="235"/>
        <v>6424</v>
      </c>
      <c r="AD31" s="9">
        <f t="shared" si="235"/>
        <v>-37845</v>
      </c>
      <c r="AE31" s="11">
        <f t="shared" ref="AE31" si="237">AE30-AE28</f>
        <v>-3</v>
      </c>
      <c r="AF31" s="11">
        <f t="shared" ref="AF31" si="238">AF30-AF28</f>
        <v>-8</v>
      </c>
      <c r="AG31" s="11">
        <f t="shared" ref="AG31" si="239">AG30-AG28</f>
        <v>0</v>
      </c>
      <c r="AH31" s="11">
        <f t="shared" ref="AH31" si="240">AH30-AH28</f>
        <v>0</v>
      </c>
      <c r="AI31" s="11">
        <f t="shared" ref="AI31" si="241">AI30-AI28</f>
        <v>0</v>
      </c>
      <c r="AJ31" s="11">
        <f t="shared" ref="AJ31" si="242">AJ30-AJ28</f>
        <v>-8</v>
      </c>
      <c r="AK31" s="11">
        <f t="shared" ref="AK31" si="243">AK30-AK28</f>
        <v>0</v>
      </c>
      <c r="AL31" s="11">
        <f t="shared" ref="AL31" si="244">AL30-AL28</f>
        <v>-235</v>
      </c>
      <c r="AM31" s="11">
        <f t="shared" ref="AM31" si="245">AM30-AM28</f>
        <v>0</v>
      </c>
      <c r="AN31" s="11">
        <f t="shared" ref="AN31" si="246">AN30-AN28</f>
        <v>0</v>
      </c>
      <c r="AO31" s="9">
        <f t="shared" ref="AO31" si="247">AO30-AO28</f>
        <v>-460</v>
      </c>
      <c r="AP31" s="11">
        <f t="shared" ref="AP31" si="248">AP30-AP28</f>
        <v>4</v>
      </c>
      <c r="AQ31" s="9">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-66</v>
      </c>
      <c r="AX31" s="11">
        <f t="shared" ref="AX31" si="256">AX30-AX28</f>
        <v>-25</v>
      </c>
      <c r="AY31" s="11">
        <f t="shared" ref="AY31" si="257">AY30-AY28</f>
        <v>0</v>
      </c>
      <c r="AZ31" s="11">
        <f t="shared" ref="AZ31" si="258">AZ30-AZ28</f>
        <v>0</v>
      </c>
      <c r="BA31" s="11">
        <f t="shared" ref="BA31" si="259">BA30-BA28</f>
        <v>0</v>
      </c>
      <c r="BB31" s="9">
        <f t="shared" ref="BB31" si="260">BB30-BB28</f>
        <v>2527</v>
      </c>
      <c r="BC31" s="11">
        <f t="shared" ref="BC31" si="261">BC30-BC28</f>
        <v>10</v>
      </c>
      <c r="BD31" s="11">
        <f t="shared" ref="BD31" si="262">BD30-BD28</f>
        <v>-15</v>
      </c>
      <c r="BE31" s="11">
        <f t="shared" ref="BE31" si="263">BE30-BE28</f>
        <v>0</v>
      </c>
      <c r="BF31" s="11">
        <f t="shared" ref="BF31" si="264">BF30-BF28</f>
        <v>66</v>
      </c>
      <c r="BG31" s="11">
        <f t="shared" ref="BG31:BH31" si="265">BG30-BG28</f>
        <v>0</v>
      </c>
      <c r="BH31" s="9">
        <f t="shared" si="265"/>
        <v>1787</v>
      </c>
      <c r="BI31" s="9">
        <f t="shared" ref="BI31" si="266">BI30-BI28</f>
        <v>-36058</v>
      </c>
      <c r="BJ31" s="11">
        <f t="shared" ref="BJ31:BK31" si="267">BJ30-BJ28</f>
        <v>1014</v>
      </c>
      <c r="BK31" s="49">
        <f t="shared" si="267"/>
        <v>-37072</v>
      </c>
      <c r="BM31" s="30">
        <f t="shared" si="212"/>
        <v>773</v>
      </c>
    </row>
    <row r="32" spans="1:65">
      <c r="A32" s="128"/>
      <c r="B32" s="5" t="s">
        <v>128</v>
      </c>
      <c r="C32" s="13">
        <f>C31/C28</f>
        <v>-0.73160707982451711</v>
      </c>
      <c r="D32" s="13">
        <f t="shared" ref="D32" si="268">D31/D28</f>
        <v>-0.67722947911627152</v>
      </c>
      <c r="E32" s="13">
        <f t="shared" ref="E32" si="269">E31/E28</f>
        <v>-0.7730812013348165</v>
      </c>
      <c r="F32" s="13">
        <f t="shared" ref="F32" si="270">F31/F28</f>
        <v>-0.71268800617045891</v>
      </c>
      <c r="G32" s="13">
        <f t="shared" ref="G32" si="271">G31/G28</f>
        <v>-0.72426817752596795</v>
      </c>
      <c r="H32" s="13" t="e">
        <f t="shared" ref="H32" si="272">H31/H28</f>
        <v>#DIV/0!</v>
      </c>
      <c r="I32" s="13" t="e">
        <f t="shared" ref="I32" si="273">I31/I28</f>
        <v>#DIV/0!</v>
      </c>
      <c r="J32" s="13" t="e">
        <f t="shared" ref="J32" si="274">J31/J28</f>
        <v>#DIV/0!</v>
      </c>
      <c r="K32" s="13">
        <f t="shared" ref="K32" si="275">K31/K28</f>
        <v>1.2818181818181817</v>
      </c>
      <c r="L32" s="13">
        <f t="shared" ref="L32" si="276">L31/L28</f>
        <v>-0.59642857142857142</v>
      </c>
      <c r="M32" s="13">
        <f t="shared" ref="M32" si="277">M31/M28</f>
        <v>-0.35204081632653061</v>
      </c>
      <c r="N32" s="13">
        <f t="shared" ref="N32" si="278">N31/N28</f>
        <v>-0.9</v>
      </c>
      <c r="O32" s="13">
        <f t="shared" ref="O32" si="279">O31/O28</f>
        <v>-1</v>
      </c>
      <c r="P32" s="13">
        <f t="shared" ref="P32" si="280">P31/P28</f>
        <v>-1.3020833333333334E-2</v>
      </c>
      <c r="Q32" s="13" t="e">
        <f t="shared" ref="Q32" si="281">Q31/Q28</f>
        <v>#DIV/0!</v>
      </c>
      <c r="R32" s="13">
        <f t="shared" ref="R32" si="282">R31/R28</f>
        <v>-0.375</v>
      </c>
      <c r="S32" s="13" t="e">
        <f t="shared" ref="S32" si="283">S31/S28</f>
        <v>#DIV/0!</v>
      </c>
      <c r="T32" s="13" t="e">
        <f t="shared" ref="T32:U32" si="284">T31/T28</f>
        <v>#DIV/0!</v>
      </c>
      <c r="U32" s="13" t="e">
        <f t="shared" si="284"/>
        <v>#DIV/0!</v>
      </c>
      <c r="V32" s="160" t="e">
        <f t="shared" ref="V32" si="285">V31/V28</f>
        <v>#DIV/0!</v>
      </c>
      <c r="W32" s="13" t="e">
        <f t="shared" ref="W32" si="286">W31/W28</f>
        <v>#DIV/0!</v>
      </c>
      <c r="X32" s="13" t="e">
        <f t="shared" ref="X32" si="287">X31/X28</f>
        <v>#DIV/0!</v>
      </c>
      <c r="Y32" s="13" t="e">
        <f t="shared" ref="Y32" si="288">Y31/Y28</f>
        <v>#DIV/0!</v>
      </c>
      <c r="Z32" s="13" t="e">
        <f t="shared" ref="Z32" si="289">Z31/Z28</f>
        <v>#DIV/0!</v>
      </c>
      <c r="AA32" s="13" t="e">
        <f t="shared" ref="AA32:AD32" si="290">AA31/AA28</f>
        <v>#DIV/0!</v>
      </c>
      <c r="AB32" s="13" t="e">
        <f t="shared" ref="AB32" si="291">AB31/AB28</f>
        <v>#DIV/0!</v>
      </c>
      <c r="AC32" s="160">
        <f t="shared" si="290"/>
        <v>156.6829268292683</v>
      </c>
      <c r="AD32" s="160">
        <f t="shared" si="290"/>
        <v>-0.60539407803176937</v>
      </c>
      <c r="AE32" s="13">
        <f t="shared" ref="AE32" si="292">AE31/AE28</f>
        <v>-0.12</v>
      </c>
      <c r="AF32" s="13">
        <f t="shared" ref="AF32" si="293">AF31/AF28</f>
        <v>-1</v>
      </c>
      <c r="AG32" s="13" t="e">
        <f t="shared" ref="AG32" si="294">AG31/AG28</f>
        <v>#DIV/0!</v>
      </c>
      <c r="AH32" s="13" t="e">
        <f t="shared" ref="AH32" si="295">AH31/AH28</f>
        <v>#DIV/0!</v>
      </c>
      <c r="AI32" s="13" t="e">
        <f t="shared" ref="AI32" si="296">AI31/AI28</f>
        <v>#DIV/0!</v>
      </c>
      <c r="AJ32" s="13">
        <f t="shared" ref="AJ32" si="297">AJ31/AJ28</f>
        <v>-1</v>
      </c>
      <c r="AK32" s="13" t="e">
        <f t="shared" ref="AK32" si="298">AK31/AK28</f>
        <v>#DIV/0!</v>
      </c>
      <c r="AL32" s="13">
        <f t="shared" ref="AL32" si="299">AL31/AL28</f>
        <v>-0.8867924528301887</v>
      </c>
      <c r="AM32" s="13" t="e">
        <f t="shared" ref="AM32" si="300">AM31/AM28</f>
        <v>#DIV/0!</v>
      </c>
      <c r="AN32" s="13" t="e">
        <f t="shared" ref="AN32" si="301">AN31/AN28</f>
        <v>#DIV/0!</v>
      </c>
      <c r="AO32" s="160">
        <f t="shared" ref="AO32" si="302">AO31/AO28</f>
        <v>-0.50438596491228072</v>
      </c>
      <c r="AP32" s="13" t="e">
        <f t="shared" ref="AP32" si="303">AP31/AP28</f>
        <v>#DIV/0!</v>
      </c>
      <c r="AQ32" s="160"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-1</v>
      </c>
      <c r="AX32" s="13">
        <f t="shared" ref="AX32" si="311">AX31/AX28</f>
        <v>-1</v>
      </c>
      <c r="AY32" s="13" t="e">
        <f t="shared" ref="AY32" si="312">AY31/AY28</f>
        <v>#DIV/0!</v>
      </c>
      <c r="AZ32" s="13" t="e">
        <f t="shared" ref="AZ32" si="313">AZ31/AZ28</f>
        <v>#DIV/0!</v>
      </c>
      <c r="BA32" s="13" t="e">
        <f t="shared" ref="BA32" si="314">BA31/BA28</f>
        <v>#DIV/0!</v>
      </c>
      <c r="BB32" s="160">
        <f t="shared" ref="BB32" si="315">BB31/BB28</f>
        <v>315.875</v>
      </c>
      <c r="BC32" s="13" t="e">
        <f t="shared" ref="BC32" si="316">BC31/BC28</f>
        <v>#DIV/0!</v>
      </c>
      <c r="BD32" s="13">
        <f t="shared" ref="BD32" si="317">BD31/BD28</f>
        <v>-0.6</v>
      </c>
      <c r="BE32" s="13" t="e">
        <f t="shared" ref="BE32" si="318">BE31/BE28</f>
        <v>#DIV/0!</v>
      </c>
      <c r="BF32" s="13" t="e">
        <f t="shared" ref="BF32" si="319">BF31/BF28</f>
        <v>#DIV/0!</v>
      </c>
      <c r="BG32" s="13" t="e">
        <f t="shared" ref="BG32:BH32" si="320">BG31/BG28</f>
        <v>#DIV/0!</v>
      </c>
      <c r="BH32" s="160">
        <f t="shared" si="320"/>
        <v>1.3315946348733234</v>
      </c>
      <c r="BI32" s="160">
        <f t="shared" ref="BI32" si="321">BI31/BI28</f>
        <v>-0.5646856158484066</v>
      </c>
      <c r="BJ32" s="13">
        <f t="shared" ref="BJ32:BK32" si="322">BJ31/BJ28</f>
        <v>3.6344086021505375</v>
      </c>
      <c r="BK32" s="50">
        <f t="shared" si="322"/>
        <v>-0.58311312444947783</v>
      </c>
      <c r="BM32" s="160" t="e">
        <f t="shared" ref="BM32" si="323">BM31/BM28</f>
        <v>#DIV/0!</v>
      </c>
    </row>
    <row r="33" spans="1:65">
      <c r="A33" s="128"/>
      <c r="B33" s="5" t="s">
        <v>129</v>
      </c>
      <c r="C33" s="11">
        <f>C30-C29</f>
        <v>-28926</v>
      </c>
      <c r="D33" s="11">
        <f t="shared" ref="D33:BK33" si="324">D30-D29</f>
        <v>-6074</v>
      </c>
      <c r="E33" s="11">
        <f t="shared" si="324"/>
        <v>-1890</v>
      </c>
      <c r="F33" s="11">
        <f t="shared" si="324"/>
        <v>-3900</v>
      </c>
      <c r="G33" s="11">
        <f t="shared" si="324"/>
        <v>-1559</v>
      </c>
      <c r="H33" s="11">
        <f t="shared" si="324"/>
        <v>0</v>
      </c>
      <c r="I33" s="11">
        <f t="shared" si="324"/>
        <v>0</v>
      </c>
      <c r="J33" s="11">
        <f t="shared" si="324"/>
        <v>0</v>
      </c>
      <c r="K33" s="11">
        <f t="shared" si="324"/>
        <v>-1369</v>
      </c>
      <c r="L33" s="11">
        <f t="shared" si="324"/>
        <v>-211</v>
      </c>
      <c r="M33" s="11">
        <f t="shared" si="324"/>
        <v>-856</v>
      </c>
      <c r="N33" s="11">
        <f t="shared" si="324"/>
        <v>-9</v>
      </c>
      <c r="O33" s="11">
        <f t="shared" si="324"/>
        <v>-30</v>
      </c>
      <c r="P33" s="11">
        <f t="shared" si="324"/>
        <v>-622</v>
      </c>
      <c r="Q33" s="11">
        <f t="shared" si="324"/>
        <v>0</v>
      </c>
      <c r="R33" s="11">
        <f t="shared" si="324"/>
        <v>-77</v>
      </c>
      <c r="S33" s="11">
        <f t="shared" si="324"/>
        <v>0</v>
      </c>
      <c r="T33" s="11">
        <f t="shared" si="324"/>
        <v>0</v>
      </c>
      <c r="U33" s="11">
        <f t="shared" ref="U33" si="325">U30-U29</f>
        <v>0</v>
      </c>
      <c r="V33" s="9">
        <f t="shared" si="324"/>
        <v>0</v>
      </c>
      <c r="W33" s="11">
        <f t="shared" si="324"/>
        <v>0</v>
      </c>
      <c r="X33" s="11">
        <f t="shared" si="324"/>
        <v>0</v>
      </c>
      <c r="Y33" s="11">
        <f t="shared" si="324"/>
        <v>0</v>
      </c>
      <c r="Z33" s="11">
        <f t="shared" si="324"/>
        <v>0</v>
      </c>
      <c r="AA33" s="11">
        <f t="shared" si="324"/>
        <v>0</v>
      </c>
      <c r="AB33" s="11">
        <f t="shared" ref="AB33" si="326">AB30-AB29</f>
        <v>0</v>
      </c>
      <c r="AC33" s="9">
        <f t="shared" ref="AC33:AD33" si="327">AC30-AC29</f>
        <v>-5750</v>
      </c>
      <c r="AD33" s="9">
        <f t="shared" si="327"/>
        <v>-51273</v>
      </c>
      <c r="AE33" s="11">
        <f t="shared" si="324"/>
        <v>-5</v>
      </c>
      <c r="AF33" s="11">
        <f t="shared" si="324"/>
        <v>0</v>
      </c>
      <c r="AG33" s="11">
        <f t="shared" si="324"/>
        <v>0</v>
      </c>
      <c r="AH33" s="11">
        <f t="shared" si="324"/>
        <v>0</v>
      </c>
      <c r="AI33" s="11">
        <f t="shared" si="324"/>
        <v>0</v>
      </c>
      <c r="AJ33" s="11">
        <f t="shared" si="324"/>
        <v>0</v>
      </c>
      <c r="AK33" s="11">
        <f t="shared" si="324"/>
        <v>0</v>
      </c>
      <c r="AL33" s="11">
        <f t="shared" si="324"/>
        <v>29</v>
      </c>
      <c r="AM33" s="11">
        <f t="shared" si="324"/>
        <v>0</v>
      </c>
      <c r="AN33" s="11">
        <f t="shared" si="324"/>
        <v>0</v>
      </c>
      <c r="AO33" s="9">
        <f t="shared" si="324"/>
        <v>-1666</v>
      </c>
      <c r="AP33" s="11">
        <f t="shared" si="324"/>
        <v>-22</v>
      </c>
      <c r="AQ33" s="9">
        <f t="shared" si="324"/>
        <v>0</v>
      </c>
      <c r="AR33" s="11">
        <f t="shared" si="324"/>
        <v>0</v>
      </c>
      <c r="AS33" s="11">
        <f t="shared" si="324"/>
        <v>0</v>
      </c>
      <c r="AT33" s="11">
        <f t="shared" si="324"/>
        <v>0</v>
      </c>
      <c r="AU33" s="11">
        <f t="shared" si="324"/>
        <v>0</v>
      </c>
      <c r="AV33" s="11">
        <f t="shared" si="324"/>
        <v>0</v>
      </c>
      <c r="AW33" s="11">
        <f t="shared" si="324"/>
        <v>0</v>
      </c>
      <c r="AX33" s="11">
        <f t="shared" si="324"/>
        <v>0</v>
      </c>
      <c r="AY33" s="11">
        <f t="shared" si="324"/>
        <v>0</v>
      </c>
      <c r="AZ33" s="11">
        <f t="shared" si="324"/>
        <v>0</v>
      </c>
      <c r="BA33" s="11">
        <f t="shared" si="324"/>
        <v>0</v>
      </c>
      <c r="BB33" s="9">
        <f t="shared" si="324"/>
        <v>-2250</v>
      </c>
      <c r="BC33" s="11">
        <f t="shared" si="324"/>
        <v>-18</v>
      </c>
      <c r="BD33" s="11">
        <f t="shared" si="324"/>
        <v>-18</v>
      </c>
      <c r="BE33" s="11">
        <f t="shared" si="324"/>
        <v>0</v>
      </c>
      <c r="BF33" s="11">
        <f t="shared" si="324"/>
        <v>-273</v>
      </c>
      <c r="BG33" s="11">
        <f t="shared" si="324"/>
        <v>0</v>
      </c>
      <c r="BH33" s="9">
        <f t="shared" si="324"/>
        <v>-4223</v>
      </c>
      <c r="BI33" s="9">
        <f t="shared" si="324"/>
        <v>-55496</v>
      </c>
      <c r="BJ33" s="11">
        <f t="shared" si="324"/>
        <v>-16931</v>
      </c>
      <c r="BK33" s="49">
        <f t="shared" si="324"/>
        <v>-38565</v>
      </c>
      <c r="BM33" s="30">
        <f t="shared" si="212"/>
        <v>12708</v>
      </c>
    </row>
    <row r="34" spans="1:65">
      <c r="A34" s="128"/>
      <c r="B34" s="5" t="s">
        <v>130</v>
      </c>
      <c r="C34" s="13">
        <f>C33/C29</f>
        <v>-0.73098986631624174</v>
      </c>
      <c r="D34" s="13">
        <f t="shared" ref="D34" si="328">D33/D29</f>
        <v>-0.60275875756673614</v>
      </c>
      <c r="E34" s="13">
        <f t="shared" ref="E34" si="329">E33/E29</f>
        <v>-0.82245430809399478</v>
      </c>
      <c r="F34" s="13">
        <f t="shared" ref="F34" si="330">F33/F29</f>
        <v>-0.72356215213358066</v>
      </c>
      <c r="G34" s="13">
        <f t="shared" ref="G34" si="331">G33/G29</f>
        <v>-0.72748483434437705</v>
      </c>
      <c r="H34" s="13" t="e">
        <f t="shared" ref="H34" si="332">H33/H29</f>
        <v>#DIV/0!</v>
      </c>
      <c r="I34" s="13" t="e">
        <f t="shared" ref="I34" si="333">I33/I29</f>
        <v>#DIV/0!</v>
      </c>
      <c r="J34" s="13" t="e">
        <f t="shared" ref="J34" si="334">J33/J29</f>
        <v>#DIV/0!</v>
      </c>
      <c r="K34" s="13">
        <f t="shared" ref="K34" si="335">K33/K29</f>
        <v>-0.84506172839506177</v>
      </c>
      <c r="L34" s="13">
        <f t="shared" ref="L34" si="336">L33/L29</f>
        <v>-0.65123456790123457</v>
      </c>
      <c r="M34" s="13">
        <f t="shared" ref="M34" si="337">M33/M29</f>
        <v>-0.77117117117117118</v>
      </c>
      <c r="N34" s="13">
        <f t="shared" ref="N34" si="338">N33/N29</f>
        <v>-0.9</v>
      </c>
      <c r="O34" s="13">
        <f t="shared" ref="O34" si="339">O33/O29</f>
        <v>-1</v>
      </c>
      <c r="P34" s="13">
        <f t="shared" ref="P34" si="340">P33/P29</f>
        <v>-0.62137862137862143</v>
      </c>
      <c r="Q34" s="13" t="e">
        <f t="shared" ref="Q34" si="341">Q33/Q29</f>
        <v>#DIV/0!</v>
      </c>
      <c r="R34" s="13">
        <f t="shared" ref="R34" si="342">R33/R29</f>
        <v>-0.50657894736842102</v>
      </c>
      <c r="S34" s="13" t="e">
        <f t="shared" ref="S34" si="343">S33/S29</f>
        <v>#DIV/0!</v>
      </c>
      <c r="T34" s="13" t="e">
        <f t="shared" ref="T34:U34" si="344">T33/T29</f>
        <v>#DIV/0!</v>
      </c>
      <c r="U34" s="13" t="e">
        <f t="shared" si="344"/>
        <v>#DIV/0!</v>
      </c>
      <c r="V34" s="160" t="e">
        <f t="shared" ref="V34" si="345">V33/V29</f>
        <v>#DIV/0!</v>
      </c>
      <c r="W34" s="13" t="e">
        <f t="shared" ref="W34" si="346">W33/W29</f>
        <v>#DIV/0!</v>
      </c>
      <c r="X34" s="13" t="e">
        <f t="shared" ref="X34" si="347">X33/X29</f>
        <v>#DIV/0!</v>
      </c>
      <c r="Y34" s="13" t="e">
        <f t="shared" ref="Y34" si="348">Y33/Y29</f>
        <v>#DIV/0!</v>
      </c>
      <c r="Z34" s="13" t="e">
        <f t="shared" ref="Z34" si="349">Z33/Z29</f>
        <v>#DIV/0!</v>
      </c>
      <c r="AA34" s="13" t="e">
        <f t="shared" ref="AA34:AD34" si="350">AA33/AA29</f>
        <v>#DIV/0!</v>
      </c>
      <c r="AB34" s="13" t="e">
        <f t="shared" ref="AB34" si="351">AB33/AB29</f>
        <v>#DIV/0!</v>
      </c>
      <c r="AC34" s="160">
        <f t="shared" si="350"/>
        <v>-0.47073270568972575</v>
      </c>
      <c r="AD34" s="160">
        <f t="shared" si="350"/>
        <v>-0.67516888110506845</v>
      </c>
      <c r="AE34" s="13">
        <f t="shared" ref="AE34" si="352">AE33/AE29</f>
        <v>-0.18518518518518517</v>
      </c>
      <c r="AF34" s="13" t="e">
        <f t="shared" ref="AF34" si="353">AF33/AF29</f>
        <v>#DIV/0!</v>
      </c>
      <c r="AG34" s="13" t="e">
        <f t="shared" ref="AG34" si="354">AG33/AG29</f>
        <v>#DIV/0!</v>
      </c>
      <c r="AH34" s="13" t="e">
        <f t="shared" ref="AH34" si="355">AH33/AH29</f>
        <v>#DIV/0!</v>
      </c>
      <c r="AI34" s="13" t="e">
        <f t="shared" ref="AI34" si="356">AI33/AI29</f>
        <v>#DIV/0!</v>
      </c>
      <c r="AJ34" s="13" t="e">
        <f t="shared" ref="AJ34" si="357">AJ33/AJ29</f>
        <v>#DIV/0!</v>
      </c>
      <c r="AK34" s="13" t="e">
        <f t="shared" ref="AK34" si="358">AK33/AK29</f>
        <v>#DIV/0!</v>
      </c>
      <c r="AL34" s="13">
        <f t="shared" ref="AL34" si="359">AL33/AL29</f>
        <v>29</v>
      </c>
      <c r="AM34" s="13" t="e">
        <f t="shared" ref="AM34" si="360">AM33/AM29</f>
        <v>#DIV/0!</v>
      </c>
      <c r="AN34" s="13" t="e">
        <f t="shared" ref="AN34" si="361">AN33/AN29</f>
        <v>#DIV/0!</v>
      </c>
      <c r="AO34" s="160">
        <f t="shared" ref="AO34" si="362">AO33/AO29</f>
        <v>-0.78659112370160533</v>
      </c>
      <c r="AP34" s="13">
        <f t="shared" ref="AP34" si="363">AP33/AP29</f>
        <v>-0.84615384615384615</v>
      </c>
      <c r="AQ34" s="160"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t="e">
        <f t="shared" ref="AX34" si="371">AX33/AX29</f>
        <v>#DIV/0!</v>
      </c>
      <c r="AY34" s="13" t="e">
        <f t="shared" ref="AY34" si="372">AY33/AY29</f>
        <v>#DIV/0!</v>
      </c>
      <c r="AZ34" s="13" t="e">
        <f t="shared" ref="AZ34" si="373">AZ33/AZ29</f>
        <v>#DIV/0!</v>
      </c>
      <c r="BA34" s="13" t="e">
        <f t="shared" ref="BA34" si="374">BA33/BA29</f>
        <v>#DIV/0!</v>
      </c>
      <c r="BB34" s="160">
        <f t="shared" ref="BB34" si="375">BB33/BB29</f>
        <v>-0.47021943573667713</v>
      </c>
      <c r="BC34" s="13">
        <f t="shared" ref="BC34" si="376">BC33/BC29</f>
        <v>-0.6428571428571429</v>
      </c>
      <c r="BD34" s="13">
        <f t="shared" ref="BD34" si="377">BD33/BD29</f>
        <v>-0.6428571428571429</v>
      </c>
      <c r="BE34" s="13" t="e">
        <f t="shared" ref="BE34" si="378">BE33/BE29</f>
        <v>#DIV/0!</v>
      </c>
      <c r="BF34" s="13">
        <f t="shared" ref="BF34" si="379">BF33/BF29</f>
        <v>-0.80530973451327437</v>
      </c>
      <c r="BG34" s="13" t="e">
        <f t="shared" ref="BG34:BH34" si="380">BG33/BG29</f>
        <v>#DIV/0!</v>
      </c>
      <c r="BH34" s="160">
        <f t="shared" si="380"/>
        <v>-0.57440152339499451</v>
      </c>
      <c r="BI34" s="160">
        <f t="shared" ref="BI34" si="381">BI33/BI29</f>
        <v>-0.66627447684679386</v>
      </c>
      <c r="BJ34" s="13">
        <f t="shared" ref="BJ34:BK34" si="382">BJ33/BJ29</f>
        <v>-0.9290496049165935</v>
      </c>
      <c r="BK34" s="50">
        <f t="shared" si="382"/>
        <v>-0.59267854124083663</v>
      </c>
      <c r="BM34" s="14">
        <f t="shared" ref="BM34" si="383">BM33/BM29</f>
        <v>-1.1688741721854305</v>
      </c>
    </row>
    <row r="35" spans="1:65">
      <c r="A35" s="128"/>
      <c r="B35" s="5" t="s">
        <v>327</v>
      </c>
      <c r="C35" s="126">
        <f>C30/C27</f>
        <v>0.18268092189940108</v>
      </c>
      <c r="D35" s="126">
        <f t="shared" ref="D35:BK35" si="384">D30/D27</f>
        <v>0.21942662939209559</v>
      </c>
      <c r="E35" s="126">
        <f t="shared" si="384"/>
        <v>0.22691879866518352</v>
      </c>
      <c r="F35" s="126">
        <f t="shared" si="384"/>
        <v>0.19535859446702505</v>
      </c>
      <c r="G35" s="126">
        <f t="shared" si="384"/>
        <v>0.18735964068014116</v>
      </c>
      <c r="H35" s="126" t="e">
        <f t="shared" si="384"/>
        <v>#DIV/0!</v>
      </c>
      <c r="I35" s="126" t="e">
        <f t="shared" si="384"/>
        <v>#DIV/0!</v>
      </c>
      <c r="J35" s="126" t="e">
        <f t="shared" si="384"/>
        <v>#DIV/0!</v>
      </c>
      <c r="K35" s="126">
        <f t="shared" si="384"/>
        <v>1.578616352201258</v>
      </c>
      <c r="L35" s="126">
        <f t="shared" si="384"/>
        <v>0.275609756097561</v>
      </c>
      <c r="M35" s="126">
        <f t="shared" si="384"/>
        <v>0.44173913043478263</v>
      </c>
      <c r="N35" s="126">
        <f t="shared" si="384"/>
        <v>6.6666666666666666E-2</v>
      </c>
      <c r="O35" s="126">
        <f t="shared" si="384"/>
        <v>0</v>
      </c>
      <c r="P35" s="126">
        <f t="shared" si="384"/>
        <v>0.66608084358523723</v>
      </c>
      <c r="Q35" s="126" t="e">
        <f t="shared" si="384"/>
        <v>#DIV/0!</v>
      </c>
      <c r="R35" s="126">
        <f t="shared" si="384"/>
        <v>0.41666666666666669</v>
      </c>
      <c r="S35" s="126" t="e">
        <f t="shared" si="384"/>
        <v>#DIV/0!</v>
      </c>
      <c r="T35" s="126" t="e">
        <f t="shared" si="384"/>
        <v>#DIV/0!</v>
      </c>
      <c r="U35" s="126" t="e">
        <f t="shared" si="384"/>
        <v>#DIV/0!</v>
      </c>
      <c r="V35" s="175" t="e">
        <f t="shared" si="384"/>
        <v>#DIV/0!</v>
      </c>
      <c r="W35" s="126" t="e">
        <f t="shared" si="384"/>
        <v>#DIV/0!</v>
      </c>
      <c r="X35" s="126" t="e">
        <f t="shared" si="384"/>
        <v>#DIV/0!</v>
      </c>
      <c r="Y35" s="126" t="e">
        <f t="shared" si="384"/>
        <v>#DIV/0!</v>
      </c>
      <c r="Z35" s="126" t="e">
        <f t="shared" si="384"/>
        <v>#DIV/0!</v>
      </c>
      <c r="AA35" s="126" t="e">
        <f t="shared" si="384"/>
        <v>#DIV/0!</v>
      </c>
      <c r="AB35" s="126" t="e">
        <f t="shared" ref="AB35" si="385">AB30/AB27</f>
        <v>#DIV/0!</v>
      </c>
      <c r="AC35" s="175">
        <f t="shared" si="384"/>
        <v>113.42105263157895</v>
      </c>
      <c r="AD35" s="175">
        <f t="shared" si="384"/>
        <v>0.27096377336936223</v>
      </c>
      <c r="AE35" s="126">
        <f t="shared" si="384"/>
        <v>0.52380952380952384</v>
      </c>
      <c r="AF35" s="126">
        <f t="shared" si="384"/>
        <v>0</v>
      </c>
      <c r="AG35" s="126" t="e">
        <f t="shared" si="384"/>
        <v>#DIV/0!</v>
      </c>
      <c r="AH35" s="126" t="e">
        <f t="shared" si="384"/>
        <v>#DIV/0!</v>
      </c>
      <c r="AI35" s="126" t="e">
        <f t="shared" si="384"/>
        <v>#DIV/0!</v>
      </c>
      <c r="AJ35" s="126">
        <f t="shared" si="384"/>
        <v>0</v>
      </c>
      <c r="AK35" s="126" t="e">
        <f t="shared" si="384"/>
        <v>#DIV/0!</v>
      </c>
      <c r="AL35" s="126">
        <f t="shared" si="384"/>
        <v>7.0588235294117646E-2</v>
      </c>
      <c r="AM35" s="126" t="e">
        <f t="shared" si="384"/>
        <v>#DIV/0!</v>
      </c>
      <c r="AN35" s="126" t="e">
        <f t="shared" si="384"/>
        <v>#DIV/0!</v>
      </c>
      <c r="AO35" s="175">
        <f t="shared" si="384"/>
        <v>0.31564245810055863</v>
      </c>
      <c r="AP35" s="126" t="e">
        <f t="shared" si="384"/>
        <v>#DIV/0!</v>
      </c>
      <c r="AQ35" s="175" t="e">
        <f t="shared" si="384"/>
        <v>#DIV/0!</v>
      </c>
      <c r="AR35" s="126" t="e">
        <f t="shared" si="384"/>
        <v>#DIV/0!</v>
      </c>
      <c r="AS35" s="126" t="e">
        <f t="shared" si="384"/>
        <v>#DIV/0!</v>
      </c>
      <c r="AT35" s="126" t="e">
        <f t="shared" si="384"/>
        <v>#DIV/0!</v>
      </c>
      <c r="AU35" s="126" t="e">
        <f t="shared" si="384"/>
        <v>#DIV/0!</v>
      </c>
      <c r="AV35" s="126" t="e">
        <f t="shared" si="384"/>
        <v>#DIV/0!</v>
      </c>
      <c r="AW35" s="126">
        <f t="shared" si="384"/>
        <v>0</v>
      </c>
      <c r="AX35" s="126">
        <f t="shared" si="384"/>
        <v>0</v>
      </c>
      <c r="AY35" s="126" t="e">
        <f t="shared" si="384"/>
        <v>#DIV/0!</v>
      </c>
      <c r="AZ35" s="126" t="e">
        <f t="shared" si="384"/>
        <v>#DIV/0!</v>
      </c>
      <c r="BA35" s="126" t="e">
        <f t="shared" si="384"/>
        <v>#DIV/0!</v>
      </c>
      <c r="BB35" s="175">
        <f t="shared" si="384"/>
        <v>181.07142857142858</v>
      </c>
      <c r="BC35" s="126">
        <f t="shared" si="384"/>
        <v>5</v>
      </c>
      <c r="BD35" s="126">
        <f t="shared" si="384"/>
        <v>0.22727272727272727</v>
      </c>
      <c r="BE35" s="126" t="e">
        <f t="shared" si="384"/>
        <v>#DIV/0!</v>
      </c>
      <c r="BF35" s="126" t="e">
        <f t="shared" si="384"/>
        <v>#DIV/0!</v>
      </c>
      <c r="BG35" s="126">
        <f t="shared" si="384"/>
        <v>0</v>
      </c>
      <c r="BH35" s="175">
        <f t="shared" si="384"/>
        <v>1.4801324503311257</v>
      </c>
      <c r="BI35" s="175">
        <f t="shared" si="384"/>
        <v>0.29840475781518377</v>
      </c>
      <c r="BJ35" s="126">
        <f t="shared" si="384"/>
        <v>3.1156626506024097</v>
      </c>
      <c r="BK35" s="126">
        <f t="shared" si="384"/>
        <v>0.28579747026537411</v>
      </c>
      <c r="BM35" s="126" t="e">
        <f t="shared" ref="BM35" si="386">BM30/BM27</f>
        <v>#DIV/0!</v>
      </c>
    </row>
    <row r="36" spans="1:65" s="178" customFormat="1">
      <c r="A36" s="128"/>
      <c r="B36" s="5" t="s">
        <v>331</v>
      </c>
      <c r="C36" s="11">
        <f>C27-C30</f>
        <v>47626</v>
      </c>
      <c r="D36" s="11">
        <f t="shared" ref="D36:BJ36" si="387">D27-D30</f>
        <v>14240</v>
      </c>
      <c r="E36" s="11">
        <f t="shared" si="387"/>
        <v>1390</v>
      </c>
      <c r="F36" s="11">
        <f t="shared" si="387"/>
        <v>6137</v>
      </c>
      <c r="G36" s="11">
        <f t="shared" si="387"/>
        <v>2533</v>
      </c>
      <c r="H36" s="11">
        <f t="shared" si="387"/>
        <v>0</v>
      </c>
      <c r="I36" s="11">
        <f t="shared" si="387"/>
        <v>0</v>
      </c>
      <c r="J36" s="11">
        <f t="shared" si="387"/>
        <v>0</v>
      </c>
      <c r="K36" s="11">
        <f t="shared" si="387"/>
        <v>-92</v>
      </c>
      <c r="L36" s="11">
        <f t="shared" si="387"/>
        <v>297</v>
      </c>
      <c r="M36" s="11">
        <f t="shared" si="387"/>
        <v>321</v>
      </c>
      <c r="N36" s="11">
        <f t="shared" si="387"/>
        <v>14</v>
      </c>
      <c r="O36" s="11">
        <f t="shared" si="387"/>
        <v>17</v>
      </c>
      <c r="P36" s="11">
        <f t="shared" si="387"/>
        <v>190</v>
      </c>
      <c r="Q36" s="11">
        <f t="shared" si="387"/>
        <v>0</v>
      </c>
      <c r="R36" s="11">
        <f t="shared" si="387"/>
        <v>105</v>
      </c>
      <c r="S36" s="11">
        <f t="shared" si="387"/>
        <v>0</v>
      </c>
      <c r="T36" s="11">
        <f t="shared" si="387"/>
        <v>0</v>
      </c>
      <c r="U36" s="11">
        <f t="shared" si="387"/>
        <v>0</v>
      </c>
      <c r="V36" s="11">
        <f t="shared" si="387"/>
        <v>0</v>
      </c>
      <c r="W36" s="11">
        <f t="shared" si="387"/>
        <v>0</v>
      </c>
      <c r="X36" s="11">
        <f t="shared" si="387"/>
        <v>0</v>
      </c>
      <c r="Y36" s="11">
        <f t="shared" si="387"/>
        <v>0</v>
      </c>
      <c r="Z36" s="11">
        <f t="shared" si="387"/>
        <v>0</v>
      </c>
      <c r="AA36" s="11">
        <f t="shared" si="387"/>
        <v>0</v>
      </c>
      <c r="AB36" s="11">
        <f t="shared" si="387"/>
        <v>0</v>
      </c>
      <c r="AC36" s="11">
        <f t="shared" si="387"/>
        <v>-6408</v>
      </c>
      <c r="AD36" s="11">
        <f t="shared" si="387"/>
        <v>66370</v>
      </c>
      <c r="AE36" s="11">
        <f t="shared" si="387"/>
        <v>20</v>
      </c>
      <c r="AF36" s="11">
        <f t="shared" si="387"/>
        <v>8</v>
      </c>
      <c r="AG36" s="11">
        <f t="shared" si="387"/>
        <v>0</v>
      </c>
      <c r="AH36" s="11">
        <f t="shared" si="387"/>
        <v>0</v>
      </c>
      <c r="AI36" s="11">
        <f t="shared" si="387"/>
        <v>0</v>
      </c>
      <c r="AJ36" s="11">
        <f t="shared" si="387"/>
        <v>14</v>
      </c>
      <c r="AK36" s="11">
        <f t="shared" si="387"/>
        <v>0</v>
      </c>
      <c r="AL36" s="11">
        <f t="shared" si="387"/>
        <v>395</v>
      </c>
      <c r="AM36" s="11">
        <f t="shared" si="387"/>
        <v>0</v>
      </c>
      <c r="AN36" s="11">
        <f t="shared" si="387"/>
        <v>0</v>
      </c>
      <c r="AO36" s="11">
        <f t="shared" si="387"/>
        <v>980</v>
      </c>
      <c r="AP36" s="11">
        <f t="shared" si="387"/>
        <v>-4</v>
      </c>
      <c r="AQ36" s="11">
        <f t="shared" si="387"/>
        <v>0</v>
      </c>
      <c r="AR36" s="11">
        <f t="shared" si="387"/>
        <v>0</v>
      </c>
      <c r="AS36" s="11">
        <f t="shared" si="387"/>
        <v>0</v>
      </c>
      <c r="AT36" s="11">
        <f t="shared" si="387"/>
        <v>0</v>
      </c>
      <c r="AU36" s="11">
        <f t="shared" si="387"/>
        <v>0</v>
      </c>
      <c r="AV36" s="11">
        <f t="shared" si="387"/>
        <v>0</v>
      </c>
      <c r="AW36" s="11">
        <f t="shared" si="387"/>
        <v>95</v>
      </c>
      <c r="AX36" s="11">
        <f t="shared" si="387"/>
        <v>37</v>
      </c>
      <c r="AY36" s="11">
        <f t="shared" si="387"/>
        <v>0</v>
      </c>
      <c r="AZ36" s="11">
        <f t="shared" si="387"/>
        <v>0</v>
      </c>
      <c r="BA36" s="11">
        <f t="shared" si="387"/>
        <v>0</v>
      </c>
      <c r="BB36" s="11">
        <f t="shared" si="387"/>
        <v>-2521</v>
      </c>
      <c r="BC36" s="11">
        <f t="shared" si="387"/>
        <v>-8</v>
      </c>
      <c r="BD36" s="11">
        <f t="shared" si="387"/>
        <v>34</v>
      </c>
      <c r="BE36" s="11">
        <f t="shared" si="387"/>
        <v>0</v>
      </c>
      <c r="BF36" s="11">
        <f t="shared" si="387"/>
        <v>-66</v>
      </c>
      <c r="BG36" s="11">
        <f t="shared" si="387"/>
        <v>1</v>
      </c>
      <c r="BH36" s="11">
        <f t="shared" si="387"/>
        <v>-1015</v>
      </c>
      <c r="BI36" s="11">
        <f t="shared" si="387"/>
        <v>65355</v>
      </c>
      <c r="BJ36" s="11">
        <f t="shared" si="387"/>
        <v>-878</v>
      </c>
      <c r="BK36" s="11">
        <f t="shared" ref="BK36" si="388">BK27-BK30</f>
        <v>66233</v>
      </c>
      <c r="BL36" s="11">
        <f t="shared" ref="BL36:BM36" si="389">BL30-BL27</f>
        <v>26501</v>
      </c>
      <c r="BM36" s="11">
        <f t="shared" si="389"/>
        <v>1836</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8"/>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8"/>
      <c r="BJ37" s="5"/>
      <c r="BK37" s="48"/>
    </row>
    <row r="38" spans="1:65" s="176" customFormat="1">
      <c r="A38" s="15" t="s">
        <v>133</v>
      </c>
      <c r="B38" s="9" t="s">
        <v>326</v>
      </c>
      <c r="C38" s="261">
        <v>144201</v>
      </c>
      <c r="D38" s="261">
        <v>50465</v>
      </c>
      <c r="E38" s="261">
        <v>4847</v>
      </c>
      <c r="F38" s="261">
        <v>18669</v>
      </c>
      <c r="G38" s="261">
        <v>8130</v>
      </c>
      <c r="H38" s="261">
        <v>0</v>
      </c>
      <c r="I38" s="261">
        <v>0</v>
      </c>
      <c r="J38" s="261">
        <v>0</v>
      </c>
      <c r="K38" s="261">
        <v>14</v>
      </c>
      <c r="L38" s="261">
        <v>2690</v>
      </c>
      <c r="M38" s="261">
        <v>1435</v>
      </c>
      <c r="N38" s="261">
        <v>24</v>
      </c>
      <c r="O38" s="261">
        <v>115</v>
      </c>
      <c r="P38" s="261">
        <v>1106</v>
      </c>
      <c r="Q38" s="261">
        <v>0</v>
      </c>
      <c r="R38" s="261">
        <v>256</v>
      </c>
      <c r="S38" s="261">
        <v>0</v>
      </c>
      <c r="T38" s="261">
        <v>0</v>
      </c>
      <c r="U38" s="261">
        <v>0</v>
      </c>
      <c r="V38" s="261">
        <v>0</v>
      </c>
      <c r="W38" s="261">
        <v>0</v>
      </c>
      <c r="X38" s="261">
        <v>0</v>
      </c>
      <c r="Y38" s="261">
        <v>0</v>
      </c>
      <c r="Z38" s="261">
        <v>0</v>
      </c>
      <c r="AA38" s="261">
        <v>0</v>
      </c>
      <c r="AB38" s="261">
        <v>0</v>
      </c>
      <c r="AC38" s="261">
        <v>129782</v>
      </c>
      <c r="AD38" s="269">
        <f t="shared" ref="AD38:AD39" si="390">SUM(C38:AC38)</f>
        <v>361734</v>
      </c>
      <c r="AE38" s="261">
        <v>0</v>
      </c>
      <c r="AF38" s="261">
        <v>0</v>
      </c>
      <c r="AG38" s="261">
        <v>0</v>
      </c>
      <c r="AH38" s="261">
        <v>0</v>
      </c>
      <c r="AI38" s="261">
        <v>0</v>
      </c>
      <c r="AJ38" s="261">
        <v>0</v>
      </c>
      <c r="AK38" s="261">
        <v>61034</v>
      </c>
      <c r="AL38" s="261">
        <v>3546</v>
      </c>
      <c r="AM38" s="261">
        <v>0</v>
      </c>
      <c r="AN38" s="261">
        <v>0</v>
      </c>
      <c r="AO38" s="261">
        <v>28677</v>
      </c>
      <c r="AP38" s="261">
        <v>59726</v>
      </c>
      <c r="AQ38" s="261">
        <v>0</v>
      </c>
      <c r="AR38" s="261">
        <v>0</v>
      </c>
      <c r="AS38" s="261">
        <v>0</v>
      </c>
      <c r="AT38" s="261">
        <v>0</v>
      </c>
      <c r="AU38" s="261">
        <v>0</v>
      </c>
      <c r="AV38" s="261">
        <v>0</v>
      </c>
      <c r="AW38" s="261">
        <v>0</v>
      </c>
      <c r="AX38" s="261">
        <v>0</v>
      </c>
      <c r="AY38" s="261">
        <v>0</v>
      </c>
      <c r="AZ38" s="261">
        <v>0</v>
      </c>
      <c r="BA38" s="261">
        <v>0</v>
      </c>
      <c r="BB38" s="261">
        <v>107619</v>
      </c>
      <c r="BC38" s="261">
        <v>549</v>
      </c>
      <c r="BD38" s="261">
        <v>543</v>
      </c>
      <c r="BE38" s="261">
        <v>0</v>
      </c>
      <c r="BF38" s="261">
        <v>237</v>
      </c>
      <c r="BG38" s="261">
        <v>0</v>
      </c>
      <c r="BH38" s="267">
        <f>SUM(AE38:BG38)</f>
        <v>261931</v>
      </c>
      <c r="BI38" s="123">
        <f>AD38+BH38</f>
        <v>623665</v>
      </c>
      <c r="BJ38" s="268">
        <v>1500</v>
      </c>
      <c r="BK38" s="269">
        <f t="shared" ref="BK38:BK39" si="391">BI38-BJ38</f>
        <v>622165</v>
      </c>
      <c r="BL38" s="176">
        <v>4</v>
      </c>
      <c r="BM38" s="266"/>
    </row>
    <row r="39" spans="1:65" s="41" customFormat="1">
      <c r="A39" s="134"/>
      <c r="B39" s="210" t="s">
        <v>339</v>
      </c>
      <c r="C39" s="10">
        <v>98252</v>
      </c>
      <c r="D39" s="10">
        <v>34314</v>
      </c>
      <c r="E39" s="10">
        <v>4847</v>
      </c>
      <c r="F39" s="10">
        <v>12698</v>
      </c>
      <c r="G39" s="10">
        <v>5526</v>
      </c>
      <c r="H39" s="10">
        <f>IF('[1]Upto Month Current'!$E$9="",0,'[1]Upto Month Current'!$E$9)</f>
        <v>0</v>
      </c>
      <c r="I39" s="10">
        <v>0</v>
      </c>
      <c r="J39" s="10">
        <f>IF('[1]Upto Month Current'!$E$11="",0,'[1]Upto Month Current'!$E$11)</f>
        <v>0</v>
      </c>
      <c r="K39" s="10">
        <v>8</v>
      </c>
      <c r="L39" s="10">
        <v>1828</v>
      </c>
      <c r="M39" s="10">
        <v>978</v>
      </c>
      <c r="N39" s="10">
        <v>16</v>
      </c>
      <c r="O39" s="10">
        <v>78</v>
      </c>
      <c r="P39" s="10">
        <v>750</v>
      </c>
      <c r="Q39" s="10">
        <v>0</v>
      </c>
      <c r="R39" s="10">
        <v>172</v>
      </c>
      <c r="S39" s="10">
        <f>IF('[1]Upto Month Current'!$E$26="",0,'[1]Upto Month Current'!$E$26)</f>
        <v>0</v>
      </c>
      <c r="T39" s="10">
        <f>IF('[1]Upto Month Current'!$E$27="",0,'[1]Upto Month Current'!$E$27)</f>
        <v>0</v>
      </c>
      <c r="U39" s="10">
        <v>0</v>
      </c>
      <c r="V39" s="10">
        <v>0</v>
      </c>
      <c r="W39" s="10">
        <v>0</v>
      </c>
      <c r="X39" s="10">
        <v>0</v>
      </c>
      <c r="Y39" s="10">
        <f>IF('[1]Upto Month Current'!$E$42="",0,'[1]Upto Month Current'!$E$42)</f>
        <v>0</v>
      </c>
      <c r="Z39" s="10">
        <f>IF('[1]Upto Month Current'!$E$43="",0,'[1]Upto Month Current'!$E$43)</f>
        <v>0</v>
      </c>
      <c r="AA39" s="10">
        <f>IF('[1]Upto Month Current'!$E$44="",0,'[1]Upto Month Current'!$E$44)</f>
        <v>0</v>
      </c>
      <c r="AB39" s="10">
        <v>0</v>
      </c>
      <c r="AC39" s="10">
        <v>85652</v>
      </c>
      <c r="AD39" s="121">
        <f t="shared" si="390"/>
        <v>245119</v>
      </c>
      <c r="AE39" s="10">
        <f>IF('[1]Upto Month Current'!$E$19="",0,'[1]Upto Month Current'!$E$19)</f>
        <v>0</v>
      </c>
      <c r="AF39" s="10">
        <f>IF('[1]Upto Month Current'!$E$20="",0,'[1]Upto Month Current'!$E$20)</f>
        <v>0</v>
      </c>
      <c r="AG39" s="10">
        <f>IF('[1]Upto Month Current'!$E$22="",0,'[1]Upto Month Current'!$E$22)</f>
        <v>0</v>
      </c>
      <c r="AH39" s="10">
        <v>0</v>
      </c>
      <c r="AI39" s="10">
        <v>0</v>
      </c>
      <c r="AJ39" s="10">
        <f>IF('[1]Upto Month Current'!$E$25="",0,'[1]Upto Month Current'!$E$25)</f>
        <v>0</v>
      </c>
      <c r="AK39" s="10">
        <v>34370</v>
      </c>
      <c r="AL39" s="10">
        <v>2024</v>
      </c>
      <c r="AM39" s="10">
        <f>IF('[1]Upto Month Current'!$E$31="",0,'[1]Upto Month Current'!$E$31)</f>
        <v>0</v>
      </c>
      <c r="AN39" s="10">
        <f>IF('[1]Upto Month Current'!$E$32="",0,'[1]Upto Month Current'!$E$32)</f>
        <v>0</v>
      </c>
      <c r="AO39" s="10">
        <v>16044</v>
      </c>
      <c r="AP39" s="10">
        <v>39426</v>
      </c>
      <c r="AQ39" s="10">
        <v>0</v>
      </c>
      <c r="AR39" s="10">
        <f>IF('[1]Upto Month Current'!$E$37="",0,'[1]Upto Month Current'!$E$37)</f>
        <v>0</v>
      </c>
      <c r="AS39" s="10">
        <v>0</v>
      </c>
      <c r="AT39" s="10">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v>0</v>
      </c>
      <c r="BA39" s="10">
        <f>IF('[1]Upto Month Current'!$E$50="",0,'[1]Upto Month Current'!$E$50)</f>
        <v>0</v>
      </c>
      <c r="BB39" s="10">
        <v>71025</v>
      </c>
      <c r="BC39" s="10">
        <v>363</v>
      </c>
      <c r="BD39" s="10">
        <v>363</v>
      </c>
      <c r="BE39" s="10">
        <v>0</v>
      </c>
      <c r="BF39" s="10">
        <v>156</v>
      </c>
      <c r="BG39" s="10">
        <f>IF('[1]Upto Month Current'!$E$58="",0,'[1]Upto Month Current'!$E$58)</f>
        <v>0</v>
      </c>
      <c r="BH39" s="10">
        <f>SUM(AE39:BG39)</f>
        <v>163771</v>
      </c>
      <c r="BI39" s="245">
        <f>AD39+BH39</f>
        <v>408890</v>
      </c>
      <c r="BJ39" s="10">
        <v>1000</v>
      </c>
      <c r="BK39" s="10">
        <f t="shared" si="391"/>
        <v>407890</v>
      </c>
      <c r="BM39" s="211"/>
    </row>
    <row r="40" spans="1:65">
      <c r="A40" s="128"/>
      <c r="B40" s="12" t="s">
        <v>340</v>
      </c>
      <c r="C40" s="9">
        <f>IF('Upto Month COPPY'!$E$4="",0,'Upto Month COPPY'!$E$4)</f>
        <v>99587</v>
      </c>
      <c r="D40" s="9">
        <f>IF('Upto Month COPPY'!$E$5="",0,'Upto Month COPPY'!$E$5)</f>
        <v>25971</v>
      </c>
      <c r="E40" s="9">
        <f>IF('Upto Month COPPY'!$E$6="",0,'Upto Month COPPY'!$E$6)</f>
        <v>6990</v>
      </c>
      <c r="F40" s="9">
        <f>IF('Upto Month COPPY'!$E$7="",0,'Upto Month COPPY'!$E$7)</f>
        <v>12807</v>
      </c>
      <c r="G40" s="9">
        <f>IF('Upto Month COPPY'!$E$8="",0,'Upto Month COPPY'!$E$8)</f>
        <v>5748</v>
      </c>
      <c r="H40" s="9">
        <f>IF('Upto Month COPPY'!$E$9="",0,'Upto Month COPPY'!$E$9)</f>
        <v>0</v>
      </c>
      <c r="I40" s="9">
        <f>IF('Upto Month COPPY'!$E$10="",0,'Upto Month COPPY'!$E$10)</f>
        <v>0</v>
      </c>
      <c r="J40" s="9">
        <f>IF('Upto Month COPPY'!$E$11="",0,'Upto Month COPPY'!$E$11)</f>
        <v>0</v>
      </c>
      <c r="K40" s="9">
        <f>IF('Upto Month COPPY'!$E$12="",0,'Upto Month COPPY'!$E$12)</f>
        <v>294</v>
      </c>
      <c r="L40" s="9">
        <f>IF('Upto Month COPPY'!$E$13="",0,'Upto Month COPPY'!$E$13)</f>
        <v>1931</v>
      </c>
      <c r="M40" s="9">
        <f>IF('Upto Month COPPY'!$E$14="",0,'Upto Month COPPY'!$E$14)</f>
        <v>2997</v>
      </c>
      <c r="N40" s="9">
        <f>IF('Upto Month COPPY'!$E$15="",0,'Upto Month COPPY'!$E$15)</f>
        <v>13</v>
      </c>
      <c r="O40" s="9">
        <f>IF('Upto Month COPPY'!$E$16="",0,'Upto Month COPPY'!$E$16)</f>
        <v>134</v>
      </c>
      <c r="P40" s="9">
        <f>IF('Upto Month COPPY'!$E$17="",0,'Upto Month COPPY'!$E$17)</f>
        <v>2081</v>
      </c>
      <c r="Q40" s="9">
        <f>IF('Upto Month COPPY'!$E$18="",0,'Upto Month COPPY'!$E$18)</f>
        <v>0</v>
      </c>
      <c r="R40" s="9">
        <f>IF('Upto Month COPPY'!$E$21="",0,'Upto Month COPPY'!$E$21)</f>
        <v>233</v>
      </c>
      <c r="S40" s="9">
        <f>IF('Upto Month COPPY'!$E$26="",0,'Upto Month COPPY'!$E$26)</f>
        <v>0</v>
      </c>
      <c r="T40" s="9">
        <f>IF('Upto Month COPPY'!$E$27="",0,'Upto Month COPPY'!$E$27)</f>
        <v>0</v>
      </c>
      <c r="U40" s="9">
        <f>IF('Upto Month COPPY'!$E$30="",0,'Upto Month COPPY'!$E$30)</f>
        <v>0</v>
      </c>
      <c r="V40" s="9">
        <f>IF('Upto Month COPPY'!$E$35="",0,'Upto Month COPPY'!$E$35)</f>
        <v>6048</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54</v>
      </c>
      <c r="AC40" s="9">
        <f>IF('Upto Month COPPY'!$E$51="",0,'Upto Month COPPY'!$E$51)</f>
        <v>118764</v>
      </c>
      <c r="AD40" s="269">
        <f t="shared" ref="AD40:AD41" si="392">SUM(C40:AC40)</f>
        <v>283652</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36461</v>
      </c>
      <c r="AL40" s="9">
        <f>IF('Upto Month COPPY'!$E$29="",0,'Upto Month COPPY'!$E$29)</f>
        <v>1320</v>
      </c>
      <c r="AM40" s="9">
        <f>IF('Upto Month COPPY'!$E$31="",0,'Upto Month COPPY'!$E$31)</f>
        <v>0</v>
      </c>
      <c r="AN40" s="9">
        <f>IF('Upto Month COPPY'!$E$32="",0,'Upto Month COPPY'!$E$32)</f>
        <v>0</v>
      </c>
      <c r="AO40" s="9">
        <f>IF('Upto Month COPPY'!$E$33="",0,'Upto Month COPPY'!$E$33)</f>
        <v>15117</v>
      </c>
      <c r="AP40" s="9">
        <f>IF('Upto Month COPPY'!$E$34="",0,'Upto Month COPPY'!$E$34)</f>
        <v>35521</v>
      </c>
      <c r="AQ40" s="9">
        <f>IF('Upto Month COPPY'!$E$36="",0,'Upto Month COPPY'!$E$36)</f>
        <v>7392</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112560</v>
      </c>
      <c r="BC40" s="9">
        <f>IF('Upto Month COPPY'!$E$53="",0,'Upto Month COPPY'!$E$53)</f>
        <v>163</v>
      </c>
      <c r="BD40" s="9">
        <f>IF('Upto Month COPPY'!$E$54="",0,'Upto Month COPPY'!$E$54)</f>
        <v>163</v>
      </c>
      <c r="BE40" s="9">
        <f>IF('Upto Month COPPY'!$E$55="",0,'Upto Month COPPY'!$E$55)</f>
        <v>0</v>
      </c>
      <c r="BF40" s="9">
        <f>IF('Upto Month COPPY'!$E$56="",0,'Upto Month COPPY'!$E$56)</f>
        <v>1306</v>
      </c>
      <c r="BG40" s="10">
        <f>IF('Upto Month COPPY'!$E$58="",0,'Upto Month COPPY'!$E$58)</f>
        <v>0</v>
      </c>
      <c r="BH40" s="9">
        <f>SUM(AE40:BG40)</f>
        <v>210003</v>
      </c>
      <c r="BI40" s="263">
        <f>AD40+BH40</f>
        <v>493655</v>
      </c>
      <c r="BJ40" s="9">
        <f>IF('Upto Month COPPY'!$E$60="",0,'Upto Month COPPY'!$E$60)</f>
        <v>39204</v>
      </c>
      <c r="BK40" s="9">
        <f t="shared" ref="BK40:BK41" si="393">BI40-BJ40</f>
        <v>454451</v>
      </c>
      <c r="BL40">
        <f>'Upto Month COPPY'!$E$61</f>
        <v>454450</v>
      </c>
      <c r="BM40" s="30">
        <f t="shared" ref="BM40:BM44" si="394">BK40-AD40</f>
        <v>170799</v>
      </c>
    </row>
    <row r="41" spans="1:65">
      <c r="A41" s="128"/>
      <c r="B41" s="180" t="s">
        <v>341</v>
      </c>
      <c r="C41" s="9">
        <f>IF('Upto Month Current'!$E$4="",0,'Upto Month Current'!$E$4)</f>
        <v>120828</v>
      </c>
      <c r="D41" s="9">
        <f>IF('Upto Month Current'!$E$5="",0,'Upto Month Current'!$E$5)</f>
        <v>45503</v>
      </c>
      <c r="E41" s="9">
        <f>IF('Upto Month Current'!$E$6="",0,'Upto Month Current'!$E$6)</f>
        <v>8102</v>
      </c>
      <c r="F41" s="9">
        <f>IF('Upto Month Current'!$E$7="",0,'Upto Month Current'!$E$7)</f>
        <v>17127</v>
      </c>
      <c r="G41" s="9">
        <f>IF('Upto Month Current'!$E$8="",0,'Upto Month Current'!$E$8)</f>
        <v>7651</v>
      </c>
      <c r="H41" s="9">
        <f>IF('Upto Month Current'!$E$9="",0,'Upto Month Current'!$E$9)</f>
        <v>0</v>
      </c>
      <c r="I41" s="9">
        <f>IF('Upto Month Current'!$E$10="",0,'Upto Month Current'!$E$10)</f>
        <v>0</v>
      </c>
      <c r="J41" s="9">
        <f>IF('Upto Month Current'!$E$11="",0,'Upto Month Current'!$E$11)</f>
        <v>0</v>
      </c>
      <c r="K41" s="9">
        <f>IF('Upto Month Current'!$E$12="",0,'Upto Month Current'!$E$12)</f>
        <v>501</v>
      </c>
      <c r="L41" s="9">
        <f>IF('Upto Month Current'!$E$13="",0,'Upto Month Current'!$E$13)</f>
        <v>3223</v>
      </c>
      <c r="M41" s="9">
        <f>IF('Upto Month Current'!$E$14="",0,'Upto Month Current'!$E$14)</f>
        <v>3697</v>
      </c>
      <c r="N41" s="9">
        <f>IF('Upto Month Current'!$E$15="",0,'Upto Month Current'!$E$15)</f>
        <v>120</v>
      </c>
      <c r="O41" s="9">
        <f>IF('Upto Month Current'!$E$16="",0,'Upto Month Current'!$E$16)</f>
        <v>468</v>
      </c>
      <c r="P41" s="9">
        <f>IF('Upto Month Current'!$E$17="",0,'Upto Month Current'!$E$17)</f>
        <v>3984</v>
      </c>
      <c r="Q41" s="9">
        <f>IF('Upto Month Current'!$E$18="",0,'Upto Month Current'!$E$18)</f>
        <v>0</v>
      </c>
      <c r="R41" s="9">
        <f>IF('Upto Month Current'!$E$21="",0,'Upto Month Current'!$E$21)</f>
        <v>564</v>
      </c>
      <c r="S41" s="9">
        <f>IF('Upto Month Current'!$E$26="",0,'Upto Month Current'!$E$26)</f>
        <v>0</v>
      </c>
      <c r="T41" s="9">
        <f>IF('Upto Month Current'!$E$27="",0,'Upto Month Current'!$E$27)</f>
        <v>0</v>
      </c>
      <c r="U41" s="9">
        <f>IF('Upto Month Current'!$E$30="",0,'Upto Month Current'!$E$30)</f>
        <v>0</v>
      </c>
      <c r="V41" s="9">
        <f>IF('Upto Month Current'!$E$35="",0,'Upto Month Current'!$E$35)</f>
        <v>52746</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40626</v>
      </c>
      <c r="AD41" s="269">
        <f t="shared" si="392"/>
        <v>305140</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55299</v>
      </c>
      <c r="AL41" s="9">
        <f>IF('Upto Month Current'!$E$29="",0,'Upto Month Current'!$E$29)</f>
        <v>3004</v>
      </c>
      <c r="AM41" s="9">
        <f>IF('Upto Month Current'!$E$31="",0,'Upto Month Current'!$E$31)</f>
        <v>0</v>
      </c>
      <c r="AN41" s="9">
        <f>IF('Upto Month Current'!$E$32="",0,'Upto Month Current'!$E$32)</f>
        <v>0</v>
      </c>
      <c r="AO41" s="9">
        <f>IF('Upto Month Current'!$E$33="",0,'Upto Month Current'!$E$33)</f>
        <v>16414</v>
      </c>
      <c r="AP41" s="9">
        <f>IF('Upto Month Current'!$E$34="",0,'Upto Month Current'!$E$34)</f>
        <v>38541</v>
      </c>
      <c r="AQ41" s="9">
        <f>IF('Upto Month Current'!$E$36="",0,'Upto Month Current'!$E$36)</f>
        <v>38590</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19392</v>
      </c>
      <c r="BC41" s="9">
        <f>IF('Upto Month Current'!$E$53="",0,'Upto Month Current'!$E$53)</f>
        <v>368</v>
      </c>
      <c r="BD41" s="9">
        <f>IF('Upto Month Current'!$E$54="",0,'Upto Month Current'!$E$54)</f>
        <v>368</v>
      </c>
      <c r="BE41" s="9">
        <f>IF('Upto Month Current'!$E$55="",0,'Upto Month Current'!$E$55)</f>
        <v>0</v>
      </c>
      <c r="BF41" s="9">
        <f>IF('Upto Month Current'!$E$56="",0,'Upto Month Current'!$E$56)</f>
        <v>920</v>
      </c>
      <c r="BG41" s="9">
        <f>IF('Upto Month Current'!$E$58="",0,'Upto Month Current'!$E$58)</f>
        <v>11</v>
      </c>
      <c r="BH41" s="9">
        <f>SUM(AE41:BG41)</f>
        <v>172907</v>
      </c>
      <c r="BI41" s="263">
        <f>AD41+BH41</f>
        <v>478047</v>
      </c>
      <c r="BJ41" s="9">
        <f>IF('Upto Month Current'!$E$60="",0,'Upto Month Current'!$E$60)</f>
        <v>15938</v>
      </c>
      <c r="BK41" s="49">
        <f t="shared" si="393"/>
        <v>462109</v>
      </c>
      <c r="BL41">
        <f>'Upto Month Current'!$E$61</f>
        <v>462107</v>
      </c>
      <c r="BM41" s="30">
        <f t="shared" si="394"/>
        <v>156969</v>
      </c>
    </row>
    <row r="42" spans="1:65">
      <c r="A42" s="128"/>
      <c r="B42" s="5" t="s">
        <v>127</v>
      </c>
      <c r="C42" s="11">
        <f>C41-C39</f>
        <v>22576</v>
      </c>
      <c r="D42" s="11">
        <f t="shared" ref="D42" si="395">D41-D39</f>
        <v>11189</v>
      </c>
      <c r="E42" s="11">
        <f t="shared" ref="E42" si="396">E41-E39</f>
        <v>3255</v>
      </c>
      <c r="F42" s="11">
        <f t="shared" ref="F42" si="397">F41-F39</f>
        <v>4429</v>
      </c>
      <c r="G42" s="11">
        <f t="shared" ref="G42" si="398">G41-G39</f>
        <v>2125</v>
      </c>
      <c r="H42" s="11">
        <f t="shared" ref="H42" si="399">H41-H39</f>
        <v>0</v>
      </c>
      <c r="I42" s="11">
        <f t="shared" ref="I42" si="400">I41-I39</f>
        <v>0</v>
      </c>
      <c r="J42" s="11">
        <f t="shared" ref="J42" si="401">J41-J39</f>
        <v>0</v>
      </c>
      <c r="K42" s="11">
        <f t="shared" ref="K42" si="402">K41-K39</f>
        <v>493</v>
      </c>
      <c r="L42" s="11">
        <f t="shared" ref="L42" si="403">L41-L39</f>
        <v>1395</v>
      </c>
      <c r="M42" s="11">
        <f t="shared" ref="M42" si="404">M41-M39</f>
        <v>2719</v>
      </c>
      <c r="N42" s="11">
        <f t="shared" ref="N42" si="405">N41-N39</f>
        <v>104</v>
      </c>
      <c r="O42" s="11">
        <f t="shared" ref="O42" si="406">O41-O39</f>
        <v>390</v>
      </c>
      <c r="P42" s="11">
        <f t="shared" ref="P42" si="407">P41-P39</f>
        <v>3234</v>
      </c>
      <c r="Q42" s="11">
        <f t="shared" ref="Q42" si="408">Q41-Q39</f>
        <v>0</v>
      </c>
      <c r="R42" s="11">
        <f t="shared" ref="R42" si="409">R41-R39</f>
        <v>392</v>
      </c>
      <c r="S42" s="11">
        <f t="shared" ref="S42" si="410">S41-S39</f>
        <v>0</v>
      </c>
      <c r="T42" s="11">
        <f t="shared" ref="T42:U42" si="411">T41-T39</f>
        <v>0</v>
      </c>
      <c r="U42" s="11">
        <f t="shared" si="411"/>
        <v>0</v>
      </c>
      <c r="V42" s="9">
        <f t="shared" ref="V42" si="412">V41-V39</f>
        <v>52746</v>
      </c>
      <c r="W42" s="11">
        <f t="shared" ref="W42" si="413">W41-W39</f>
        <v>0</v>
      </c>
      <c r="X42" s="11">
        <f t="shared" ref="X42" si="414">X41-X39</f>
        <v>0</v>
      </c>
      <c r="Y42" s="11">
        <f t="shared" ref="Y42" si="415">Y41-Y39</f>
        <v>0</v>
      </c>
      <c r="Z42" s="11">
        <f t="shared" ref="Z42" si="416">Z41-Z39</f>
        <v>0</v>
      </c>
      <c r="AA42" s="11">
        <f t="shared" ref="AA42:AD42" si="417">AA41-AA39</f>
        <v>0</v>
      </c>
      <c r="AB42" s="11">
        <f t="shared" si="417"/>
        <v>0</v>
      </c>
      <c r="AC42" s="9">
        <f t="shared" si="417"/>
        <v>-45026</v>
      </c>
      <c r="AD42" s="9">
        <f t="shared" si="417"/>
        <v>60021</v>
      </c>
      <c r="AE42" s="11">
        <f t="shared" ref="AE42" si="418">AE41-AE39</f>
        <v>0</v>
      </c>
      <c r="AF42" s="11">
        <f t="shared" ref="AF42" si="419">AF41-AF39</f>
        <v>0</v>
      </c>
      <c r="AG42" s="11">
        <f t="shared" ref="AG42" si="420">AG41-AG39</f>
        <v>0</v>
      </c>
      <c r="AH42" s="11">
        <f t="shared" ref="AH42" si="421">AH41-AH39</f>
        <v>0</v>
      </c>
      <c r="AI42" s="11">
        <f t="shared" ref="AI42" si="422">AI41-AI39</f>
        <v>0</v>
      </c>
      <c r="AJ42" s="11">
        <f t="shared" ref="AJ42" si="423">AJ41-AJ39</f>
        <v>0</v>
      </c>
      <c r="AK42" s="11">
        <f t="shared" ref="AK42" si="424">AK41-AK39</f>
        <v>20929</v>
      </c>
      <c r="AL42" s="11">
        <f t="shared" ref="AL42" si="425">AL41-AL39</f>
        <v>980</v>
      </c>
      <c r="AM42" s="11">
        <f t="shared" ref="AM42" si="426">AM41-AM39</f>
        <v>0</v>
      </c>
      <c r="AN42" s="11">
        <f t="shared" ref="AN42" si="427">AN41-AN39</f>
        <v>0</v>
      </c>
      <c r="AO42" s="9">
        <f t="shared" ref="AO42" si="428">AO41-AO39</f>
        <v>370</v>
      </c>
      <c r="AP42" s="11">
        <f t="shared" ref="AP42" si="429">AP41-AP39</f>
        <v>-885</v>
      </c>
      <c r="AQ42" s="9">
        <f t="shared" ref="AQ42" si="430">AQ41-AQ39</f>
        <v>38590</v>
      </c>
      <c r="AR42" s="11">
        <f t="shared" ref="AR42" si="431">AR41-AR39</f>
        <v>0</v>
      </c>
      <c r="AS42" s="11">
        <f t="shared" ref="AS42" si="432">AS41-AS39</f>
        <v>0</v>
      </c>
      <c r="AT42" s="11">
        <f t="shared" ref="AT42" si="433">AT41-AT39</f>
        <v>0</v>
      </c>
      <c r="AU42" s="11">
        <f t="shared" ref="AU42" si="434">AU41-AU39</f>
        <v>0</v>
      </c>
      <c r="AV42" s="11">
        <f t="shared" ref="AV42" si="435">AV41-AV39</f>
        <v>0</v>
      </c>
      <c r="AW42" s="11">
        <f t="shared" ref="AW42" si="436">AW41-AW39</f>
        <v>0</v>
      </c>
      <c r="AX42" s="11">
        <f t="shared" ref="AX42" si="437">AX41-AX39</f>
        <v>0</v>
      </c>
      <c r="AY42" s="11">
        <f t="shared" ref="AY42" si="438">AY41-AY39</f>
        <v>0</v>
      </c>
      <c r="AZ42" s="11">
        <f t="shared" ref="AZ42" si="439">AZ41-AZ39</f>
        <v>0</v>
      </c>
      <c r="BA42" s="11">
        <f t="shared" ref="BA42" si="440">BA41-BA39</f>
        <v>0</v>
      </c>
      <c r="BB42" s="9">
        <f t="shared" ref="BB42" si="441">BB41-BB39</f>
        <v>-51633</v>
      </c>
      <c r="BC42" s="11">
        <f t="shared" ref="BC42" si="442">BC41-BC39</f>
        <v>5</v>
      </c>
      <c r="BD42" s="11">
        <f t="shared" ref="BD42" si="443">BD41-BD39</f>
        <v>5</v>
      </c>
      <c r="BE42" s="11">
        <f t="shared" ref="BE42" si="444">BE41-BE39</f>
        <v>0</v>
      </c>
      <c r="BF42" s="11">
        <f t="shared" ref="BF42" si="445">BF41-BF39</f>
        <v>764</v>
      </c>
      <c r="BG42" s="11">
        <f t="shared" ref="BG42:BH42" si="446">BG41-BG39</f>
        <v>11</v>
      </c>
      <c r="BH42" s="9">
        <f t="shared" si="446"/>
        <v>9136</v>
      </c>
      <c r="BI42" s="9">
        <f t="shared" ref="BI42" si="447">BI41-BI39</f>
        <v>69157</v>
      </c>
      <c r="BJ42" s="11">
        <f t="shared" ref="BJ42:BK42" si="448">BJ41-BJ39</f>
        <v>14938</v>
      </c>
      <c r="BK42" s="49">
        <f t="shared" si="448"/>
        <v>54219</v>
      </c>
      <c r="BM42" s="30">
        <f t="shared" si="394"/>
        <v>-5802</v>
      </c>
    </row>
    <row r="43" spans="1:65">
      <c r="A43" s="128"/>
      <c r="B43" s="5" t="s">
        <v>128</v>
      </c>
      <c r="C43" s="13">
        <f>C42/C39</f>
        <v>0.22977649309937712</v>
      </c>
      <c r="D43" s="13">
        <f t="shared" ref="D43" si="449">D42/D39</f>
        <v>0.32607681995686894</v>
      </c>
      <c r="E43" s="13">
        <f t="shared" ref="E43" si="450">E42/E39</f>
        <v>0.67154941200742724</v>
      </c>
      <c r="F43" s="13">
        <f t="shared" ref="F43" si="451">F42/F39</f>
        <v>0.34879508584028979</v>
      </c>
      <c r="G43" s="13">
        <f t="shared" ref="G43" si="452">G42/G39</f>
        <v>0.38454578356858488</v>
      </c>
      <c r="H43" s="13" t="e">
        <f t="shared" ref="H43" si="453">H42/H39</f>
        <v>#DIV/0!</v>
      </c>
      <c r="I43" s="13" t="e">
        <f t="shared" ref="I43" si="454">I42/I39</f>
        <v>#DIV/0!</v>
      </c>
      <c r="J43" s="13" t="e">
        <f t="shared" ref="J43" si="455">J42/J39</f>
        <v>#DIV/0!</v>
      </c>
      <c r="K43" s="13">
        <f t="shared" ref="K43" si="456">K42/K39</f>
        <v>61.625</v>
      </c>
      <c r="L43" s="13">
        <f t="shared" ref="L43" si="457">L42/L39</f>
        <v>0.76312910284463897</v>
      </c>
      <c r="M43" s="13">
        <f t="shared" ref="M43" si="458">M42/M39</f>
        <v>2.780163599182004</v>
      </c>
      <c r="N43" s="13">
        <f t="shared" ref="N43" si="459">N42/N39</f>
        <v>6.5</v>
      </c>
      <c r="O43" s="13">
        <f t="shared" ref="O43" si="460">O42/O39</f>
        <v>5</v>
      </c>
      <c r="P43" s="13">
        <f t="shared" ref="P43" si="461">P42/P39</f>
        <v>4.3120000000000003</v>
      </c>
      <c r="Q43" s="13" t="e">
        <f t="shared" ref="Q43" si="462">Q42/Q39</f>
        <v>#DIV/0!</v>
      </c>
      <c r="R43" s="13">
        <f t="shared" ref="R43" si="463">R42/R39</f>
        <v>2.2790697674418605</v>
      </c>
      <c r="S43" s="13" t="e">
        <f t="shared" ref="S43" si="464">S42/S39</f>
        <v>#DIV/0!</v>
      </c>
      <c r="T43" s="13" t="e">
        <f t="shared" ref="T43:U43" si="465">T42/T39</f>
        <v>#DIV/0!</v>
      </c>
      <c r="U43" s="13" t="e">
        <f t="shared" si="465"/>
        <v>#DIV/0!</v>
      </c>
      <c r="V43" s="160" t="e">
        <f t="shared" ref="V43" si="466">V42/V39</f>
        <v>#DIV/0!</v>
      </c>
      <c r="W43" s="13" t="e">
        <f t="shared" ref="W43" si="467">W42/W39</f>
        <v>#DIV/0!</v>
      </c>
      <c r="X43" s="13" t="e">
        <f t="shared" ref="X43" si="468">X42/X39</f>
        <v>#DIV/0!</v>
      </c>
      <c r="Y43" s="13" t="e">
        <f t="shared" ref="Y43" si="469">Y42/Y39</f>
        <v>#DIV/0!</v>
      </c>
      <c r="Z43" s="13" t="e">
        <f t="shared" ref="Z43" si="470">Z42/Z39</f>
        <v>#DIV/0!</v>
      </c>
      <c r="AA43" s="13" t="e">
        <f t="shared" ref="AA43:AD43" si="471">AA42/AA39</f>
        <v>#DIV/0!</v>
      </c>
      <c r="AB43" s="13" t="e">
        <f t="shared" si="471"/>
        <v>#DIV/0!</v>
      </c>
      <c r="AC43" s="160">
        <f t="shared" si="471"/>
        <v>-0.52568533134077433</v>
      </c>
      <c r="AD43" s="160">
        <f t="shared" si="471"/>
        <v>0.2448647391675064</v>
      </c>
      <c r="AE43" s="13" t="e">
        <f t="shared" ref="AE43" si="472">AE42/AE39</f>
        <v>#DIV/0!</v>
      </c>
      <c r="AF43" s="13" t="e">
        <f t="shared" ref="AF43" si="473">AF42/AF39</f>
        <v>#DIV/0!</v>
      </c>
      <c r="AG43" s="13" t="e">
        <f t="shared" ref="AG43" si="474">AG42/AG39</f>
        <v>#DIV/0!</v>
      </c>
      <c r="AH43" s="13" t="e">
        <f t="shared" ref="AH43" si="475">AH42/AH39</f>
        <v>#DIV/0!</v>
      </c>
      <c r="AI43" s="13" t="e">
        <f t="shared" ref="AI43" si="476">AI42/AI39</f>
        <v>#DIV/0!</v>
      </c>
      <c r="AJ43" s="13" t="e">
        <f t="shared" ref="AJ43" si="477">AJ42/AJ39</f>
        <v>#DIV/0!</v>
      </c>
      <c r="AK43" s="13">
        <f t="shared" ref="AK43" si="478">AK42/AK39</f>
        <v>0.60893220832121031</v>
      </c>
      <c r="AL43" s="13">
        <f t="shared" ref="AL43" si="479">AL42/AL39</f>
        <v>0.48418972332015808</v>
      </c>
      <c r="AM43" s="13" t="e">
        <f t="shared" ref="AM43" si="480">AM42/AM39</f>
        <v>#DIV/0!</v>
      </c>
      <c r="AN43" s="13" t="e">
        <f t="shared" ref="AN43" si="481">AN42/AN39</f>
        <v>#DIV/0!</v>
      </c>
      <c r="AO43" s="160">
        <f t="shared" ref="AO43" si="482">AO42/AO39</f>
        <v>2.3061580653203691E-2</v>
      </c>
      <c r="AP43" s="13">
        <f t="shared" ref="AP43" si="483">AP42/AP39</f>
        <v>-2.2447116116268453E-2</v>
      </c>
      <c r="AQ43" s="160" t="e">
        <f t="shared" ref="AQ43" si="484">AQ42/AQ39</f>
        <v>#DIV/0!</v>
      </c>
      <c r="AR43" s="13" t="e">
        <f t="shared" ref="AR43" si="485">AR42/AR39</f>
        <v>#DIV/0!</v>
      </c>
      <c r="AS43" s="13" t="e">
        <f t="shared" ref="AS43" si="486">AS42/AS39</f>
        <v>#DIV/0!</v>
      </c>
      <c r="AT43" s="13" t="e">
        <f t="shared" ref="AT43" si="487">AT42/AT39</f>
        <v>#DIV/0!</v>
      </c>
      <c r="AU43" s="13" t="e">
        <f t="shared" ref="AU43" si="488">AU42/AU39</f>
        <v>#DIV/0!</v>
      </c>
      <c r="AV43" s="13" t="e">
        <f t="shared" ref="AV43" si="489">AV42/AV39</f>
        <v>#DIV/0!</v>
      </c>
      <c r="AW43" s="13" t="e">
        <f t="shared" ref="AW43" si="490">AW42/AW39</f>
        <v>#DIV/0!</v>
      </c>
      <c r="AX43" s="13" t="e">
        <f t="shared" ref="AX43" si="491">AX42/AX39</f>
        <v>#DIV/0!</v>
      </c>
      <c r="AY43" s="13" t="e">
        <f t="shared" ref="AY43" si="492">AY42/AY39</f>
        <v>#DIV/0!</v>
      </c>
      <c r="AZ43" s="13" t="e">
        <f t="shared" ref="AZ43" si="493">AZ42/AZ39</f>
        <v>#DIV/0!</v>
      </c>
      <c r="BA43" s="13" t="e">
        <f t="shared" ref="BA43" si="494">BA42/BA39</f>
        <v>#DIV/0!</v>
      </c>
      <c r="BB43" s="160">
        <f t="shared" ref="BB43" si="495">BB42/BB39</f>
        <v>-0.72696937697993669</v>
      </c>
      <c r="BC43" s="13">
        <f t="shared" ref="BC43" si="496">BC42/BC39</f>
        <v>1.3774104683195593E-2</v>
      </c>
      <c r="BD43" s="13">
        <f t="shared" ref="BD43" si="497">BD42/BD39</f>
        <v>1.3774104683195593E-2</v>
      </c>
      <c r="BE43" s="13" t="e">
        <f t="shared" ref="BE43" si="498">BE42/BE39</f>
        <v>#DIV/0!</v>
      </c>
      <c r="BF43" s="13">
        <f t="shared" ref="BF43" si="499">BF42/BF39</f>
        <v>4.8974358974358978</v>
      </c>
      <c r="BG43" s="13" t="e">
        <f t="shared" ref="BG43:BH43" si="500">BG42/BG39</f>
        <v>#DIV/0!</v>
      </c>
      <c r="BH43" s="160">
        <f t="shared" si="500"/>
        <v>5.5785212278120055E-2</v>
      </c>
      <c r="BI43" s="160">
        <f t="shared" ref="BI43" si="501">BI42/BI39</f>
        <v>0.16913350778938099</v>
      </c>
      <c r="BJ43" s="13">
        <f t="shared" ref="BJ43:BK43" si="502">BJ42/BJ39</f>
        <v>14.938000000000001</v>
      </c>
      <c r="BK43" s="50">
        <f t="shared" si="502"/>
        <v>0.13292554365147466</v>
      </c>
      <c r="BM43" s="160" t="e">
        <f t="shared" ref="BM43" si="503">BM42/BM39</f>
        <v>#DIV/0!</v>
      </c>
    </row>
    <row r="44" spans="1:65">
      <c r="A44" s="128"/>
      <c r="B44" s="5" t="s">
        <v>129</v>
      </c>
      <c r="C44" s="11">
        <f>C41-C40</f>
        <v>21241</v>
      </c>
      <c r="D44" s="11">
        <f t="shared" ref="D44:BK44" si="504">D41-D40</f>
        <v>19532</v>
      </c>
      <c r="E44" s="11">
        <f t="shared" si="504"/>
        <v>1112</v>
      </c>
      <c r="F44" s="11">
        <f t="shared" si="504"/>
        <v>4320</v>
      </c>
      <c r="G44" s="11">
        <f t="shared" si="504"/>
        <v>1903</v>
      </c>
      <c r="H44" s="11">
        <f t="shared" si="504"/>
        <v>0</v>
      </c>
      <c r="I44" s="11">
        <f t="shared" si="504"/>
        <v>0</v>
      </c>
      <c r="J44" s="11">
        <f t="shared" si="504"/>
        <v>0</v>
      </c>
      <c r="K44" s="11">
        <f t="shared" si="504"/>
        <v>207</v>
      </c>
      <c r="L44" s="11">
        <f t="shared" si="504"/>
        <v>1292</v>
      </c>
      <c r="M44" s="11">
        <f t="shared" si="504"/>
        <v>700</v>
      </c>
      <c r="N44" s="11">
        <f t="shared" si="504"/>
        <v>107</v>
      </c>
      <c r="O44" s="11">
        <f t="shared" si="504"/>
        <v>334</v>
      </c>
      <c r="P44" s="11">
        <f t="shared" si="504"/>
        <v>1903</v>
      </c>
      <c r="Q44" s="11">
        <f t="shared" si="504"/>
        <v>0</v>
      </c>
      <c r="R44" s="11">
        <f t="shared" si="504"/>
        <v>331</v>
      </c>
      <c r="S44" s="11">
        <f t="shared" si="504"/>
        <v>0</v>
      </c>
      <c r="T44" s="11">
        <f t="shared" si="504"/>
        <v>0</v>
      </c>
      <c r="U44" s="11">
        <f t="shared" ref="U44" si="505">U41-U40</f>
        <v>0</v>
      </c>
      <c r="V44" s="9">
        <f t="shared" si="504"/>
        <v>46698</v>
      </c>
      <c r="W44" s="11">
        <f t="shared" si="504"/>
        <v>0</v>
      </c>
      <c r="X44" s="11">
        <f t="shared" si="504"/>
        <v>0</v>
      </c>
      <c r="Y44" s="11">
        <f t="shared" si="504"/>
        <v>0</v>
      </c>
      <c r="Z44" s="11">
        <f t="shared" si="504"/>
        <v>0</v>
      </c>
      <c r="AA44" s="11">
        <f t="shared" si="504"/>
        <v>0</v>
      </c>
      <c r="AB44" s="11">
        <f t="shared" ref="AB44" si="506">AB41-AB40</f>
        <v>-54</v>
      </c>
      <c r="AC44" s="9">
        <f t="shared" ref="AC44:AD44" si="507">AC41-AC40</f>
        <v>-78138</v>
      </c>
      <c r="AD44" s="9">
        <f t="shared" si="507"/>
        <v>21488</v>
      </c>
      <c r="AE44" s="11">
        <f t="shared" si="504"/>
        <v>0</v>
      </c>
      <c r="AF44" s="11">
        <f t="shared" si="504"/>
        <v>0</v>
      </c>
      <c r="AG44" s="11">
        <f t="shared" si="504"/>
        <v>0</v>
      </c>
      <c r="AH44" s="11">
        <f t="shared" si="504"/>
        <v>0</v>
      </c>
      <c r="AI44" s="11">
        <f t="shared" si="504"/>
        <v>0</v>
      </c>
      <c r="AJ44" s="11">
        <f t="shared" si="504"/>
        <v>0</v>
      </c>
      <c r="AK44" s="11">
        <f t="shared" si="504"/>
        <v>18838</v>
      </c>
      <c r="AL44" s="11">
        <f t="shared" si="504"/>
        <v>1684</v>
      </c>
      <c r="AM44" s="11">
        <f t="shared" si="504"/>
        <v>0</v>
      </c>
      <c r="AN44" s="11">
        <f t="shared" si="504"/>
        <v>0</v>
      </c>
      <c r="AO44" s="9">
        <f t="shared" si="504"/>
        <v>1297</v>
      </c>
      <c r="AP44" s="11">
        <f t="shared" si="504"/>
        <v>3020</v>
      </c>
      <c r="AQ44" s="9">
        <f t="shared" si="504"/>
        <v>31198</v>
      </c>
      <c r="AR44" s="11">
        <f t="shared" si="504"/>
        <v>0</v>
      </c>
      <c r="AS44" s="11">
        <f t="shared" si="504"/>
        <v>0</v>
      </c>
      <c r="AT44" s="11">
        <f t="shared" si="504"/>
        <v>0</v>
      </c>
      <c r="AU44" s="11">
        <f t="shared" si="504"/>
        <v>0</v>
      </c>
      <c r="AV44" s="11">
        <f t="shared" si="504"/>
        <v>0</v>
      </c>
      <c r="AW44" s="11">
        <f t="shared" si="504"/>
        <v>0</v>
      </c>
      <c r="AX44" s="11">
        <f t="shared" si="504"/>
        <v>0</v>
      </c>
      <c r="AY44" s="11">
        <f t="shared" si="504"/>
        <v>0</v>
      </c>
      <c r="AZ44" s="11">
        <f t="shared" si="504"/>
        <v>0</v>
      </c>
      <c r="BA44" s="11">
        <f t="shared" si="504"/>
        <v>0</v>
      </c>
      <c r="BB44" s="9">
        <f t="shared" si="504"/>
        <v>-93168</v>
      </c>
      <c r="BC44" s="11">
        <f t="shared" si="504"/>
        <v>205</v>
      </c>
      <c r="BD44" s="11">
        <f t="shared" si="504"/>
        <v>205</v>
      </c>
      <c r="BE44" s="11">
        <f t="shared" si="504"/>
        <v>0</v>
      </c>
      <c r="BF44" s="11">
        <f t="shared" si="504"/>
        <v>-386</v>
      </c>
      <c r="BG44" s="11">
        <f t="shared" si="504"/>
        <v>11</v>
      </c>
      <c r="BH44" s="9">
        <f t="shared" si="504"/>
        <v>-37096</v>
      </c>
      <c r="BI44" s="9">
        <f t="shared" si="504"/>
        <v>-15608</v>
      </c>
      <c r="BJ44" s="11">
        <f t="shared" si="504"/>
        <v>-23266</v>
      </c>
      <c r="BK44" s="49">
        <f t="shared" si="504"/>
        <v>7658</v>
      </c>
      <c r="BM44" s="30">
        <f t="shared" si="394"/>
        <v>-13830</v>
      </c>
    </row>
    <row r="45" spans="1:65">
      <c r="A45" s="128"/>
      <c r="B45" s="5" t="s">
        <v>130</v>
      </c>
      <c r="C45" s="13">
        <f>C44/C40</f>
        <v>0.2132908913814052</v>
      </c>
      <c r="D45" s="13">
        <f t="shared" ref="D45" si="508">D44/D40</f>
        <v>0.7520696161102769</v>
      </c>
      <c r="E45" s="13">
        <f t="shared" ref="E45" si="509">E44/E40</f>
        <v>0.15908440629470672</v>
      </c>
      <c r="F45" s="13">
        <f t="shared" ref="F45" si="510">F44/F40</f>
        <v>0.33731553056921998</v>
      </c>
      <c r="G45" s="13">
        <f t="shared" ref="G45" si="511">G44/G40</f>
        <v>0.33107167710508001</v>
      </c>
      <c r="H45" s="13" t="e">
        <f t="shared" ref="H45" si="512">H44/H40</f>
        <v>#DIV/0!</v>
      </c>
      <c r="I45" s="13" t="e">
        <f t="shared" ref="I45" si="513">I44/I40</f>
        <v>#DIV/0!</v>
      </c>
      <c r="J45" s="13" t="e">
        <f t="shared" ref="J45" si="514">J44/J40</f>
        <v>#DIV/0!</v>
      </c>
      <c r="K45" s="13">
        <f t="shared" ref="K45" si="515">K44/K40</f>
        <v>0.70408163265306123</v>
      </c>
      <c r="L45" s="13">
        <f t="shared" ref="L45" si="516">L44/L40</f>
        <v>0.66908337648886584</v>
      </c>
      <c r="M45" s="13">
        <f t="shared" ref="M45" si="517">M44/M40</f>
        <v>0.23356690023356691</v>
      </c>
      <c r="N45" s="13">
        <f t="shared" ref="N45" si="518">N44/N40</f>
        <v>8.2307692307692299</v>
      </c>
      <c r="O45" s="13">
        <f t="shared" ref="O45" si="519">O44/O40</f>
        <v>2.4925373134328357</v>
      </c>
      <c r="P45" s="13">
        <f t="shared" ref="P45" si="520">P44/P40</f>
        <v>0.91446419990389238</v>
      </c>
      <c r="Q45" s="13" t="e">
        <f t="shared" ref="Q45" si="521">Q44/Q40</f>
        <v>#DIV/0!</v>
      </c>
      <c r="R45" s="13">
        <f t="shared" ref="R45" si="522">R44/R40</f>
        <v>1.4206008583690988</v>
      </c>
      <c r="S45" s="13" t="e">
        <f t="shared" ref="S45" si="523">S44/S40</f>
        <v>#DIV/0!</v>
      </c>
      <c r="T45" s="13" t="e">
        <f t="shared" ref="T45:U45" si="524">T44/T40</f>
        <v>#DIV/0!</v>
      </c>
      <c r="U45" s="13" t="e">
        <f t="shared" si="524"/>
        <v>#DIV/0!</v>
      </c>
      <c r="V45" s="160">
        <f t="shared" ref="V45" si="525">V44/V40</f>
        <v>7.7212301587301591</v>
      </c>
      <c r="W45" s="13" t="e">
        <f t="shared" ref="W45" si="526">W44/W40</f>
        <v>#DIV/0!</v>
      </c>
      <c r="X45" s="13" t="e">
        <f t="shared" ref="X45" si="527">X44/X40</f>
        <v>#DIV/0!</v>
      </c>
      <c r="Y45" s="13" t="e">
        <f t="shared" ref="Y45" si="528">Y44/Y40</f>
        <v>#DIV/0!</v>
      </c>
      <c r="Z45" s="13" t="e">
        <f t="shared" ref="Z45" si="529">Z44/Z40</f>
        <v>#DIV/0!</v>
      </c>
      <c r="AA45" s="13" t="e">
        <f t="shared" ref="AA45:AD45" si="530">AA44/AA40</f>
        <v>#DIV/0!</v>
      </c>
      <c r="AB45" s="13">
        <f t="shared" ref="AB45" si="531">AB44/AB40</f>
        <v>-1</v>
      </c>
      <c r="AC45" s="160">
        <f t="shared" si="530"/>
        <v>-0.65792664443770843</v>
      </c>
      <c r="AD45" s="160">
        <f t="shared" si="530"/>
        <v>7.5754798132923448E-2</v>
      </c>
      <c r="AE45" s="13" t="e">
        <f t="shared" ref="AE45" si="532">AE44/AE40</f>
        <v>#DIV/0!</v>
      </c>
      <c r="AF45" s="13" t="e">
        <f t="shared" ref="AF45" si="533">AF44/AF40</f>
        <v>#DIV/0!</v>
      </c>
      <c r="AG45" s="13" t="e">
        <f t="shared" ref="AG45" si="534">AG44/AG40</f>
        <v>#DIV/0!</v>
      </c>
      <c r="AH45" s="13" t="e">
        <f t="shared" ref="AH45" si="535">AH44/AH40</f>
        <v>#DIV/0!</v>
      </c>
      <c r="AI45" s="13" t="e">
        <f t="shared" ref="AI45" si="536">AI44/AI40</f>
        <v>#DIV/0!</v>
      </c>
      <c r="AJ45" s="13" t="e">
        <f t="shared" ref="AJ45" si="537">AJ44/AJ40</f>
        <v>#DIV/0!</v>
      </c>
      <c r="AK45" s="13">
        <f t="shared" ref="AK45" si="538">AK44/AK40</f>
        <v>0.51666163846301527</v>
      </c>
      <c r="AL45" s="13">
        <f t="shared" ref="AL45" si="539">AL44/AL40</f>
        <v>1.2757575757575759</v>
      </c>
      <c r="AM45" s="13" t="e">
        <f t="shared" ref="AM45" si="540">AM44/AM40</f>
        <v>#DIV/0!</v>
      </c>
      <c r="AN45" s="13" t="e">
        <f t="shared" ref="AN45" si="541">AN44/AN40</f>
        <v>#DIV/0!</v>
      </c>
      <c r="AO45" s="160">
        <f t="shared" ref="AO45" si="542">AO44/AO40</f>
        <v>8.5797446583316797E-2</v>
      </c>
      <c r="AP45" s="13">
        <f t="shared" ref="AP45" si="543">AP44/AP40</f>
        <v>8.502012893781144E-2</v>
      </c>
      <c r="AQ45" s="160">
        <f t="shared" ref="AQ45" si="544">AQ44/AQ40</f>
        <v>4.2205086580086579</v>
      </c>
      <c r="AR45" s="13" t="e">
        <f t="shared" ref="AR45" si="545">AR44/AR40</f>
        <v>#DIV/0!</v>
      </c>
      <c r="AS45" s="13" t="e">
        <f t="shared" ref="AS45" si="546">AS44/AS40</f>
        <v>#DIV/0!</v>
      </c>
      <c r="AT45" s="13" t="e">
        <f t="shared" ref="AT45" si="547">AT44/AT40</f>
        <v>#DIV/0!</v>
      </c>
      <c r="AU45" s="13" t="e">
        <f t="shared" ref="AU45" si="548">AU44/AU40</f>
        <v>#DIV/0!</v>
      </c>
      <c r="AV45" s="13" t="e">
        <f t="shared" ref="AV45" si="549">AV44/AV40</f>
        <v>#DIV/0!</v>
      </c>
      <c r="AW45" s="13" t="e">
        <f t="shared" ref="AW45" si="550">AW44/AW40</f>
        <v>#DIV/0!</v>
      </c>
      <c r="AX45" s="13" t="e">
        <f t="shared" ref="AX45" si="551">AX44/AX40</f>
        <v>#DIV/0!</v>
      </c>
      <c r="AY45" s="13" t="e">
        <f t="shared" ref="AY45" si="552">AY44/AY40</f>
        <v>#DIV/0!</v>
      </c>
      <c r="AZ45" s="13" t="e">
        <f t="shared" ref="AZ45" si="553">AZ44/AZ40</f>
        <v>#DIV/0!</v>
      </c>
      <c r="BA45" s="13" t="e">
        <f t="shared" ref="BA45" si="554">BA44/BA40</f>
        <v>#DIV/0!</v>
      </c>
      <c r="BB45" s="160">
        <f t="shared" ref="BB45" si="555">BB44/BB40</f>
        <v>-0.82771855010660977</v>
      </c>
      <c r="BC45" s="13">
        <f t="shared" ref="BC45" si="556">BC44/BC40</f>
        <v>1.2576687116564418</v>
      </c>
      <c r="BD45" s="13">
        <f t="shared" ref="BD45" si="557">BD44/BD40</f>
        <v>1.2576687116564418</v>
      </c>
      <c r="BE45" s="13" t="e">
        <f t="shared" ref="BE45" si="558">BE44/BE40</f>
        <v>#DIV/0!</v>
      </c>
      <c r="BF45" s="13">
        <f t="shared" ref="BF45" si="559">BF44/BF40</f>
        <v>-0.29555895865237364</v>
      </c>
      <c r="BG45" s="13" t="e">
        <f t="shared" ref="BG45:BH45" si="560">BG44/BG40</f>
        <v>#DIV/0!</v>
      </c>
      <c r="BH45" s="160">
        <f t="shared" si="560"/>
        <v>-0.1766450955462541</v>
      </c>
      <c r="BI45" s="160">
        <f t="shared" ref="BI45" si="561">BI44/BI40</f>
        <v>-3.1617222554212961E-2</v>
      </c>
      <c r="BJ45" s="13">
        <f t="shared" ref="BJ45:BK45" si="562">BJ44/BJ40</f>
        <v>-0.59345985103560861</v>
      </c>
      <c r="BK45" s="50">
        <f t="shared" si="562"/>
        <v>1.6851101658924724E-2</v>
      </c>
      <c r="BM45" s="14">
        <f t="shared" ref="BM45" si="563">BM44/BM40</f>
        <v>-8.0972371032617285E-2</v>
      </c>
    </row>
    <row r="46" spans="1:65">
      <c r="A46" s="128"/>
      <c r="B46" s="5" t="s">
        <v>327</v>
      </c>
      <c r="C46" s="126">
        <f>C41/C38</f>
        <v>0.83791374539704999</v>
      </c>
      <c r="D46" s="126">
        <f t="shared" ref="D46:BK46" si="564">D41/D38</f>
        <v>0.90167442782126228</v>
      </c>
      <c r="E46" s="126">
        <f t="shared" si="564"/>
        <v>1.6715494120074272</v>
      </c>
      <c r="F46" s="126">
        <f t="shared" si="564"/>
        <v>0.91740318174513902</v>
      </c>
      <c r="G46" s="126">
        <f t="shared" si="564"/>
        <v>0.94108241082410826</v>
      </c>
      <c r="H46" s="126" t="e">
        <f t="shared" si="564"/>
        <v>#DIV/0!</v>
      </c>
      <c r="I46" s="126" t="e">
        <f t="shared" si="564"/>
        <v>#DIV/0!</v>
      </c>
      <c r="J46" s="126" t="e">
        <f t="shared" si="564"/>
        <v>#DIV/0!</v>
      </c>
      <c r="K46" s="126">
        <f t="shared" si="564"/>
        <v>35.785714285714285</v>
      </c>
      <c r="L46" s="126">
        <f t="shared" si="564"/>
        <v>1.1981412639405205</v>
      </c>
      <c r="M46" s="126">
        <f t="shared" si="564"/>
        <v>2.5763066202090594</v>
      </c>
      <c r="N46" s="126">
        <f t="shared" si="564"/>
        <v>5</v>
      </c>
      <c r="O46" s="126">
        <f t="shared" si="564"/>
        <v>4.0695652173913039</v>
      </c>
      <c r="P46" s="126">
        <f t="shared" si="564"/>
        <v>3.6021699819168171</v>
      </c>
      <c r="Q46" s="126" t="e">
        <f t="shared" si="564"/>
        <v>#DIV/0!</v>
      </c>
      <c r="R46" s="126">
        <f t="shared" si="564"/>
        <v>2.203125</v>
      </c>
      <c r="S46" s="126" t="e">
        <f t="shared" si="564"/>
        <v>#DIV/0!</v>
      </c>
      <c r="T46" s="126" t="e">
        <f t="shared" si="564"/>
        <v>#DIV/0!</v>
      </c>
      <c r="U46" s="126" t="e">
        <f t="shared" si="564"/>
        <v>#DIV/0!</v>
      </c>
      <c r="V46" s="175" t="e">
        <f t="shared" si="564"/>
        <v>#DIV/0!</v>
      </c>
      <c r="W46" s="126" t="e">
        <f t="shared" si="564"/>
        <v>#DIV/0!</v>
      </c>
      <c r="X46" s="126" t="e">
        <f t="shared" si="564"/>
        <v>#DIV/0!</v>
      </c>
      <c r="Y46" s="126" t="e">
        <f t="shared" si="564"/>
        <v>#DIV/0!</v>
      </c>
      <c r="Z46" s="126" t="e">
        <f t="shared" si="564"/>
        <v>#DIV/0!</v>
      </c>
      <c r="AA46" s="126" t="e">
        <f t="shared" si="564"/>
        <v>#DIV/0!</v>
      </c>
      <c r="AB46" s="126" t="e">
        <f t="shared" ref="AB46" si="565">AB41/AB38</f>
        <v>#DIV/0!</v>
      </c>
      <c r="AC46" s="175">
        <f t="shared" si="564"/>
        <v>0.31303262393860476</v>
      </c>
      <c r="AD46" s="217">
        <f t="shared" si="564"/>
        <v>0.84354802147434305</v>
      </c>
      <c r="AE46" s="126" t="e">
        <f t="shared" si="564"/>
        <v>#DIV/0!</v>
      </c>
      <c r="AF46" s="126" t="e">
        <f t="shared" si="564"/>
        <v>#DIV/0!</v>
      </c>
      <c r="AG46" s="126" t="e">
        <f t="shared" si="564"/>
        <v>#DIV/0!</v>
      </c>
      <c r="AH46" s="126" t="e">
        <f t="shared" si="564"/>
        <v>#DIV/0!</v>
      </c>
      <c r="AI46" s="126" t="e">
        <f t="shared" si="564"/>
        <v>#DIV/0!</v>
      </c>
      <c r="AJ46" s="126" t="e">
        <f t="shared" si="564"/>
        <v>#DIV/0!</v>
      </c>
      <c r="AK46" s="126">
        <f t="shared" si="564"/>
        <v>0.90603597994560414</v>
      </c>
      <c r="AL46" s="126">
        <f t="shared" si="564"/>
        <v>0.84715172024816698</v>
      </c>
      <c r="AM46" s="126" t="e">
        <f t="shared" si="564"/>
        <v>#DIV/0!</v>
      </c>
      <c r="AN46" s="126" t="e">
        <f t="shared" si="564"/>
        <v>#DIV/0!</v>
      </c>
      <c r="AO46" s="175">
        <f t="shared" si="564"/>
        <v>0.57237507410119604</v>
      </c>
      <c r="AP46" s="126">
        <f t="shared" si="564"/>
        <v>0.64529685564075945</v>
      </c>
      <c r="AQ46" s="175" t="e">
        <f t="shared" si="564"/>
        <v>#DIV/0!</v>
      </c>
      <c r="AR46" s="126" t="e">
        <f t="shared" si="564"/>
        <v>#DIV/0!</v>
      </c>
      <c r="AS46" s="126" t="e">
        <f t="shared" si="564"/>
        <v>#DIV/0!</v>
      </c>
      <c r="AT46" s="126" t="e">
        <f t="shared" si="564"/>
        <v>#DIV/0!</v>
      </c>
      <c r="AU46" s="126" t="e">
        <f t="shared" si="564"/>
        <v>#DIV/0!</v>
      </c>
      <c r="AV46" s="126" t="e">
        <f t="shared" si="564"/>
        <v>#DIV/0!</v>
      </c>
      <c r="AW46" s="126" t="e">
        <f t="shared" si="564"/>
        <v>#DIV/0!</v>
      </c>
      <c r="AX46" s="126" t="e">
        <f t="shared" si="564"/>
        <v>#DIV/0!</v>
      </c>
      <c r="AY46" s="126" t="e">
        <f t="shared" si="564"/>
        <v>#DIV/0!</v>
      </c>
      <c r="AZ46" s="126" t="e">
        <f t="shared" si="564"/>
        <v>#DIV/0!</v>
      </c>
      <c r="BA46" s="126" t="e">
        <f t="shared" si="564"/>
        <v>#DIV/0!</v>
      </c>
      <c r="BB46" s="175">
        <f t="shared" si="564"/>
        <v>0.1801912301731107</v>
      </c>
      <c r="BC46" s="126">
        <f t="shared" si="564"/>
        <v>0.67030965391621133</v>
      </c>
      <c r="BD46" s="126">
        <f t="shared" si="564"/>
        <v>0.67771639042357279</v>
      </c>
      <c r="BE46" s="126" t="e">
        <f t="shared" si="564"/>
        <v>#DIV/0!</v>
      </c>
      <c r="BF46" s="126">
        <f t="shared" si="564"/>
        <v>3.8818565400843883</v>
      </c>
      <c r="BG46" s="126" t="e">
        <f t="shared" si="564"/>
        <v>#DIV/0!</v>
      </c>
      <c r="BH46" s="175">
        <f t="shared" si="564"/>
        <v>0.66012423119065711</v>
      </c>
      <c r="BI46" s="175">
        <f t="shared" si="564"/>
        <v>0.76651247063728123</v>
      </c>
      <c r="BJ46" s="126">
        <f t="shared" si="564"/>
        <v>10.625333333333334</v>
      </c>
      <c r="BK46" s="126">
        <f t="shared" si="564"/>
        <v>0.74274348444544458</v>
      </c>
      <c r="BM46" s="126" t="e">
        <f t="shared" ref="BM46" si="566">BM41/BM38</f>
        <v>#DIV/0!</v>
      </c>
    </row>
    <row r="47" spans="1:65" s="178" customFormat="1">
      <c r="A47" s="128"/>
      <c r="B47" s="5" t="s">
        <v>331</v>
      </c>
      <c r="C47" s="11">
        <f>C38-C41</f>
        <v>23373</v>
      </c>
      <c r="D47" s="11">
        <f t="shared" ref="D47:BJ47" si="567">D38-D41</f>
        <v>4962</v>
      </c>
      <c r="E47" s="11">
        <f t="shared" si="567"/>
        <v>-3255</v>
      </c>
      <c r="F47" s="11">
        <f t="shared" si="567"/>
        <v>1542</v>
      </c>
      <c r="G47" s="11">
        <f t="shared" si="567"/>
        <v>479</v>
      </c>
      <c r="H47" s="11">
        <f t="shared" si="567"/>
        <v>0</v>
      </c>
      <c r="I47" s="11">
        <f t="shared" si="567"/>
        <v>0</v>
      </c>
      <c r="J47" s="11">
        <f t="shared" si="567"/>
        <v>0</v>
      </c>
      <c r="K47" s="11">
        <f t="shared" si="567"/>
        <v>-487</v>
      </c>
      <c r="L47" s="11">
        <f t="shared" si="567"/>
        <v>-533</v>
      </c>
      <c r="M47" s="11">
        <f t="shared" si="567"/>
        <v>-2262</v>
      </c>
      <c r="N47" s="11">
        <f t="shared" si="567"/>
        <v>-96</v>
      </c>
      <c r="O47" s="11">
        <f t="shared" si="567"/>
        <v>-353</v>
      </c>
      <c r="P47" s="11">
        <f t="shared" si="567"/>
        <v>-2878</v>
      </c>
      <c r="Q47" s="11">
        <f t="shared" si="567"/>
        <v>0</v>
      </c>
      <c r="R47" s="11">
        <f t="shared" si="567"/>
        <v>-308</v>
      </c>
      <c r="S47" s="11">
        <f t="shared" si="567"/>
        <v>0</v>
      </c>
      <c r="T47" s="11">
        <f t="shared" si="567"/>
        <v>0</v>
      </c>
      <c r="U47" s="11">
        <f t="shared" si="567"/>
        <v>0</v>
      </c>
      <c r="V47" s="11">
        <f t="shared" si="567"/>
        <v>-52746</v>
      </c>
      <c r="W47" s="11">
        <f t="shared" si="567"/>
        <v>0</v>
      </c>
      <c r="X47" s="11">
        <f t="shared" si="567"/>
        <v>0</v>
      </c>
      <c r="Y47" s="11">
        <f t="shared" si="567"/>
        <v>0</v>
      </c>
      <c r="Z47" s="11">
        <f t="shared" si="567"/>
        <v>0</v>
      </c>
      <c r="AA47" s="11">
        <f t="shared" si="567"/>
        <v>0</v>
      </c>
      <c r="AB47" s="11">
        <f t="shared" si="567"/>
        <v>0</v>
      </c>
      <c r="AC47" s="11">
        <f t="shared" si="567"/>
        <v>89156</v>
      </c>
      <c r="AD47" s="11">
        <f t="shared" si="567"/>
        <v>56594</v>
      </c>
      <c r="AE47" s="11">
        <f t="shared" si="567"/>
        <v>0</v>
      </c>
      <c r="AF47" s="11">
        <f t="shared" si="567"/>
        <v>0</v>
      </c>
      <c r="AG47" s="11">
        <f t="shared" si="567"/>
        <v>0</v>
      </c>
      <c r="AH47" s="11">
        <f t="shared" si="567"/>
        <v>0</v>
      </c>
      <c r="AI47" s="11">
        <f t="shared" si="567"/>
        <v>0</v>
      </c>
      <c r="AJ47" s="11">
        <f t="shared" si="567"/>
        <v>0</v>
      </c>
      <c r="AK47" s="11">
        <f t="shared" si="567"/>
        <v>5735</v>
      </c>
      <c r="AL47" s="11">
        <f t="shared" si="567"/>
        <v>542</v>
      </c>
      <c r="AM47" s="11">
        <f t="shared" si="567"/>
        <v>0</v>
      </c>
      <c r="AN47" s="11">
        <f t="shared" si="567"/>
        <v>0</v>
      </c>
      <c r="AO47" s="11">
        <f t="shared" si="567"/>
        <v>12263</v>
      </c>
      <c r="AP47" s="11">
        <f t="shared" si="567"/>
        <v>21185</v>
      </c>
      <c r="AQ47" s="11">
        <f t="shared" si="567"/>
        <v>-38590</v>
      </c>
      <c r="AR47" s="11">
        <f t="shared" si="567"/>
        <v>0</v>
      </c>
      <c r="AS47" s="11">
        <f t="shared" si="567"/>
        <v>0</v>
      </c>
      <c r="AT47" s="11">
        <f t="shared" si="567"/>
        <v>0</v>
      </c>
      <c r="AU47" s="11">
        <f t="shared" si="567"/>
        <v>0</v>
      </c>
      <c r="AV47" s="11">
        <f t="shared" si="567"/>
        <v>0</v>
      </c>
      <c r="AW47" s="11">
        <f t="shared" si="567"/>
        <v>0</v>
      </c>
      <c r="AX47" s="11">
        <f t="shared" si="567"/>
        <v>0</v>
      </c>
      <c r="AY47" s="11">
        <f t="shared" si="567"/>
        <v>0</v>
      </c>
      <c r="AZ47" s="11">
        <f t="shared" si="567"/>
        <v>0</v>
      </c>
      <c r="BA47" s="11">
        <f t="shared" si="567"/>
        <v>0</v>
      </c>
      <c r="BB47" s="11">
        <f t="shared" si="567"/>
        <v>88227</v>
      </c>
      <c r="BC47" s="11">
        <f t="shared" si="567"/>
        <v>181</v>
      </c>
      <c r="BD47" s="11">
        <f t="shared" si="567"/>
        <v>175</v>
      </c>
      <c r="BE47" s="11">
        <f t="shared" si="567"/>
        <v>0</v>
      </c>
      <c r="BF47" s="11">
        <f t="shared" si="567"/>
        <v>-683</v>
      </c>
      <c r="BG47" s="11">
        <f t="shared" si="567"/>
        <v>-11</v>
      </c>
      <c r="BH47" s="11">
        <f t="shared" si="567"/>
        <v>89024</v>
      </c>
      <c r="BI47" s="11">
        <f t="shared" si="567"/>
        <v>145618</v>
      </c>
      <c r="BJ47" s="11">
        <f t="shared" si="567"/>
        <v>-14438</v>
      </c>
      <c r="BK47" s="11">
        <f t="shared" ref="BK47" si="568">BK38-BK41</f>
        <v>160056</v>
      </c>
      <c r="BL47" s="11">
        <f t="shared" ref="BL47:BM47" si="569">BL41-BL38</f>
        <v>462103</v>
      </c>
      <c r="BM47" s="11">
        <f t="shared" si="569"/>
        <v>156969</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8"/>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8"/>
      <c r="BJ48" s="5"/>
      <c r="BK48" s="48"/>
    </row>
    <row r="49" spans="1:65" s="176" customFormat="1">
      <c r="A49" s="15" t="s">
        <v>134</v>
      </c>
      <c r="B49" s="9" t="s">
        <v>326</v>
      </c>
      <c r="C49" s="261">
        <v>551755</v>
      </c>
      <c r="D49" s="261">
        <v>210196</v>
      </c>
      <c r="E49" s="261">
        <v>25154</v>
      </c>
      <c r="F49" s="261">
        <v>61318</v>
      </c>
      <c r="G49" s="261">
        <v>30117</v>
      </c>
      <c r="H49" s="261">
        <v>0</v>
      </c>
      <c r="I49" s="261">
        <v>0</v>
      </c>
      <c r="J49" s="261">
        <v>0</v>
      </c>
      <c r="K49" s="261">
        <v>65</v>
      </c>
      <c r="L49" s="261">
        <v>7620</v>
      </c>
      <c r="M49" s="261">
        <v>10644</v>
      </c>
      <c r="N49" s="261">
        <v>48</v>
      </c>
      <c r="O49" s="261">
        <v>1320</v>
      </c>
      <c r="P49" s="261">
        <v>48236</v>
      </c>
      <c r="Q49" s="261">
        <v>0</v>
      </c>
      <c r="R49" s="261">
        <v>2242</v>
      </c>
      <c r="S49" s="261">
        <v>0</v>
      </c>
      <c r="T49" s="261">
        <v>0</v>
      </c>
      <c r="U49" s="261">
        <v>0</v>
      </c>
      <c r="V49" s="261">
        <v>0</v>
      </c>
      <c r="W49" s="261">
        <v>0</v>
      </c>
      <c r="X49" s="261">
        <v>0</v>
      </c>
      <c r="Y49" s="261">
        <v>0</v>
      </c>
      <c r="Z49" s="261">
        <v>0</v>
      </c>
      <c r="AA49" s="261">
        <v>0</v>
      </c>
      <c r="AB49" s="261">
        <v>0</v>
      </c>
      <c r="AC49" s="261">
        <v>0</v>
      </c>
      <c r="AD49" s="269">
        <f t="shared" ref="AD49:AD50" si="570">SUM(C49:AC49)</f>
        <v>948715</v>
      </c>
      <c r="AE49" s="261">
        <v>563</v>
      </c>
      <c r="AF49" s="261">
        <v>119</v>
      </c>
      <c r="AG49" s="261">
        <v>309</v>
      </c>
      <c r="AH49" s="261">
        <v>0</v>
      </c>
      <c r="AI49" s="261">
        <v>0</v>
      </c>
      <c r="AJ49" s="261">
        <v>1</v>
      </c>
      <c r="AK49" s="261">
        <v>34202</v>
      </c>
      <c r="AL49" s="261">
        <v>46391</v>
      </c>
      <c r="AM49" s="261">
        <v>0</v>
      </c>
      <c r="AN49" s="261">
        <v>13845</v>
      </c>
      <c r="AO49" s="261">
        <v>114965</v>
      </c>
      <c r="AP49" s="261">
        <v>26157</v>
      </c>
      <c r="AQ49" s="261">
        <v>0</v>
      </c>
      <c r="AR49" s="261">
        <v>0</v>
      </c>
      <c r="AS49" s="261">
        <v>0</v>
      </c>
      <c r="AT49" s="261">
        <v>0</v>
      </c>
      <c r="AU49" s="261">
        <v>0</v>
      </c>
      <c r="AV49" s="261">
        <v>0</v>
      </c>
      <c r="AW49" s="261">
        <v>0</v>
      </c>
      <c r="AX49" s="261">
        <v>0</v>
      </c>
      <c r="AY49" s="261">
        <v>0</v>
      </c>
      <c r="AZ49" s="261">
        <v>0</v>
      </c>
      <c r="BA49" s="261">
        <v>0</v>
      </c>
      <c r="BB49" s="261">
        <v>0</v>
      </c>
      <c r="BC49" s="261">
        <v>4504</v>
      </c>
      <c r="BD49" s="261">
        <v>4462</v>
      </c>
      <c r="BE49" s="261">
        <v>0</v>
      </c>
      <c r="BF49" s="261">
        <v>7479</v>
      </c>
      <c r="BG49" s="261">
        <v>80488</v>
      </c>
      <c r="BH49" s="267">
        <f>SUM(AE49:BG49)</f>
        <v>333485</v>
      </c>
      <c r="BI49" s="123">
        <f>AD49+BH49</f>
        <v>1282200</v>
      </c>
      <c r="BJ49" s="268">
        <v>8474</v>
      </c>
      <c r="BK49" s="269">
        <f t="shared" ref="BK49" si="571">BI49-BJ49</f>
        <v>1273726</v>
      </c>
      <c r="BL49" s="176">
        <v>5</v>
      </c>
      <c r="BM49" s="266"/>
    </row>
    <row r="50" spans="1:65" s="41" customFormat="1">
      <c r="A50" s="134"/>
      <c r="B50" s="210" t="s">
        <v>339</v>
      </c>
      <c r="C50" s="10">
        <v>375546</v>
      </c>
      <c r="D50" s="10">
        <v>142918</v>
      </c>
      <c r="E50" s="10">
        <v>25154</v>
      </c>
      <c r="F50" s="10">
        <v>41694</v>
      </c>
      <c r="G50" s="10">
        <v>20482</v>
      </c>
      <c r="H50" s="10">
        <f>IF('[1]Upto Month Current'!$F$9="",0,'[1]Upto Month Current'!$F$9)</f>
        <v>0</v>
      </c>
      <c r="I50" s="10">
        <v>0</v>
      </c>
      <c r="J50" s="10">
        <f>IF('[1]Upto Month Current'!$F$11="",0,'[1]Upto Month Current'!$F$11)</f>
        <v>0</v>
      </c>
      <c r="K50" s="10">
        <v>44</v>
      </c>
      <c r="L50" s="10">
        <v>5176</v>
      </c>
      <c r="M50" s="10">
        <v>7242</v>
      </c>
      <c r="N50" s="10">
        <v>34</v>
      </c>
      <c r="O50" s="10">
        <v>900</v>
      </c>
      <c r="P50" s="10">
        <v>32796</v>
      </c>
      <c r="Q50" s="10">
        <v>0</v>
      </c>
      <c r="R50" s="10">
        <v>1524</v>
      </c>
      <c r="S50" s="10">
        <f>IF('[1]Upto Month Current'!$F$26="",0,'[1]Upto Month Current'!$F$26)</f>
        <v>0</v>
      </c>
      <c r="T50" s="10">
        <f>IF('[1]Upto Month Current'!$F$27="",0,'[1]Upto Month Current'!$F$27)</f>
        <v>0</v>
      </c>
      <c r="U50" s="10">
        <v>0</v>
      </c>
      <c r="V50" s="10">
        <v>0</v>
      </c>
      <c r="W50" s="10">
        <v>0</v>
      </c>
      <c r="X50" s="10">
        <v>0</v>
      </c>
      <c r="Y50" s="10">
        <f>IF('[1]Upto Month Current'!$F$42="",0,'[1]Upto Month Current'!$F$42)</f>
        <v>0</v>
      </c>
      <c r="Z50" s="10">
        <f>IF('[1]Upto Month Current'!$F$43="",0,'[1]Upto Month Current'!$F$43)</f>
        <v>0</v>
      </c>
      <c r="AA50" s="10">
        <f>IF('[1]Upto Month Current'!$F$44="",0,'[1]Upto Month Current'!$F$44)</f>
        <v>0</v>
      </c>
      <c r="AB50" s="10">
        <v>0</v>
      </c>
      <c r="AC50" s="10">
        <f>IF('[1]Upto Month Current'!$F$51="",0,'[1]Upto Month Current'!$F$51)</f>
        <v>0</v>
      </c>
      <c r="AD50" s="121">
        <f t="shared" si="570"/>
        <v>653510</v>
      </c>
      <c r="AE50" s="10">
        <v>372</v>
      </c>
      <c r="AF50" s="10">
        <v>83</v>
      </c>
      <c r="AG50" s="10">
        <v>206</v>
      </c>
      <c r="AH50" s="10">
        <v>0</v>
      </c>
      <c r="AI50" s="10">
        <v>0</v>
      </c>
      <c r="AJ50" s="10">
        <f>IF('[1]Upto Month Current'!$F$25="",0,'[1]Upto Month Current'!$F$25)</f>
        <v>0</v>
      </c>
      <c r="AK50" s="10">
        <v>22579</v>
      </c>
      <c r="AL50" s="10">
        <v>30625</v>
      </c>
      <c r="AM50" s="10">
        <f>IF('[1]Upto Month Current'!$F$31="",0,'[1]Upto Month Current'!$F$31)</f>
        <v>0</v>
      </c>
      <c r="AN50" s="10">
        <v>9141</v>
      </c>
      <c r="AO50" s="10">
        <v>75876</v>
      </c>
      <c r="AP50" s="10">
        <v>17267</v>
      </c>
      <c r="AQ50" s="10">
        <v>0</v>
      </c>
      <c r="AR50" s="10">
        <f>IF('[1]Upto Month Current'!$F$37="",0,'[1]Upto Month Current'!$F$37)</f>
        <v>0</v>
      </c>
      <c r="AS50" s="10">
        <v>0</v>
      </c>
      <c r="AT50" s="10">
        <v>0</v>
      </c>
      <c r="AU50" s="10">
        <f>IF('[1]Upto Month Current'!$F$41="",0,'[1]Upto Month Current'!$F$41)</f>
        <v>0</v>
      </c>
      <c r="AV50" s="10">
        <v>0</v>
      </c>
      <c r="AW50" s="10">
        <f>IF('[1]Upto Month Current'!$F$45="",0,'[1]Upto Month Current'!$F$45)</f>
        <v>0</v>
      </c>
      <c r="AX50" s="10">
        <f>IF('[1]Upto Month Current'!$F$46="",0,'[1]Upto Month Current'!$F$46)</f>
        <v>0</v>
      </c>
      <c r="AY50" s="10">
        <f>IF('[1]Upto Month Current'!$F$47="",0,'[1]Upto Month Current'!$F$47)</f>
        <v>0</v>
      </c>
      <c r="AZ50" s="10">
        <v>0</v>
      </c>
      <c r="BA50" s="10">
        <f>IF('[1]Upto Month Current'!$F$50="",0,'[1]Upto Month Current'!$F$50)</f>
        <v>0</v>
      </c>
      <c r="BB50" s="10">
        <f>IF('[1]Upto Month Current'!$F$52="",0,'[1]Upto Month Current'!$F$52)</f>
        <v>0</v>
      </c>
      <c r="BC50" s="10">
        <v>2968</v>
      </c>
      <c r="BD50" s="10">
        <v>2943</v>
      </c>
      <c r="BE50" s="10">
        <v>0</v>
      </c>
      <c r="BF50" s="10">
        <v>4933</v>
      </c>
      <c r="BG50" s="10">
        <v>53128</v>
      </c>
      <c r="BH50" s="10">
        <f>SUM(AE50:BG50)</f>
        <v>220121</v>
      </c>
      <c r="BI50" s="245">
        <f>AD50+BH50</f>
        <v>873631</v>
      </c>
      <c r="BJ50" s="10">
        <v>5648</v>
      </c>
      <c r="BK50" s="10">
        <f>BI50-BJ50</f>
        <v>867983</v>
      </c>
      <c r="BM50" s="211"/>
    </row>
    <row r="51" spans="1:65">
      <c r="A51" s="128"/>
      <c r="B51" s="12" t="s">
        <v>340</v>
      </c>
      <c r="C51" s="9">
        <f>IF('Upto Month COPPY'!$F$4="",0,'Upto Month COPPY'!$F$4)</f>
        <v>372452</v>
      </c>
      <c r="D51" s="9">
        <f>IF('Upto Month COPPY'!$F$5="",0,'Upto Month COPPY'!$F$5)</f>
        <v>95445</v>
      </c>
      <c r="E51" s="9">
        <f>IF('Upto Month COPPY'!$F$6="",0,'Upto Month COPPY'!$F$6)</f>
        <v>25693</v>
      </c>
      <c r="F51" s="9">
        <f>IF('Upto Month COPPY'!$F$7="",0,'Upto Month COPPY'!$F$7)</f>
        <v>39800</v>
      </c>
      <c r="G51" s="9">
        <f>IF('Upto Month COPPY'!$F$8="",0,'Upto Month COPPY'!$F$8)</f>
        <v>21200</v>
      </c>
      <c r="H51" s="9">
        <f>IF('Upto Month COPPY'!$F$9="",0,'Upto Month COPPY'!$F$9)</f>
        <v>0</v>
      </c>
      <c r="I51" s="9">
        <f>IF('Upto Month COPPY'!$F$10="",0,'Upto Month COPPY'!$F$10)</f>
        <v>0</v>
      </c>
      <c r="J51" s="9">
        <f>IF('Upto Month COPPY'!$F$11="",0,'Upto Month COPPY'!$F$11)</f>
        <v>0</v>
      </c>
      <c r="K51" s="9">
        <f>IF('Upto Month COPPY'!$F$12="",0,'Upto Month COPPY'!$F$12)</f>
        <v>318</v>
      </c>
      <c r="L51" s="9">
        <f>IF('Upto Month COPPY'!$F$13="",0,'Upto Month COPPY'!$F$13)</f>
        <v>5415</v>
      </c>
      <c r="M51" s="9">
        <f>IF('Upto Month COPPY'!$F$14="",0,'Upto Month COPPY'!$F$14)</f>
        <v>11546</v>
      </c>
      <c r="N51" s="9">
        <f>IF('Upto Month COPPY'!$F$15="",0,'Upto Month COPPY'!$F$15)</f>
        <v>33</v>
      </c>
      <c r="O51" s="9">
        <f>IF('Upto Month COPPY'!$F$16="",0,'Upto Month COPPY'!$F$16)</f>
        <v>586</v>
      </c>
      <c r="P51" s="9">
        <f>IF('Upto Month COPPY'!$F$17="",0,'Upto Month COPPY'!$F$17)</f>
        <v>38362</v>
      </c>
      <c r="Q51" s="9">
        <f>IF('Upto Month COPPY'!$F$18="",0,'Upto Month COPPY'!$F$18)</f>
        <v>0</v>
      </c>
      <c r="R51" s="9">
        <f>IF('Upto Month COPPY'!$F$21="",0,'Upto Month COPPY'!$F$21)</f>
        <v>1732</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269">
        <f t="shared" ref="AD51:AD52" si="572">SUM(C51:AC51)</f>
        <v>612582</v>
      </c>
      <c r="AE51" s="9">
        <f>IF('Upto Month COPPY'!$F$19="",0,'Upto Month COPPY'!$F$19)</f>
        <v>1220</v>
      </c>
      <c r="AF51" s="9">
        <f>IF('Upto Month COPPY'!$F$20="",0,'Upto Month COPPY'!$F$20)</f>
        <v>180</v>
      </c>
      <c r="AG51" s="9">
        <f>IF('Upto Month COPPY'!$F$22="",0,'Upto Month COPPY'!$F$22)</f>
        <v>0</v>
      </c>
      <c r="AH51" s="9">
        <f>IF('Upto Month COPPY'!$F$23="",0,'Upto Month COPPY'!$F$23)</f>
        <v>0</v>
      </c>
      <c r="AI51" s="9">
        <f>IF('Upto Month COPPY'!$F$24="",0,'Upto Month COPPY'!$F$24)</f>
        <v>0</v>
      </c>
      <c r="AJ51" s="9">
        <f>IF('Upto Month COPPY'!$F$25="",0,'Upto Month COPPY'!$F$25)</f>
        <v>0</v>
      </c>
      <c r="AK51" s="9">
        <f>IF('Upto Month COPPY'!$F$28="",0,'Upto Month COPPY'!$F$28)</f>
        <v>23700</v>
      </c>
      <c r="AL51" s="9">
        <f>IF('Upto Month COPPY'!$F$29="",0,'Upto Month COPPY'!$F$29)</f>
        <v>30191</v>
      </c>
      <c r="AM51" s="9">
        <f>IF('Upto Month COPPY'!$F$31="",0,'Upto Month COPPY'!$F$31)</f>
        <v>0</v>
      </c>
      <c r="AN51" s="9">
        <f>IF('Upto Month COPPY'!$F$32="",0,'Upto Month COPPY'!$F$32)</f>
        <v>1278</v>
      </c>
      <c r="AO51" s="9">
        <f>IF('Upto Month COPPY'!$F$33="",0,'Upto Month COPPY'!$F$33)</f>
        <v>65422</v>
      </c>
      <c r="AP51" s="9">
        <f>IF('Upto Month COPPY'!$F$34="",0,'Upto Month COPPY'!$F$34)</f>
        <v>14842</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1526</v>
      </c>
      <c r="BD51" s="9">
        <f>IF('Upto Month COPPY'!$F$54="",0,'Upto Month COPPY'!$F$54)</f>
        <v>1526</v>
      </c>
      <c r="BE51" s="9">
        <f>IF('Upto Month COPPY'!$F$55="",0,'Upto Month COPPY'!$F$55)</f>
        <v>0</v>
      </c>
      <c r="BF51" s="9">
        <f>IF('Upto Month COPPY'!$F$56="",0,'Upto Month COPPY'!$F$56)</f>
        <v>4583</v>
      </c>
      <c r="BG51" s="9">
        <f>IF('Upto Month COPPY'!$F$58="",0,'Upto Month COPPY'!$F$58)</f>
        <v>71592</v>
      </c>
      <c r="BH51" s="9">
        <f>SUM(AE51:BG51)</f>
        <v>216060</v>
      </c>
      <c r="BI51" s="263">
        <f>AD51+BH51</f>
        <v>828642</v>
      </c>
      <c r="BJ51" s="9">
        <f>IF('Upto Month COPPY'!$F$60="",0,'Upto Month COPPY'!$F$60)</f>
        <v>12522</v>
      </c>
      <c r="BK51" s="49">
        <f t="shared" ref="BK51:BK52" si="573">BI51-BJ51</f>
        <v>816120</v>
      </c>
      <c r="BL51">
        <f>'Upto Month COPPY'!$F$61</f>
        <v>816121</v>
      </c>
      <c r="BM51" s="30">
        <f t="shared" ref="BM51:BM55" si="574">BK51-AD51</f>
        <v>203538</v>
      </c>
    </row>
    <row r="52" spans="1:65">
      <c r="A52" s="128"/>
      <c r="B52" s="180" t="s">
        <v>341</v>
      </c>
      <c r="C52" s="9">
        <f>IF('Upto Month Current'!$F$4="",0,'Upto Month Current'!$F$4)</f>
        <v>394302</v>
      </c>
      <c r="D52" s="9">
        <f>IF('Upto Month Current'!$F$5="",0,'Upto Month Current'!$F$5)</f>
        <v>145131</v>
      </c>
      <c r="E52" s="9">
        <f>IF('Upto Month Current'!$F$6="",0,'Upto Month Current'!$F$6)</f>
        <v>25236</v>
      </c>
      <c r="F52" s="9">
        <f>IF('Upto Month Current'!$F$7="",0,'Upto Month Current'!$F$7)</f>
        <v>42944</v>
      </c>
      <c r="G52" s="9">
        <f>IF('Upto Month Current'!$F$8="",0,'Upto Month Current'!$F$8)</f>
        <v>24275</v>
      </c>
      <c r="H52" s="9">
        <f>IF('Upto Month Current'!$F$9="",0,'Upto Month Current'!$F$9)</f>
        <v>0</v>
      </c>
      <c r="I52" s="9">
        <f>IF('Upto Month Current'!$F$10="",0,'Upto Month Current'!$F$10)</f>
        <v>0</v>
      </c>
      <c r="J52" s="9">
        <f>IF('Upto Month Current'!$F$11="",0,'Upto Month Current'!$F$11)</f>
        <v>0</v>
      </c>
      <c r="K52" s="9">
        <f>IF('Upto Month Current'!$F$12="",0,'Upto Month Current'!$F$12)</f>
        <v>472</v>
      </c>
      <c r="L52" s="9">
        <f>IF('Upto Month Current'!$F$13="",0,'Upto Month Current'!$F$13)</f>
        <v>7734</v>
      </c>
      <c r="M52" s="9">
        <f>IF('Upto Month Current'!$F$14="",0,'Upto Month Current'!$F$14)</f>
        <v>12195</v>
      </c>
      <c r="N52" s="9">
        <f>IF('Upto Month Current'!$F$15="",0,'Upto Month Current'!$F$15)</f>
        <v>74</v>
      </c>
      <c r="O52" s="9">
        <f>IF('Upto Month Current'!$F$16="",0,'Upto Month Current'!$F$16)</f>
        <v>547</v>
      </c>
      <c r="P52" s="9">
        <f>IF('Upto Month Current'!$F$17="",0,'Upto Month Current'!$F$17)</f>
        <v>47350</v>
      </c>
      <c r="Q52" s="9">
        <f>IF('Upto Month Current'!$F$18="",0,'Upto Month Current'!$F$18)</f>
        <v>0</v>
      </c>
      <c r="R52" s="9">
        <f>IF('Upto Month Current'!$F$21="",0,'Upto Month Current'!$F$21)</f>
        <v>1850</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269">
        <f t="shared" si="572"/>
        <v>702110</v>
      </c>
      <c r="AE52" s="9">
        <f>IF('Upto Month Current'!$F$19="",0,'Upto Month Current'!$F$19)</f>
        <v>1834</v>
      </c>
      <c r="AF52" s="9">
        <f>IF('Upto Month Current'!$F$20="",0,'Upto Month Current'!$F$20)</f>
        <v>125</v>
      </c>
      <c r="AG52" s="9">
        <f>IF('Upto Month Current'!$F$22="",0,'Upto Month Current'!$F$22)</f>
        <v>254</v>
      </c>
      <c r="AH52" s="9">
        <f>IF('Upto Month Current'!$F$23="",0,'Upto Month Current'!$F$23)</f>
        <v>0</v>
      </c>
      <c r="AI52" s="9">
        <f>IF('Upto Month Current'!$F$24="",0,'Upto Month Current'!$F$24)</f>
        <v>0</v>
      </c>
      <c r="AJ52" s="9">
        <f>IF('Upto Month Current'!$F$25="",0,'Upto Month Current'!$F$25)</f>
        <v>162</v>
      </c>
      <c r="AK52" s="9">
        <f>IF('Upto Month Current'!$F$28="",0,'Upto Month Current'!$F$28)</f>
        <v>36763</v>
      </c>
      <c r="AL52" s="9">
        <f>IF('Upto Month Current'!$F$29="",0,'Upto Month Current'!$F$29)</f>
        <v>54607</v>
      </c>
      <c r="AM52" s="9">
        <f>IF('Upto Month Current'!$F$31="",0,'Upto Month Current'!$F$31)</f>
        <v>0</v>
      </c>
      <c r="AN52" s="9">
        <f>IF('Upto Month Current'!$F$32="",0,'Upto Month Current'!$F$32)</f>
        <v>12550</v>
      </c>
      <c r="AO52" s="9">
        <f>IF('Upto Month Current'!$F$33="",0,'Upto Month Current'!$F$33)</f>
        <v>86093</v>
      </c>
      <c r="AP52" s="9">
        <f>IF('Upto Month Current'!$F$34="",0,'Upto Month Current'!$F$34)</f>
        <v>23460</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2151</v>
      </c>
      <c r="BD52" s="9">
        <f>IF('Upto Month Current'!$F$54="",0,'Upto Month Current'!$F$54)</f>
        <v>2151</v>
      </c>
      <c r="BE52" s="9">
        <f>IF('Upto Month Current'!$F$55="",0,'Upto Month Current'!$F$55)</f>
        <v>0</v>
      </c>
      <c r="BF52" s="9">
        <f>IF('Upto Month Current'!$F$56="",0,'Upto Month Current'!$F$56)</f>
        <v>8034</v>
      </c>
      <c r="BG52" s="9">
        <f>IF('Upto Month Current'!$F$58="",0,'Upto Month Current'!$F$58)</f>
        <v>114633</v>
      </c>
      <c r="BH52" s="9">
        <f>SUM(AE52:BG52)</f>
        <v>342817</v>
      </c>
      <c r="BI52" s="263">
        <f>AD52+BH52</f>
        <v>1044927</v>
      </c>
      <c r="BJ52" s="9">
        <f>IF('Upto Month Current'!$F$60="",0,'Upto Month Current'!$F$60)</f>
        <v>22593</v>
      </c>
      <c r="BK52" s="49">
        <f t="shared" si="573"/>
        <v>1022334</v>
      </c>
      <c r="BL52">
        <f>'Upto Month Current'!$F$61</f>
        <v>1022332</v>
      </c>
      <c r="BM52" s="30">
        <f t="shared" si="574"/>
        <v>320224</v>
      </c>
    </row>
    <row r="53" spans="1:65">
      <c r="A53" s="128"/>
      <c r="B53" s="5" t="s">
        <v>127</v>
      </c>
      <c r="C53" s="11">
        <f>C52-C50</f>
        <v>18756</v>
      </c>
      <c r="D53" s="11">
        <f t="shared" ref="D53" si="575">D52-D50</f>
        <v>2213</v>
      </c>
      <c r="E53" s="11">
        <f t="shared" ref="E53" si="576">E52-E50</f>
        <v>82</v>
      </c>
      <c r="F53" s="11">
        <f t="shared" ref="F53" si="577">F52-F50</f>
        <v>1250</v>
      </c>
      <c r="G53" s="11">
        <f t="shared" ref="G53" si="578">G52-G50</f>
        <v>3793</v>
      </c>
      <c r="H53" s="11">
        <f t="shared" ref="H53" si="579">H52-H50</f>
        <v>0</v>
      </c>
      <c r="I53" s="11">
        <f t="shared" ref="I53" si="580">I52-I50</f>
        <v>0</v>
      </c>
      <c r="J53" s="11">
        <f t="shared" ref="J53" si="581">J52-J50</f>
        <v>0</v>
      </c>
      <c r="K53" s="11">
        <f t="shared" ref="K53" si="582">K52-K50</f>
        <v>428</v>
      </c>
      <c r="L53" s="11">
        <f t="shared" ref="L53" si="583">L52-L50</f>
        <v>2558</v>
      </c>
      <c r="M53" s="11">
        <f t="shared" ref="M53" si="584">M52-M50</f>
        <v>4953</v>
      </c>
      <c r="N53" s="11">
        <f t="shared" ref="N53" si="585">N52-N50</f>
        <v>40</v>
      </c>
      <c r="O53" s="11">
        <f t="shared" ref="O53" si="586">O52-O50</f>
        <v>-353</v>
      </c>
      <c r="P53" s="11">
        <f t="shared" ref="P53" si="587">P52-P50</f>
        <v>14554</v>
      </c>
      <c r="Q53" s="11">
        <f t="shared" ref="Q53" si="588">Q52-Q50</f>
        <v>0</v>
      </c>
      <c r="R53" s="11">
        <f t="shared" ref="R53" si="589">R52-R50</f>
        <v>326</v>
      </c>
      <c r="S53" s="11">
        <f t="shared" ref="S53" si="590">S52-S50</f>
        <v>0</v>
      </c>
      <c r="T53" s="11">
        <f t="shared" ref="T53:U53" si="591">T52-T50</f>
        <v>0</v>
      </c>
      <c r="U53" s="11">
        <f t="shared" si="591"/>
        <v>0</v>
      </c>
      <c r="V53" s="9">
        <f t="shared" ref="V53" si="592">V52-V50</f>
        <v>0</v>
      </c>
      <c r="W53" s="11">
        <f t="shared" ref="W53" si="593">W52-W50</f>
        <v>0</v>
      </c>
      <c r="X53" s="11">
        <f t="shared" ref="X53" si="594">X52-X50</f>
        <v>0</v>
      </c>
      <c r="Y53" s="11">
        <f t="shared" ref="Y53" si="595">Y52-Y50</f>
        <v>0</v>
      </c>
      <c r="Z53" s="11">
        <f t="shared" ref="Z53" si="596">Z52-Z50</f>
        <v>0</v>
      </c>
      <c r="AA53" s="11">
        <f t="shared" ref="AA53:AD53" si="597">AA52-AA50</f>
        <v>0</v>
      </c>
      <c r="AB53" s="11">
        <f t="shared" ref="AB53" si="598">AB52-AB50</f>
        <v>0</v>
      </c>
      <c r="AC53" s="9">
        <f t="shared" si="597"/>
        <v>0</v>
      </c>
      <c r="AD53" s="9">
        <f t="shared" si="597"/>
        <v>48600</v>
      </c>
      <c r="AE53" s="11">
        <f t="shared" ref="AE53" si="599">AE52-AE50</f>
        <v>1462</v>
      </c>
      <c r="AF53" s="11">
        <f t="shared" ref="AF53" si="600">AF52-AF50</f>
        <v>42</v>
      </c>
      <c r="AG53" s="11">
        <f t="shared" ref="AG53" si="601">AG52-AG50</f>
        <v>48</v>
      </c>
      <c r="AH53" s="11">
        <f t="shared" ref="AH53" si="602">AH52-AH50</f>
        <v>0</v>
      </c>
      <c r="AI53" s="11">
        <f t="shared" ref="AI53" si="603">AI52-AI50</f>
        <v>0</v>
      </c>
      <c r="AJ53" s="11">
        <f t="shared" ref="AJ53" si="604">AJ52-AJ50</f>
        <v>162</v>
      </c>
      <c r="AK53" s="11">
        <f t="shared" ref="AK53" si="605">AK52-AK50</f>
        <v>14184</v>
      </c>
      <c r="AL53" s="11">
        <f t="shared" ref="AL53" si="606">AL52-AL50</f>
        <v>23982</v>
      </c>
      <c r="AM53" s="11">
        <f t="shared" ref="AM53" si="607">AM52-AM50</f>
        <v>0</v>
      </c>
      <c r="AN53" s="11">
        <f t="shared" ref="AN53" si="608">AN52-AN50</f>
        <v>3409</v>
      </c>
      <c r="AO53" s="9">
        <f t="shared" ref="AO53" si="609">AO52-AO50</f>
        <v>10217</v>
      </c>
      <c r="AP53" s="11">
        <f t="shared" ref="AP53" si="610">AP52-AP50</f>
        <v>6193</v>
      </c>
      <c r="AQ53" s="9">
        <f t="shared" ref="AQ53" si="611">AQ52-AQ50</f>
        <v>0</v>
      </c>
      <c r="AR53" s="11">
        <f t="shared" ref="AR53" si="612">AR52-AR50</f>
        <v>0</v>
      </c>
      <c r="AS53" s="11">
        <f t="shared" ref="AS53" si="613">AS52-AS50</f>
        <v>0</v>
      </c>
      <c r="AT53" s="11">
        <f t="shared" ref="AT53" si="614">AT52-AT50</f>
        <v>0</v>
      </c>
      <c r="AU53" s="11">
        <f t="shared" ref="AU53" si="615">AU52-AU50</f>
        <v>0</v>
      </c>
      <c r="AV53" s="11">
        <f t="shared" ref="AV53" si="616">AV52-AV50</f>
        <v>0</v>
      </c>
      <c r="AW53" s="11">
        <f t="shared" ref="AW53" si="617">AW52-AW50</f>
        <v>0</v>
      </c>
      <c r="AX53" s="11">
        <f t="shared" ref="AX53" si="618">AX52-AX50</f>
        <v>0</v>
      </c>
      <c r="AY53" s="11">
        <f t="shared" ref="AY53" si="619">AY52-AY50</f>
        <v>0</v>
      </c>
      <c r="AZ53" s="11">
        <f t="shared" ref="AZ53" si="620">AZ52-AZ50</f>
        <v>0</v>
      </c>
      <c r="BA53" s="11">
        <f t="shared" ref="BA53" si="621">BA52-BA50</f>
        <v>0</v>
      </c>
      <c r="BB53" s="9">
        <f t="shared" ref="BB53" si="622">BB52-BB50</f>
        <v>0</v>
      </c>
      <c r="BC53" s="11">
        <f t="shared" ref="BC53" si="623">BC52-BC50</f>
        <v>-817</v>
      </c>
      <c r="BD53" s="11">
        <f t="shared" ref="BD53" si="624">BD52-BD50</f>
        <v>-792</v>
      </c>
      <c r="BE53" s="11">
        <f t="shared" ref="BE53" si="625">BE52-BE50</f>
        <v>0</v>
      </c>
      <c r="BF53" s="11">
        <f t="shared" ref="BF53" si="626">BF52-BF50</f>
        <v>3101</v>
      </c>
      <c r="BG53" s="11">
        <f t="shared" ref="BG53:BH53" si="627">BG52-BG50</f>
        <v>61505</v>
      </c>
      <c r="BH53" s="9">
        <f t="shared" si="627"/>
        <v>122696</v>
      </c>
      <c r="BI53" s="9">
        <f t="shared" ref="BI53" si="628">BI52-BI50</f>
        <v>171296</v>
      </c>
      <c r="BJ53" s="11">
        <f t="shared" ref="BJ53:BK53" si="629">BJ52-BJ50</f>
        <v>16945</v>
      </c>
      <c r="BK53" s="49">
        <f t="shared" si="629"/>
        <v>154351</v>
      </c>
      <c r="BM53" s="30">
        <f t="shared" si="574"/>
        <v>105751</v>
      </c>
    </row>
    <row r="54" spans="1:65">
      <c r="A54" s="128"/>
      <c r="B54" s="5" t="s">
        <v>128</v>
      </c>
      <c r="C54" s="13">
        <f>C53/C50</f>
        <v>4.9943282580562701E-2</v>
      </c>
      <c r="D54" s="13">
        <f t="shared" ref="D54" si="630">D53/D50</f>
        <v>1.5484403644047635E-2</v>
      </c>
      <c r="E54" s="13">
        <f t="shared" ref="E54" si="631">E53/E50</f>
        <v>3.2599188995785957E-3</v>
      </c>
      <c r="F54" s="13">
        <f t="shared" ref="F54" si="632">F53/F50</f>
        <v>2.998033290161654E-2</v>
      </c>
      <c r="G54" s="13">
        <f t="shared" ref="G54" si="633">G53/G50</f>
        <v>0.18518699345767015</v>
      </c>
      <c r="H54" s="13" t="e">
        <f t="shared" ref="H54" si="634">H53/H50</f>
        <v>#DIV/0!</v>
      </c>
      <c r="I54" s="13" t="e">
        <f t="shared" ref="I54" si="635">I53/I50</f>
        <v>#DIV/0!</v>
      </c>
      <c r="J54" s="13" t="e">
        <f t="shared" ref="J54" si="636">J53/J50</f>
        <v>#DIV/0!</v>
      </c>
      <c r="K54" s="13">
        <f t="shared" ref="K54" si="637">K53/K50</f>
        <v>9.7272727272727266</v>
      </c>
      <c r="L54" s="13">
        <f t="shared" ref="L54" si="638">L53/L50</f>
        <v>0.49420401854714063</v>
      </c>
      <c r="M54" s="13">
        <f t="shared" ref="M54" si="639">M53/M50</f>
        <v>0.68392709196354595</v>
      </c>
      <c r="N54" s="13">
        <f t="shared" ref="N54" si="640">N53/N50</f>
        <v>1.1764705882352942</v>
      </c>
      <c r="O54" s="13">
        <f t="shared" ref="O54" si="641">O53/O50</f>
        <v>-0.39222222222222225</v>
      </c>
      <c r="P54" s="13">
        <f t="shared" ref="P54" si="642">P53/P50</f>
        <v>0.44377363093060129</v>
      </c>
      <c r="Q54" s="13" t="e">
        <f t="shared" ref="Q54" si="643">Q53/Q50</f>
        <v>#DIV/0!</v>
      </c>
      <c r="R54" s="13">
        <f t="shared" ref="R54" si="644">R53/R50</f>
        <v>0.21391076115485563</v>
      </c>
      <c r="S54" s="13" t="e">
        <f t="shared" ref="S54" si="645">S53/S50</f>
        <v>#DIV/0!</v>
      </c>
      <c r="T54" s="13" t="e">
        <f t="shared" ref="T54:U54" si="646">T53/T50</f>
        <v>#DIV/0!</v>
      </c>
      <c r="U54" s="13" t="e">
        <f t="shared" si="646"/>
        <v>#DIV/0!</v>
      </c>
      <c r="V54" s="160" t="e">
        <f t="shared" ref="V54" si="647">V53/V50</f>
        <v>#DIV/0!</v>
      </c>
      <c r="W54" s="13" t="e">
        <f t="shared" ref="W54" si="648">W53/W50</f>
        <v>#DIV/0!</v>
      </c>
      <c r="X54" s="13" t="e">
        <f t="shared" ref="X54" si="649">X53/X50</f>
        <v>#DIV/0!</v>
      </c>
      <c r="Y54" s="13" t="e">
        <f t="shared" ref="Y54" si="650">Y53/Y50</f>
        <v>#DIV/0!</v>
      </c>
      <c r="Z54" s="13" t="e">
        <f t="shared" ref="Z54" si="651">Z53/Z50</f>
        <v>#DIV/0!</v>
      </c>
      <c r="AA54" s="13" t="e">
        <f t="shared" ref="AA54:AD54" si="652">AA53/AA50</f>
        <v>#DIV/0!</v>
      </c>
      <c r="AB54" s="13" t="e">
        <f t="shared" ref="AB54" si="653">AB53/AB50</f>
        <v>#DIV/0!</v>
      </c>
      <c r="AC54" s="160" t="e">
        <f t="shared" si="652"/>
        <v>#DIV/0!</v>
      </c>
      <c r="AD54" s="160">
        <f t="shared" si="652"/>
        <v>7.4367645483619224E-2</v>
      </c>
      <c r="AE54" s="13">
        <f t="shared" ref="AE54" si="654">AE53/AE50</f>
        <v>3.9301075268817205</v>
      </c>
      <c r="AF54" s="13">
        <f t="shared" ref="AF54" si="655">AF53/AF50</f>
        <v>0.50602409638554213</v>
      </c>
      <c r="AG54" s="13">
        <f t="shared" ref="AG54" si="656">AG53/AG50</f>
        <v>0.23300970873786409</v>
      </c>
      <c r="AH54" s="13" t="e">
        <f t="shared" ref="AH54" si="657">AH53/AH50</f>
        <v>#DIV/0!</v>
      </c>
      <c r="AI54" s="13" t="e">
        <f t="shared" ref="AI54" si="658">AI53/AI50</f>
        <v>#DIV/0!</v>
      </c>
      <c r="AJ54" s="13" t="e">
        <f t="shared" ref="AJ54" si="659">AJ53/AJ50</f>
        <v>#DIV/0!</v>
      </c>
      <c r="AK54" s="13">
        <f t="shared" ref="AK54" si="660">AK53/AK50</f>
        <v>0.62819433987333362</v>
      </c>
      <c r="AL54" s="13">
        <f t="shared" ref="AL54" si="661">AL53/AL50</f>
        <v>0.78308571428571427</v>
      </c>
      <c r="AM54" s="13" t="e">
        <f t="shared" ref="AM54" si="662">AM53/AM50</f>
        <v>#DIV/0!</v>
      </c>
      <c r="AN54" s="13">
        <f t="shared" ref="AN54" si="663">AN53/AN50</f>
        <v>0.3729351274477628</v>
      </c>
      <c r="AO54" s="160">
        <f t="shared" ref="AO54" si="664">AO53/AO50</f>
        <v>0.13465390900943644</v>
      </c>
      <c r="AP54" s="13">
        <f t="shared" ref="AP54" si="665">AP53/AP50</f>
        <v>0.35866102970985114</v>
      </c>
      <c r="AQ54" s="160" t="e">
        <f t="shared" ref="AQ54" si="666">AQ53/AQ50</f>
        <v>#DIV/0!</v>
      </c>
      <c r="AR54" s="13" t="e">
        <f t="shared" ref="AR54" si="667">AR53/AR50</f>
        <v>#DIV/0!</v>
      </c>
      <c r="AS54" s="13" t="e">
        <f t="shared" ref="AS54" si="668">AS53/AS50</f>
        <v>#DIV/0!</v>
      </c>
      <c r="AT54" s="13" t="e">
        <f t="shared" ref="AT54" si="669">AT53/AT50</f>
        <v>#DIV/0!</v>
      </c>
      <c r="AU54" s="13" t="e">
        <f t="shared" ref="AU54" si="670">AU53/AU50</f>
        <v>#DIV/0!</v>
      </c>
      <c r="AV54" s="13" t="e">
        <f t="shared" ref="AV54" si="671">AV53/AV50</f>
        <v>#DIV/0!</v>
      </c>
      <c r="AW54" s="13" t="e">
        <f t="shared" ref="AW54" si="672">AW53/AW50</f>
        <v>#DIV/0!</v>
      </c>
      <c r="AX54" s="13" t="e">
        <f t="shared" ref="AX54" si="673">AX53/AX50</f>
        <v>#DIV/0!</v>
      </c>
      <c r="AY54" s="13" t="e">
        <f t="shared" ref="AY54" si="674">AY53/AY50</f>
        <v>#DIV/0!</v>
      </c>
      <c r="AZ54" s="13" t="e">
        <f t="shared" ref="AZ54" si="675">AZ53/AZ50</f>
        <v>#DIV/0!</v>
      </c>
      <c r="BA54" s="13" t="e">
        <f t="shared" ref="BA54" si="676">BA53/BA50</f>
        <v>#DIV/0!</v>
      </c>
      <c r="BB54" s="160" t="e">
        <f t="shared" ref="BB54" si="677">BB53/BB50</f>
        <v>#DIV/0!</v>
      </c>
      <c r="BC54" s="13">
        <f t="shared" ref="BC54" si="678">BC53/BC50</f>
        <v>-0.27526954177897572</v>
      </c>
      <c r="BD54" s="13">
        <f t="shared" ref="BD54" si="679">BD53/BD50</f>
        <v>-0.26911314984709478</v>
      </c>
      <c r="BE54" s="13" t="e">
        <f t="shared" ref="BE54" si="680">BE53/BE50</f>
        <v>#DIV/0!</v>
      </c>
      <c r="BF54" s="13">
        <f t="shared" ref="BF54" si="681">BF53/BF50</f>
        <v>0.62862355564565175</v>
      </c>
      <c r="BG54" s="13">
        <f t="shared" ref="BG54:BH54" si="682">BG53/BG50</f>
        <v>1.1576758018370727</v>
      </c>
      <c r="BH54" s="160">
        <f t="shared" si="682"/>
        <v>0.55740251952335307</v>
      </c>
      <c r="BI54" s="160">
        <f t="shared" ref="BI54" si="683">BI53/BI50</f>
        <v>0.19607362833965369</v>
      </c>
      <c r="BJ54" s="13">
        <f t="shared" ref="BJ54:BK54" si="684">BJ53/BJ50</f>
        <v>3.0001770538243626</v>
      </c>
      <c r="BK54" s="50">
        <f t="shared" si="684"/>
        <v>0.17782721550998118</v>
      </c>
      <c r="BM54" s="160" t="e">
        <f t="shared" ref="BM54" si="685">BM53/BM50</f>
        <v>#DIV/0!</v>
      </c>
    </row>
    <row r="55" spans="1:65">
      <c r="A55" s="128"/>
      <c r="B55" s="5" t="s">
        <v>129</v>
      </c>
      <c r="C55" s="11">
        <f>C52-C51</f>
        <v>21850</v>
      </c>
      <c r="D55" s="11">
        <f t="shared" ref="D55:BK55" si="686">D52-D51</f>
        <v>49686</v>
      </c>
      <c r="E55" s="11">
        <f t="shared" si="686"/>
        <v>-457</v>
      </c>
      <c r="F55" s="11">
        <f t="shared" si="686"/>
        <v>3144</v>
      </c>
      <c r="G55" s="11">
        <f t="shared" si="686"/>
        <v>3075</v>
      </c>
      <c r="H55" s="11">
        <f t="shared" si="686"/>
        <v>0</v>
      </c>
      <c r="I55" s="11">
        <f t="shared" si="686"/>
        <v>0</v>
      </c>
      <c r="J55" s="11">
        <f t="shared" si="686"/>
        <v>0</v>
      </c>
      <c r="K55" s="11">
        <f t="shared" si="686"/>
        <v>154</v>
      </c>
      <c r="L55" s="11">
        <f t="shared" si="686"/>
        <v>2319</v>
      </c>
      <c r="M55" s="11">
        <f t="shared" si="686"/>
        <v>649</v>
      </c>
      <c r="N55" s="11">
        <f t="shared" si="686"/>
        <v>41</v>
      </c>
      <c r="O55" s="11">
        <f t="shared" si="686"/>
        <v>-39</v>
      </c>
      <c r="P55" s="11">
        <f t="shared" si="686"/>
        <v>8988</v>
      </c>
      <c r="Q55" s="11">
        <f t="shared" si="686"/>
        <v>0</v>
      </c>
      <c r="R55" s="11">
        <f t="shared" si="686"/>
        <v>118</v>
      </c>
      <c r="S55" s="11">
        <f t="shared" si="686"/>
        <v>0</v>
      </c>
      <c r="T55" s="11">
        <f t="shared" si="686"/>
        <v>0</v>
      </c>
      <c r="U55" s="11">
        <f t="shared" ref="U55" si="687">U52-U51</f>
        <v>0</v>
      </c>
      <c r="V55" s="9">
        <f t="shared" si="686"/>
        <v>0</v>
      </c>
      <c r="W55" s="11">
        <f t="shared" si="686"/>
        <v>0</v>
      </c>
      <c r="X55" s="11">
        <f t="shared" si="686"/>
        <v>0</v>
      </c>
      <c r="Y55" s="11">
        <f t="shared" si="686"/>
        <v>0</v>
      </c>
      <c r="Z55" s="11">
        <f t="shared" si="686"/>
        <v>0</v>
      </c>
      <c r="AA55" s="11">
        <f t="shared" si="686"/>
        <v>0</v>
      </c>
      <c r="AB55" s="11">
        <f t="shared" ref="AB55" si="688">AB52-AB51</f>
        <v>0</v>
      </c>
      <c r="AC55" s="9">
        <f t="shared" ref="AC55:AD55" si="689">AC52-AC51</f>
        <v>0</v>
      </c>
      <c r="AD55" s="9">
        <f t="shared" si="689"/>
        <v>89528</v>
      </c>
      <c r="AE55" s="11">
        <f t="shared" si="686"/>
        <v>614</v>
      </c>
      <c r="AF55" s="11">
        <f t="shared" si="686"/>
        <v>-55</v>
      </c>
      <c r="AG55" s="11">
        <f t="shared" si="686"/>
        <v>254</v>
      </c>
      <c r="AH55" s="11">
        <f t="shared" si="686"/>
        <v>0</v>
      </c>
      <c r="AI55" s="11">
        <f t="shared" si="686"/>
        <v>0</v>
      </c>
      <c r="AJ55" s="11">
        <f t="shared" si="686"/>
        <v>162</v>
      </c>
      <c r="AK55" s="11">
        <f t="shared" si="686"/>
        <v>13063</v>
      </c>
      <c r="AL55" s="11">
        <f t="shared" si="686"/>
        <v>24416</v>
      </c>
      <c r="AM55" s="11">
        <f t="shared" si="686"/>
        <v>0</v>
      </c>
      <c r="AN55" s="11">
        <f t="shared" si="686"/>
        <v>11272</v>
      </c>
      <c r="AO55" s="9">
        <f t="shared" si="686"/>
        <v>20671</v>
      </c>
      <c r="AP55" s="11">
        <f t="shared" si="686"/>
        <v>8618</v>
      </c>
      <c r="AQ55" s="9">
        <f t="shared" si="686"/>
        <v>0</v>
      </c>
      <c r="AR55" s="11">
        <f t="shared" si="686"/>
        <v>0</v>
      </c>
      <c r="AS55" s="11">
        <f t="shared" si="686"/>
        <v>0</v>
      </c>
      <c r="AT55" s="11">
        <f t="shared" si="686"/>
        <v>0</v>
      </c>
      <c r="AU55" s="11">
        <f t="shared" si="686"/>
        <v>0</v>
      </c>
      <c r="AV55" s="11">
        <f t="shared" si="686"/>
        <v>0</v>
      </c>
      <c r="AW55" s="11">
        <f t="shared" si="686"/>
        <v>0</v>
      </c>
      <c r="AX55" s="11">
        <f t="shared" si="686"/>
        <v>0</v>
      </c>
      <c r="AY55" s="11">
        <f t="shared" si="686"/>
        <v>0</v>
      </c>
      <c r="AZ55" s="11">
        <f t="shared" si="686"/>
        <v>0</v>
      </c>
      <c r="BA55" s="11">
        <f t="shared" si="686"/>
        <v>0</v>
      </c>
      <c r="BB55" s="9">
        <f t="shared" si="686"/>
        <v>0</v>
      </c>
      <c r="BC55" s="11">
        <f t="shared" si="686"/>
        <v>625</v>
      </c>
      <c r="BD55" s="11">
        <f t="shared" si="686"/>
        <v>625</v>
      </c>
      <c r="BE55" s="11">
        <f t="shared" si="686"/>
        <v>0</v>
      </c>
      <c r="BF55" s="11">
        <f t="shared" si="686"/>
        <v>3451</v>
      </c>
      <c r="BG55" s="11">
        <f t="shared" si="686"/>
        <v>43041</v>
      </c>
      <c r="BH55" s="9">
        <f t="shared" si="686"/>
        <v>126757</v>
      </c>
      <c r="BI55" s="9">
        <f t="shared" si="686"/>
        <v>216285</v>
      </c>
      <c r="BJ55" s="11">
        <f t="shared" si="686"/>
        <v>10071</v>
      </c>
      <c r="BK55" s="49">
        <f t="shared" si="686"/>
        <v>206214</v>
      </c>
      <c r="BM55" s="30">
        <f t="shared" si="574"/>
        <v>116686</v>
      </c>
    </row>
    <row r="56" spans="1:65">
      <c r="A56" s="128"/>
      <c r="B56" s="5" t="s">
        <v>130</v>
      </c>
      <c r="C56" s="13">
        <f>C55/C51</f>
        <v>5.8665277673364623E-2</v>
      </c>
      <c r="D56" s="13">
        <f>D55/D51</f>
        <v>0.52057205720572053</v>
      </c>
      <c r="E56" s="13">
        <f t="shared" ref="E56" si="690">E55/E51</f>
        <v>-1.778694586074028E-2</v>
      </c>
      <c r="F56" s="13">
        <f t="shared" ref="F56" si="691">F55/F51</f>
        <v>7.8994974874371862E-2</v>
      </c>
      <c r="G56" s="13">
        <f t="shared" ref="G56" si="692">G55/G51</f>
        <v>0.14504716981132076</v>
      </c>
      <c r="H56" s="13" t="e">
        <f t="shared" ref="H56" si="693">H55/H51</f>
        <v>#DIV/0!</v>
      </c>
      <c r="I56" s="13" t="e">
        <f t="shared" ref="I56" si="694">I55/I51</f>
        <v>#DIV/0!</v>
      </c>
      <c r="J56" s="13" t="e">
        <f t="shared" ref="J56" si="695">J55/J51</f>
        <v>#DIV/0!</v>
      </c>
      <c r="K56" s="13">
        <f t="shared" ref="K56" si="696">K55/K51</f>
        <v>0.48427672955974843</v>
      </c>
      <c r="L56" s="13">
        <f t="shared" ref="L56" si="697">L55/L51</f>
        <v>0.42825484764542937</v>
      </c>
      <c r="M56" s="13">
        <f t="shared" ref="M56" si="698">M55/M51</f>
        <v>5.6209942837346268E-2</v>
      </c>
      <c r="N56" s="13">
        <f t="shared" ref="N56" si="699">N55/N51</f>
        <v>1.2424242424242424</v>
      </c>
      <c r="O56" s="13">
        <f t="shared" ref="O56" si="700">O55/O51</f>
        <v>-6.655290102389079E-2</v>
      </c>
      <c r="P56" s="13">
        <f t="shared" ref="P56" si="701">P55/P51</f>
        <v>0.23429435378760233</v>
      </c>
      <c r="Q56" s="13" t="e">
        <f t="shared" ref="Q56" si="702">Q55/Q51</f>
        <v>#DIV/0!</v>
      </c>
      <c r="R56" s="13">
        <f t="shared" ref="R56" si="703">R55/R51</f>
        <v>6.8129330254041567E-2</v>
      </c>
      <c r="S56" s="13" t="e">
        <f t="shared" ref="S56" si="704">S55/S51</f>
        <v>#DIV/0!</v>
      </c>
      <c r="T56" s="13" t="e">
        <f t="shared" ref="T56:U56" si="705">T55/T51</f>
        <v>#DIV/0!</v>
      </c>
      <c r="U56" s="13" t="e">
        <f t="shared" si="705"/>
        <v>#DIV/0!</v>
      </c>
      <c r="V56" s="160" t="e">
        <f t="shared" ref="V56" si="706">V55/V51</f>
        <v>#DIV/0!</v>
      </c>
      <c r="W56" s="13" t="e">
        <f t="shared" ref="W56" si="707">W55/W51</f>
        <v>#DIV/0!</v>
      </c>
      <c r="X56" s="13" t="e">
        <f t="shared" ref="X56" si="708">X55/X51</f>
        <v>#DIV/0!</v>
      </c>
      <c r="Y56" s="13" t="e">
        <f t="shared" ref="Y56" si="709">Y55/Y51</f>
        <v>#DIV/0!</v>
      </c>
      <c r="Z56" s="13" t="e">
        <f t="shared" ref="Z56" si="710">Z55/Z51</f>
        <v>#DIV/0!</v>
      </c>
      <c r="AA56" s="13" t="e">
        <f t="shared" ref="AA56:AD56" si="711">AA55/AA51</f>
        <v>#DIV/0!</v>
      </c>
      <c r="AB56" s="13" t="e">
        <f t="shared" ref="AB56" si="712">AB55/AB51</f>
        <v>#DIV/0!</v>
      </c>
      <c r="AC56" s="160" t="e">
        <f t="shared" si="711"/>
        <v>#DIV/0!</v>
      </c>
      <c r="AD56" s="160">
        <f t="shared" si="711"/>
        <v>0.14614859724902135</v>
      </c>
      <c r="AE56" s="13">
        <f t="shared" ref="AE56" si="713">AE55/AE51</f>
        <v>0.50327868852459012</v>
      </c>
      <c r="AF56" s="13">
        <f t="shared" ref="AF56" si="714">AF55/AF51</f>
        <v>-0.30555555555555558</v>
      </c>
      <c r="AG56" s="13" t="e">
        <f t="shared" ref="AG56" si="715">AG55/AG51</f>
        <v>#DIV/0!</v>
      </c>
      <c r="AH56" s="13" t="e">
        <f t="shared" ref="AH56" si="716">AH55/AH51</f>
        <v>#DIV/0!</v>
      </c>
      <c r="AI56" s="13" t="e">
        <f t="shared" ref="AI56" si="717">AI55/AI51</f>
        <v>#DIV/0!</v>
      </c>
      <c r="AJ56" s="13" t="e">
        <f t="shared" ref="AJ56" si="718">AJ55/AJ51</f>
        <v>#DIV/0!</v>
      </c>
      <c r="AK56" s="13">
        <f t="shared" ref="AK56" si="719">AK55/AK51</f>
        <v>0.55118143459915614</v>
      </c>
      <c r="AL56" s="13">
        <f t="shared" ref="AL56" si="720">AL55/AL51</f>
        <v>0.80871782981683282</v>
      </c>
      <c r="AM56" s="13" t="e">
        <f t="shared" ref="AM56" si="721">AM55/AM51</f>
        <v>#DIV/0!</v>
      </c>
      <c r="AN56" s="13">
        <f t="shared" ref="AN56" si="722">AN55/AN51</f>
        <v>8.8200312989045386</v>
      </c>
      <c r="AO56" s="160">
        <f t="shared" ref="AO56" si="723">AO55/AO51</f>
        <v>0.3159640487909266</v>
      </c>
      <c r="AP56" s="13">
        <f t="shared" ref="AP56" si="724">AP55/AP51</f>
        <v>0.58064950815254013</v>
      </c>
      <c r="AQ56" s="160" t="e">
        <f t="shared" ref="AQ56" si="725">AQ55/AQ51</f>
        <v>#DIV/0!</v>
      </c>
      <c r="AR56" s="13" t="e">
        <f t="shared" ref="AR56" si="726">AR55/AR51</f>
        <v>#DIV/0!</v>
      </c>
      <c r="AS56" s="13" t="e">
        <f t="shared" ref="AS56" si="727">AS55/AS51</f>
        <v>#DIV/0!</v>
      </c>
      <c r="AT56" s="13" t="e">
        <f t="shared" ref="AT56" si="728">AT55/AT51</f>
        <v>#DIV/0!</v>
      </c>
      <c r="AU56" s="13" t="e">
        <f t="shared" ref="AU56" si="729">AU55/AU51</f>
        <v>#DIV/0!</v>
      </c>
      <c r="AV56" s="13" t="e">
        <f t="shared" ref="AV56" si="730">AV55/AV51</f>
        <v>#DIV/0!</v>
      </c>
      <c r="AW56" s="13" t="e">
        <f t="shared" ref="AW56" si="731">AW55/AW51</f>
        <v>#DIV/0!</v>
      </c>
      <c r="AX56" s="13" t="e">
        <f t="shared" ref="AX56" si="732">AX55/AX51</f>
        <v>#DIV/0!</v>
      </c>
      <c r="AY56" s="13" t="e">
        <f t="shared" ref="AY56" si="733">AY55/AY51</f>
        <v>#DIV/0!</v>
      </c>
      <c r="AZ56" s="13" t="e">
        <f t="shared" ref="AZ56" si="734">AZ55/AZ51</f>
        <v>#DIV/0!</v>
      </c>
      <c r="BA56" s="13" t="e">
        <f t="shared" ref="BA56" si="735">BA55/BA51</f>
        <v>#DIV/0!</v>
      </c>
      <c r="BB56" s="160" t="e">
        <f t="shared" ref="BB56" si="736">BB55/BB51</f>
        <v>#DIV/0!</v>
      </c>
      <c r="BC56" s="13">
        <f t="shared" ref="BC56" si="737">BC55/BC51</f>
        <v>0.40956749672346004</v>
      </c>
      <c r="BD56" s="13">
        <f t="shared" ref="BD56" si="738">BD55/BD51</f>
        <v>0.40956749672346004</v>
      </c>
      <c r="BE56" s="13" t="e">
        <f t="shared" ref="BE56" si="739">BE55/BE51</f>
        <v>#DIV/0!</v>
      </c>
      <c r="BF56" s="13">
        <f t="shared" ref="BF56" si="740">BF55/BF51</f>
        <v>0.75300021819768714</v>
      </c>
      <c r="BG56" s="13">
        <f t="shared" ref="BG56:BH56" si="741">BG55/BG51</f>
        <v>0.6011984579282601</v>
      </c>
      <c r="BH56" s="160">
        <f t="shared" si="741"/>
        <v>0.58667499768582798</v>
      </c>
      <c r="BI56" s="160">
        <f t="shared" ref="BI56" si="742">BI55/BI51</f>
        <v>0.26101138971956528</v>
      </c>
      <c r="BJ56" s="13">
        <f t="shared" ref="BJ56:BK56" si="743">BJ55/BJ51</f>
        <v>0.80426449448969817</v>
      </c>
      <c r="BK56" s="50">
        <f t="shared" si="743"/>
        <v>0.25267607704749301</v>
      </c>
      <c r="BM56" s="14">
        <f t="shared" ref="BM56" si="744">BM55/BM51</f>
        <v>0.57328852597549351</v>
      </c>
    </row>
    <row r="57" spans="1:65">
      <c r="A57" s="128"/>
      <c r="B57" s="5" t="s">
        <v>327</v>
      </c>
      <c r="C57" s="126">
        <f>C52/C49</f>
        <v>0.71463240025011099</v>
      </c>
      <c r="D57" s="126">
        <f>D52/D49</f>
        <v>0.69045557479685626</v>
      </c>
      <c r="E57" s="126">
        <f t="shared" ref="E57:BK57" si="745">E52/E49</f>
        <v>1.0032599188995786</v>
      </c>
      <c r="F57" s="126">
        <f t="shared" si="745"/>
        <v>0.70034900029355163</v>
      </c>
      <c r="G57" s="126">
        <f t="shared" si="745"/>
        <v>0.80602317627917786</v>
      </c>
      <c r="H57" s="126" t="e">
        <f t="shared" si="745"/>
        <v>#DIV/0!</v>
      </c>
      <c r="I57" s="126" t="e">
        <f t="shared" si="745"/>
        <v>#DIV/0!</v>
      </c>
      <c r="J57" s="126" t="e">
        <f t="shared" si="745"/>
        <v>#DIV/0!</v>
      </c>
      <c r="K57" s="126">
        <f t="shared" si="745"/>
        <v>7.2615384615384615</v>
      </c>
      <c r="L57" s="126">
        <f t="shared" si="745"/>
        <v>1.0149606299212599</v>
      </c>
      <c r="M57" s="126">
        <f t="shared" si="745"/>
        <v>1.1457158962795941</v>
      </c>
      <c r="N57" s="126">
        <f t="shared" si="745"/>
        <v>1.5416666666666667</v>
      </c>
      <c r="O57" s="126">
        <f t="shared" si="745"/>
        <v>0.41439393939393937</v>
      </c>
      <c r="P57" s="126">
        <f t="shared" si="745"/>
        <v>0.9816319761174227</v>
      </c>
      <c r="Q57" s="126" t="e">
        <f t="shared" si="745"/>
        <v>#DIV/0!</v>
      </c>
      <c r="R57" s="126">
        <f t="shared" si="745"/>
        <v>0.82515611061552185</v>
      </c>
      <c r="S57" s="126" t="e">
        <f t="shared" si="745"/>
        <v>#DIV/0!</v>
      </c>
      <c r="T57" s="126" t="e">
        <f t="shared" si="745"/>
        <v>#DIV/0!</v>
      </c>
      <c r="U57" s="126" t="e">
        <f t="shared" si="745"/>
        <v>#DIV/0!</v>
      </c>
      <c r="V57" s="175" t="e">
        <f t="shared" si="745"/>
        <v>#DIV/0!</v>
      </c>
      <c r="W57" s="126" t="e">
        <f t="shared" si="745"/>
        <v>#DIV/0!</v>
      </c>
      <c r="X57" s="126" t="e">
        <f t="shared" si="745"/>
        <v>#DIV/0!</v>
      </c>
      <c r="Y57" s="126" t="e">
        <f t="shared" si="745"/>
        <v>#DIV/0!</v>
      </c>
      <c r="Z57" s="126" t="e">
        <f t="shared" si="745"/>
        <v>#DIV/0!</v>
      </c>
      <c r="AA57" s="126" t="e">
        <f t="shared" si="745"/>
        <v>#DIV/0!</v>
      </c>
      <c r="AB57" s="126" t="e">
        <f t="shared" ref="AB57" si="746">AB52/AB49</f>
        <v>#DIV/0!</v>
      </c>
      <c r="AC57" s="175" t="e">
        <f t="shared" si="745"/>
        <v>#DIV/0!</v>
      </c>
      <c r="AD57" s="175">
        <f t="shared" si="745"/>
        <v>0.74006419209140784</v>
      </c>
      <c r="AE57" s="126">
        <f t="shared" si="745"/>
        <v>3.2575488454706929</v>
      </c>
      <c r="AF57" s="126">
        <f t="shared" si="745"/>
        <v>1.0504201680672269</v>
      </c>
      <c r="AG57" s="126">
        <f t="shared" si="745"/>
        <v>0.82200647249190939</v>
      </c>
      <c r="AH57" s="126" t="e">
        <f t="shared" si="745"/>
        <v>#DIV/0!</v>
      </c>
      <c r="AI57" s="126" t="e">
        <f t="shared" si="745"/>
        <v>#DIV/0!</v>
      </c>
      <c r="AJ57" s="126">
        <f t="shared" si="745"/>
        <v>162</v>
      </c>
      <c r="AK57" s="126">
        <f t="shared" si="745"/>
        <v>1.0748786620665458</v>
      </c>
      <c r="AL57" s="126">
        <f t="shared" si="745"/>
        <v>1.1771033174538166</v>
      </c>
      <c r="AM57" s="126" t="e">
        <f t="shared" si="745"/>
        <v>#DIV/0!</v>
      </c>
      <c r="AN57" s="126">
        <f t="shared" si="745"/>
        <v>0.90646442759118817</v>
      </c>
      <c r="AO57" s="175">
        <f t="shared" si="745"/>
        <v>0.74886269734266953</v>
      </c>
      <c r="AP57" s="126">
        <f t="shared" si="745"/>
        <v>0.89689184539511413</v>
      </c>
      <c r="AQ57" s="175" t="e">
        <f t="shared" si="745"/>
        <v>#DIV/0!</v>
      </c>
      <c r="AR57" s="126" t="e">
        <f t="shared" si="745"/>
        <v>#DIV/0!</v>
      </c>
      <c r="AS57" s="126" t="e">
        <f t="shared" si="745"/>
        <v>#DIV/0!</v>
      </c>
      <c r="AT57" s="126" t="e">
        <f t="shared" si="745"/>
        <v>#DIV/0!</v>
      </c>
      <c r="AU57" s="126" t="e">
        <f t="shared" si="745"/>
        <v>#DIV/0!</v>
      </c>
      <c r="AV57" s="126" t="e">
        <f t="shared" si="745"/>
        <v>#DIV/0!</v>
      </c>
      <c r="AW57" s="126" t="e">
        <f t="shared" si="745"/>
        <v>#DIV/0!</v>
      </c>
      <c r="AX57" s="126" t="e">
        <f t="shared" si="745"/>
        <v>#DIV/0!</v>
      </c>
      <c r="AY57" s="126" t="e">
        <f t="shared" si="745"/>
        <v>#DIV/0!</v>
      </c>
      <c r="AZ57" s="126" t="e">
        <f t="shared" si="745"/>
        <v>#DIV/0!</v>
      </c>
      <c r="BA57" s="126" t="e">
        <f t="shared" si="745"/>
        <v>#DIV/0!</v>
      </c>
      <c r="BB57" s="175" t="e">
        <f t="shared" si="745"/>
        <v>#DIV/0!</v>
      </c>
      <c r="BC57" s="126">
        <f t="shared" si="745"/>
        <v>0.47757548845470693</v>
      </c>
      <c r="BD57" s="126">
        <f t="shared" si="745"/>
        <v>0.48207082025997311</v>
      </c>
      <c r="BE57" s="126" t="e">
        <f t="shared" si="745"/>
        <v>#DIV/0!</v>
      </c>
      <c r="BF57" s="126">
        <f t="shared" si="745"/>
        <v>1.0742077817890092</v>
      </c>
      <c r="BG57" s="126">
        <f t="shared" si="745"/>
        <v>1.4242247291521717</v>
      </c>
      <c r="BH57" s="175">
        <f t="shared" si="745"/>
        <v>1.0279832676132359</v>
      </c>
      <c r="BI57" s="175">
        <f t="shared" si="745"/>
        <v>0.81494852597098733</v>
      </c>
      <c r="BJ57" s="126">
        <f t="shared" si="745"/>
        <v>2.6661552985603021</v>
      </c>
      <c r="BK57" s="126">
        <f t="shared" si="745"/>
        <v>0.80263259131084708</v>
      </c>
      <c r="BM57" s="126" t="e">
        <f t="shared" ref="BM57" si="747">BM52/BM49</f>
        <v>#DIV/0!</v>
      </c>
    </row>
    <row r="58" spans="1:65" s="178" customFormat="1">
      <c r="A58" s="128"/>
      <c r="B58" s="5" t="s">
        <v>331</v>
      </c>
      <c r="C58" s="11">
        <f>C49-C52</f>
        <v>157453</v>
      </c>
      <c r="D58" s="11">
        <f t="shared" ref="D58:BK58" si="748">D49-D52</f>
        <v>65065</v>
      </c>
      <c r="E58" s="11">
        <f t="shared" si="748"/>
        <v>-82</v>
      </c>
      <c r="F58" s="11">
        <f t="shared" si="748"/>
        <v>18374</v>
      </c>
      <c r="G58" s="11">
        <f t="shared" si="748"/>
        <v>5842</v>
      </c>
      <c r="H58" s="11">
        <f t="shared" si="748"/>
        <v>0</v>
      </c>
      <c r="I58" s="11">
        <f t="shared" si="748"/>
        <v>0</v>
      </c>
      <c r="J58" s="11">
        <f t="shared" si="748"/>
        <v>0</v>
      </c>
      <c r="K58" s="11">
        <f t="shared" si="748"/>
        <v>-407</v>
      </c>
      <c r="L58" s="11">
        <f t="shared" si="748"/>
        <v>-114</v>
      </c>
      <c r="M58" s="11">
        <f t="shared" si="748"/>
        <v>-1551</v>
      </c>
      <c r="N58" s="11">
        <f t="shared" si="748"/>
        <v>-26</v>
      </c>
      <c r="O58" s="11">
        <f t="shared" si="748"/>
        <v>773</v>
      </c>
      <c r="P58" s="11">
        <f t="shared" si="748"/>
        <v>886</v>
      </c>
      <c r="Q58" s="11">
        <f t="shared" si="748"/>
        <v>0</v>
      </c>
      <c r="R58" s="11">
        <f t="shared" si="748"/>
        <v>392</v>
      </c>
      <c r="S58" s="11">
        <f t="shared" si="748"/>
        <v>0</v>
      </c>
      <c r="T58" s="11">
        <f t="shared" si="748"/>
        <v>0</v>
      </c>
      <c r="U58" s="11">
        <f t="shared" si="748"/>
        <v>0</v>
      </c>
      <c r="V58" s="11">
        <f t="shared" si="748"/>
        <v>0</v>
      </c>
      <c r="W58" s="11">
        <f t="shared" si="748"/>
        <v>0</v>
      </c>
      <c r="X58" s="11">
        <f t="shared" si="748"/>
        <v>0</v>
      </c>
      <c r="Y58" s="11">
        <f t="shared" si="748"/>
        <v>0</v>
      </c>
      <c r="Z58" s="11">
        <f t="shared" si="748"/>
        <v>0</v>
      </c>
      <c r="AA58" s="11">
        <f t="shared" si="748"/>
        <v>0</v>
      </c>
      <c r="AB58" s="11">
        <f t="shared" si="748"/>
        <v>0</v>
      </c>
      <c r="AC58" s="11">
        <f t="shared" si="748"/>
        <v>0</v>
      </c>
      <c r="AD58" s="11">
        <f t="shared" si="748"/>
        <v>246605</v>
      </c>
      <c r="AE58" s="11">
        <f t="shared" si="748"/>
        <v>-1271</v>
      </c>
      <c r="AF58" s="11">
        <f t="shared" si="748"/>
        <v>-6</v>
      </c>
      <c r="AG58" s="11">
        <f t="shared" si="748"/>
        <v>55</v>
      </c>
      <c r="AH58" s="11">
        <f t="shared" si="748"/>
        <v>0</v>
      </c>
      <c r="AI58" s="11">
        <f t="shared" si="748"/>
        <v>0</v>
      </c>
      <c r="AJ58" s="11">
        <f t="shared" si="748"/>
        <v>-161</v>
      </c>
      <c r="AK58" s="11">
        <f t="shared" si="748"/>
        <v>-2561</v>
      </c>
      <c r="AL58" s="11">
        <f t="shared" si="748"/>
        <v>-8216</v>
      </c>
      <c r="AM58" s="11">
        <f t="shared" si="748"/>
        <v>0</v>
      </c>
      <c r="AN58" s="11">
        <f t="shared" si="748"/>
        <v>1295</v>
      </c>
      <c r="AO58" s="11">
        <f t="shared" si="748"/>
        <v>28872</v>
      </c>
      <c r="AP58" s="11">
        <f t="shared" si="748"/>
        <v>2697</v>
      </c>
      <c r="AQ58" s="11">
        <f t="shared" si="748"/>
        <v>0</v>
      </c>
      <c r="AR58" s="11">
        <f t="shared" si="748"/>
        <v>0</v>
      </c>
      <c r="AS58" s="11">
        <f t="shared" si="748"/>
        <v>0</v>
      </c>
      <c r="AT58" s="11">
        <f t="shared" si="748"/>
        <v>0</v>
      </c>
      <c r="AU58" s="11">
        <f t="shared" si="748"/>
        <v>0</v>
      </c>
      <c r="AV58" s="11">
        <f t="shared" si="748"/>
        <v>0</v>
      </c>
      <c r="AW58" s="11">
        <f t="shared" si="748"/>
        <v>0</v>
      </c>
      <c r="AX58" s="11">
        <f t="shared" si="748"/>
        <v>0</v>
      </c>
      <c r="AY58" s="11">
        <f t="shared" si="748"/>
        <v>0</v>
      </c>
      <c r="AZ58" s="11">
        <f t="shared" si="748"/>
        <v>0</v>
      </c>
      <c r="BA58" s="11">
        <f t="shared" si="748"/>
        <v>0</v>
      </c>
      <c r="BB58" s="11">
        <f t="shared" si="748"/>
        <v>0</v>
      </c>
      <c r="BC58" s="11">
        <f t="shared" si="748"/>
        <v>2353</v>
      </c>
      <c r="BD58" s="11">
        <f t="shared" si="748"/>
        <v>2311</v>
      </c>
      <c r="BE58" s="11">
        <f t="shared" si="748"/>
        <v>0</v>
      </c>
      <c r="BF58" s="11">
        <f t="shared" si="748"/>
        <v>-555</v>
      </c>
      <c r="BG58" s="11">
        <f t="shared" si="748"/>
        <v>-34145</v>
      </c>
      <c r="BH58" s="11">
        <f t="shared" si="748"/>
        <v>-9332</v>
      </c>
      <c r="BI58" s="11">
        <f t="shared" si="748"/>
        <v>237273</v>
      </c>
      <c r="BJ58" s="11">
        <f t="shared" si="748"/>
        <v>-14119</v>
      </c>
      <c r="BK58" s="11">
        <f t="shared" si="748"/>
        <v>251392</v>
      </c>
      <c r="BL58" s="11">
        <f t="shared" ref="BL58:BM58" si="749">BL52-BL49</f>
        <v>1022327</v>
      </c>
      <c r="BM58" s="11">
        <f t="shared" si="749"/>
        <v>320224</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8"/>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8"/>
      <c r="BJ59" s="5"/>
      <c r="BK59" s="48"/>
    </row>
    <row r="60" spans="1:65" s="176" customFormat="1">
      <c r="A60" s="15" t="s">
        <v>135</v>
      </c>
      <c r="B60" s="9" t="s">
        <v>326</v>
      </c>
      <c r="C60" s="261">
        <v>751804</v>
      </c>
      <c r="D60" s="261">
        <v>436465</v>
      </c>
      <c r="E60" s="261">
        <v>25980</v>
      </c>
      <c r="F60" s="261">
        <v>132364</v>
      </c>
      <c r="G60" s="261">
        <v>36728</v>
      </c>
      <c r="H60" s="261">
        <v>0</v>
      </c>
      <c r="I60" s="261">
        <v>0</v>
      </c>
      <c r="J60" s="261">
        <v>239813</v>
      </c>
      <c r="K60" s="261">
        <v>258</v>
      </c>
      <c r="L60" s="261">
        <v>14078</v>
      </c>
      <c r="M60" s="261">
        <v>31376</v>
      </c>
      <c r="N60" s="261">
        <v>43</v>
      </c>
      <c r="O60" s="261">
        <v>133</v>
      </c>
      <c r="P60" s="261">
        <v>1547</v>
      </c>
      <c r="Q60" s="261">
        <v>0</v>
      </c>
      <c r="R60" s="261">
        <v>1436</v>
      </c>
      <c r="S60" s="261">
        <v>0</v>
      </c>
      <c r="T60" s="261">
        <v>0</v>
      </c>
      <c r="U60" s="261">
        <v>0</v>
      </c>
      <c r="V60" s="261">
        <v>0</v>
      </c>
      <c r="W60" s="261">
        <v>0</v>
      </c>
      <c r="X60" s="261">
        <v>0</v>
      </c>
      <c r="Y60" s="261">
        <v>0</v>
      </c>
      <c r="Z60" s="261">
        <v>0</v>
      </c>
      <c r="AA60" s="261">
        <v>0</v>
      </c>
      <c r="AB60" s="261">
        <v>0</v>
      </c>
      <c r="AC60" s="261">
        <v>0</v>
      </c>
      <c r="AD60" s="269">
        <f t="shared" ref="AD60:AD61" si="750">SUM(C60:AC60)</f>
        <v>1672025</v>
      </c>
      <c r="AE60" s="261">
        <v>729</v>
      </c>
      <c r="AF60" s="261">
        <v>64</v>
      </c>
      <c r="AG60" s="261">
        <v>1116</v>
      </c>
      <c r="AH60" s="261">
        <v>0</v>
      </c>
      <c r="AI60" s="261">
        <v>0</v>
      </c>
      <c r="AJ60" s="261">
        <v>246</v>
      </c>
      <c r="AK60" s="261">
        <v>3272</v>
      </c>
      <c r="AL60" s="261">
        <v>1303</v>
      </c>
      <c r="AM60" s="261">
        <v>161304</v>
      </c>
      <c r="AN60" s="261">
        <v>20000</v>
      </c>
      <c r="AO60" s="261">
        <v>75769</v>
      </c>
      <c r="AP60" s="261">
        <v>2000</v>
      </c>
      <c r="AQ60" s="261">
        <v>0</v>
      </c>
      <c r="AR60" s="261">
        <v>0</v>
      </c>
      <c r="AS60" s="261">
        <v>0</v>
      </c>
      <c r="AT60" s="261">
        <v>0</v>
      </c>
      <c r="AU60" s="261">
        <v>0</v>
      </c>
      <c r="AV60" s="261">
        <v>0</v>
      </c>
      <c r="AW60" s="261">
        <v>130</v>
      </c>
      <c r="AX60" s="261">
        <v>147</v>
      </c>
      <c r="AY60" s="261">
        <v>0</v>
      </c>
      <c r="AZ60" s="261">
        <v>0</v>
      </c>
      <c r="BA60" s="261">
        <v>0</v>
      </c>
      <c r="BB60" s="261">
        <v>0</v>
      </c>
      <c r="BC60" s="261">
        <v>3250</v>
      </c>
      <c r="BD60" s="261">
        <v>3221</v>
      </c>
      <c r="BE60" s="261">
        <v>0</v>
      </c>
      <c r="BF60" s="261">
        <v>1547</v>
      </c>
      <c r="BG60" s="261">
        <v>14</v>
      </c>
      <c r="BH60" s="267">
        <f>SUM(AE60:BG60)</f>
        <v>274112</v>
      </c>
      <c r="BI60" s="123">
        <f>AD60+BH60</f>
        <v>1946137</v>
      </c>
      <c r="BJ60" s="268">
        <v>9567</v>
      </c>
      <c r="BK60" s="269">
        <f t="shared" ref="BK60:BK61" si="751">BI60-BJ60</f>
        <v>1936570</v>
      </c>
      <c r="BL60" s="176">
        <v>6</v>
      </c>
      <c r="BM60" s="266"/>
    </row>
    <row r="61" spans="1:65" s="41" customFormat="1">
      <c r="A61" s="134"/>
      <c r="B61" s="210" t="s">
        <v>339</v>
      </c>
      <c r="C61" s="10">
        <v>511706</v>
      </c>
      <c r="D61" s="10">
        <v>296794</v>
      </c>
      <c r="E61" s="10">
        <v>25980</v>
      </c>
      <c r="F61" s="10">
        <v>90006</v>
      </c>
      <c r="G61" s="10">
        <v>24974</v>
      </c>
      <c r="H61" s="10">
        <f>IF('[1]Upto Month Current'!$G$9="",0,'[1]Upto Month Current'!$G$9)</f>
        <v>0</v>
      </c>
      <c r="I61" s="10">
        <v>0</v>
      </c>
      <c r="J61" s="10">
        <v>163072</v>
      </c>
      <c r="K61" s="10">
        <v>176</v>
      </c>
      <c r="L61" s="10">
        <v>9578</v>
      </c>
      <c r="M61" s="10">
        <v>21336</v>
      </c>
      <c r="N61" s="10">
        <v>26</v>
      </c>
      <c r="O61" s="10">
        <v>88</v>
      </c>
      <c r="P61" s="10">
        <v>1054</v>
      </c>
      <c r="Q61" s="10">
        <v>0</v>
      </c>
      <c r="R61" s="10">
        <v>978</v>
      </c>
      <c r="S61" s="10">
        <f>IF('[1]Upto Month Current'!$G$26="",0,'[1]Upto Month Current'!$G$26)</f>
        <v>0</v>
      </c>
      <c r="T61" s="10">
        <f>IF('[1]Upto Month Current'!$G$27="",0,'[1]Upto Month Current'!$G$27)</f>
        <v>0</v>
      </c>
      <c r="U61" s="10">
        <v>0</v>
      </c>
      <c r="V61" s="10">
        <v>0</v>
      </c>
      <c r="W61" s="10">
        <v>0</v>
      </c>
      <c r="X61" s="10">
        <v>0</v>
      </c>
      <c r="Y61" s="10">
        <f>IF('[1]Upto Month Current'!$G$42="",0,'[1]Upto Month Current'!$G$42)</f>
        <v>0</v>
      </c>
      <c r="Z61" s="10">
        <f>IF('[1]Upto Month Current'!$G$43="",0,'[1]Upto Month Current'!$G$43)</f>
        <v>0</v>
      </c>
      <c r="AA61" s="10">
        <f>IF('[1]Upto Month Current'!$G$44="",0,'[1]Upto Month Current'!$G$44)</f>
        <v>0</v>
      </c>
      <c r="AB61" s="10">
        <v>0</v>
      </c>
      <c r="AC61" s="10">
        <v>0</v>
      </c>
      <c r="AD61" s="121">
        <f t="shared" si="750"/>
        <v>1145768</v>
      </c>
      <c r="AE61" s="10">
        <v>479</v>
      </c>
      <c r="AF61" s="10">
        <v>42</v>
      </c>
      <c r="AG61" s="10">
        <v>735</v>
      </c>
      <c r="AH61" s="10">
        <v>0</v>
      </c>
      <c r="AI61" s="10">
        <v>0</v>
      </c>
      <c r="AJ61" s="10">
        <v>165</v>
      </c>
      <c r="AK61" s="10">
        <v>2160</v>
      </c>
      <c r="AL61" s="10">
        <v>858</v>
      </c>
      <c r="AM61" s="10">
        <v>106458</v>
      </c>
      <c r="AN61" s="10">
        <v>13200</v>
      </c>
      <c r="AO61" s="10">
        <v>48145</v>
      </c>
      <c r="AP61" s="10">
        <v>1313</v>
      </c>
      <c r="AQ61" s="10">
        <v>0</v>
      </c>
      <c r="AR61" s="10">
        <f>IF('[1]Upto Month Current'!$G$37="",0,'[1]Upto Month Current'!$G$37)</f>
        <v>0</v>
      </c>
      <c r="AS61" s="10">
        <v>0</v>
      </c>
      <c r="AT61" s="10">
        <v>0</v>
      </c>
      <c r="AU61" s="10">
        <f>IF('[1]Upto Month Current'!$G$41="",0,'[1]Upto Month Current'!$G$41)</f>
        <v>0</v>
      </c>
      <c r="AV61" s="10">
        <v>0</v>
      </c>
      <c r="AW61" s="10">
        <v>83</v>
      </c>
      <c r="AX61" s="10">
        <v>99</v>
      </c>
      <c r="AY61" s="10">
        <f>IF('[1]Upto Month Current'!$G$47="",0,'[1]Upto Month Current'!$G$47)</f>
        <v>0</v>
      </c>
      <c r="AZ61" s="10">
        <v>0</v>
      </c>
      <c r="BA61" s="10">
        <f>IF('[1]Upto Month Current'!$G$50="",0,'[1]Upto Month Current'!$G$50)</f>
        <v>0</v>
      </c>
      <c r="BB61" s="10">
        <f>IF('[1]Upto Month Current'!$G$52="",0,'[1]Upto Month Current'!$G$52)</f>
        <v>0</v>
      </c>
      <c r="BC61" s="10">
        <v>2146</v>
      </c>
      <c r="BD61" s="10">
        <v>2128</v>
      </c>
      <c r="BE61" s="10">
        <v>0</v>
      </c>
      <c r="BF61" s="10">
        <v>1023</v>
      </c>
      <c r="BG61" s="10">
        <v>8</v>
      </c>
      <c r="BH61" s="10">
        <f>SUM(AE61:BG61)</f>
        <v>179042</v>
      </c>
      <c r="BI61" s="245">
        <f>AD61+BH61</f>
        <v>1324810</v>
      </c>
      <c r="BJ61" s="10">
        <v>6377</v>
      </c>
      <c r="BK61" s="10">
        <f t="shared" si="751"/>
        <v>1318433</v>
      </c>
      <c r="BM61" s="211"/>
    </row>
    <row r="62" spans="1:65">
      <c r="A62" s="128"/>
      <c r="B62" s="12" t="s">
        <v>340</v>
      </c>
      <c r="C62" s="9">
        <f>IF('Upto Month COPPY'!$G$4="",0,'Upto Month COPPY'!$G$4)</f>
        <v>538654</v>
      </c>
      <c r="D62" s="9">
        <f>IF('Upto Month COPPY'!$G$5="",0,'Upto Month COPPY'!$G$5)</f>
        <v>170336</v>
      </c>
      <c r="E62" s="9">
        <f>IF('Upto Month COPPY'!$G$6="",0,'Upto Month COPPY'!$G$6)</f>
        <v>26722</v>
      </c>
      <c r="F62" s="9">
        <f>IF('Upto Month COPPY'!$G$7="",0,'Upto Month COPPY'!$G$7)</f>
        <v>103257</v>
      </c>
      <c r="G62" s="9">
        <f>IF('Upto Month COPPY'!$G$8="",0,'Upto Month COPPY'!$G$8)</f>
        <v>26988</v>
      </c>
      <c r="H62" s="9">
        <f>IF('Upto Month COPPY'!$G$9="",0,'Upto Month COPPY'!$G$9)</f>
        <v>0</v>
      </c>
      <c r="I62" s="9">
        <f>IF('Upto Month COPPY'!$G$10="",0,'Upto Month COPPY'!$G$10)</f>
        <v>0</v>
      </c>
      <c r="J62" s="9">
        <f>IF('Upto Month COPPY'!$G$11="",0,'Upto Month COPPY'!$G$11)</f>
        <v>160831</v>
      </c>
      <c r="K62" s="9">
        <f>IF('Upto Month COPPY'!$G$12="",0,'Upto Month COPPY'!$G$12)</f>
        <v>271</v>
      </c>
      <c r="L62" s="9">
        <f>IF('Upto Month COPPY'!$G$13="",0,'Upto Month COPPY'!$G$13)</f>
        <v>9744</v>
      </c>
      <c r="M62" s="9">
        <f>IF('Upto Month COPPY'!$G$14="",0,'Upto Month COPPY'!$G$14)</f>
        <v>34829</v>
      </c>
      <c r="N62" s="9">
        <f>IF('Upto Month COPPY'!$G$15="",0,'Upto Month COPPY'!$G$15)</f>
        <v>46</v>
      </c>
      <c r="O62" s="9">
        <f>IF('Upto Month COPPY'!$G$16="",0,'Upto Month COPPY'!$G$16)</f>
        <v>46</v>
      </c>
      <c r="P62" s="9">
        <f>IF('Upto Month COPPY'!$G$17="",0,'Upto Month COPPY'!$G$17)</f>
        <v>1367</v>
      </c>
      <c r="Q62" s="9">
        <f>IF('Upto Month COPPY'!$G$18="",0,'Upto Month COPPY'!$G$18)</f>
        <v>0</v>
      </c>
      <c r="R62" s="9">
        <f>IF('Upto Month COPPY'!$G$21="",0,'Upto Month COPPY'!$G$21)</f>
        <v>969</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269">
        <f t="shared" ref="AD62:AD63" si="752">SUM(C62:AC62)</f>
        <v>1074060</v>
      </c>
      <c r="AE62" s="9">
        <f>IF('Upto Month COPPY'!$G$19="",0,'Upto Month COPPY'!$G$19)</f>
        <v>1227</v>
      </c>
      <c r="AF62" s="9">
        <f>IF('Upto Month COPPY'!$G$20="",0,'Upto Month COPPY'!$G$20)</f>
        <v>33</v>
      </c>
      <c r="AG62" s="9">
        <f>IF('Upto Month COPPY'!$G$22="",0,'Upto Month COPPY'!$G$22)</f>
        <v>360</v>
      </c>
      <c r="AH62" s="9">
        <f>IF('Upto Month COPPY'!$G$23="",0,'Upto Month COPPY'!$G$23)</f>
        <v>0</v>
      </c>
      <c r="AI62" s="9">
        <f>IF('Upto Month COPPY'!$G$24="",0,'Upto Month COPPY'!$G$24)</f>
        <v>0</v>
      </c>
      <c r="AJ62" s="9">
        <f>IF('Upto Month COPPY'!$G$25="",0,'Upto Month COPPY'!$G$25)</f>
        <v>17</v>
      </c>
      <c r="AK62" s="9">
        <f>IF('Upto Month COPPY'!$G$28="",0,'Upto Month COPPY'!$G$28)</f>
        <v>1670</v>
      </c>
      <c r="AL62" s="9">
        <f>IF('Upto Month COPPY'!$G$29="",0,'Upto Month COPPY'!$G$29)</f>
        <v>1468</v>
      </c>
      <c r="AM62" s="9">
        <f>IF('Upto Month COPPY'!$G$31="",0,'Upto Month COPPY'!$G$31)</f>
        <v>123301</v>
      </c>
      <c r="AN62" s="9">
        <f>IF('Upto Month COPPY'!$G$32="",0,'Upto Month COPPY'!$G$32)</f>
        <v>25417</v>
      </c>
      <c r="AO62" s="9">
        <f>IF('Upto Month COPPY'!$G$33="",0,'Upto Month COPPY'!$G$33)</f>
        <v>38463</v>
      </c>
      <c r="AP62" s="9">
        <f>IF('Upto Month COPPY'!$G$34="",0,'Upto Month COPPY'!$G$34)</f>
        <v>750</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129</v>
      </c>
      <c r="BD62" s="9">
        <f>IF('Upto Month COPPY'!$G$54="",0,'Upto Month COPPY'!$G$54)</f>
        <v>129</v>
      </c>
      <c r="BE62" s="9">
        <f>IF('Upto Month COPPY'!$G$55="",0,'Upto Month COPPY'!$G$55)</f>
        <v>0</v>
      </c>
      <c r="BF62" s="9">
        <f>IF('Upto Month COPPY'!$G$56="",0,'Upto Month COPPY'!$G$56)</f>
        <v>597</v>
      </c>
      <c r="BG62" s="9">
        <f>IF('Upto Month COPPY'!$G$58="",0,'Upto Month COPPY'!$G$58)</f>
        <v>7</v>
      </c>
      <c r="BH62" s="9">
        <f>SUM(AE62:BG62)</f>
        <v>193568</v>
      </c>
      <c r="BI62" s="263">
        <f>AD62+BH62</f>
        <v>1267628</v>
      </c>
      <c r="BJ62" s="9">
        <f>IF('Upto Month COPPY'!$G$60="",0,'Upto Month COPPY'!$G$60)</f>
        <v>11761</v>
      </c>
      <c r="BK62" s="49">
        <f t="shared" ref="BK62:BK63" si="753">BI62-BJ62</f>
        <v>1255867</v>
      </c>
      <c r="BL62">
        <f>'Upto Month COPPY'!$G$61</f>
        <v>1255868</v>
      </c>
      <c r="BM62" s="30">
        <f t="shared" ref="BM62:BM66" si="754">BK62-AD62</f>
        <v>181807</v>
      </c>
    </row>
    <row r="63" spans="1:65">
      <c r="A63" s="128"/>
      <c r="B63" s="180" t="s">
        <v>341</v>
      </c>
      <c r="C63" s="9">
        <f>IF('Upto Month Current'!$G$4="",0,'Upto Month Current'!$G$4)</f>
        <v>571899</v>
      </c>
      <c r="D63" s="9">
        <f>IF('Upto Month Current'!$G$5="",0,'Upto Month Current'!$G$5)</f>
        <v>260885</v>
      </c>
      <c r="E63" s="9">
        <f>IF('Upto Month Current'!$G$6="",0,'Upto Month Current'!$G$6)</f>
        <v>31936</v>
      </c>
      <c r="F63" s="9">
        <f>IF('Upto Month Current'!$G$7="",0,'Upto Month Current'!$G$7)</f>
        <v>120049</v>
      </c>
      <c r="G63" s="9">
        <f>IF('Upto Month Current'!$G$8="",0,'Upto Month Current'!$G$8)</f>
        <v>32022</v>
      </c>
      <c r="H63" s="9">
        <f>IF('Upto Month Current'!$G$9="",0,'Upto Month Current'!$G$9)</f>
        <v>0</v>
      </c>
      <c r="I63" s="9">
        <f>IF('Upto Month Current'!$G$10="",0,'Upto Month Current'!$G$10)</f>
        <v>0</v>
      </c>
      <c r="J63" s="9">
        <f>IF('Upto Month Current'!$G$11="",0,'Upto Month Current'!$G$11)</f>
        <v>217154</v>
      </c>
      <c r="K63" s="9">
        <f>IF('Upto Month Current'!$G$12="",0,'Upto Month Current'!$G$12)</f>
        <v>526</v>
      </c>
      <c r="L63" s="9">
        <f>IF('Upto Month Current'!$G$13="",0,'Upto Month Current'!$G$13)</f>
        <v>19151</v>
      </c>
      <c r="M63" s="9">
        <f>IF('Upto Month Current'!$G$14="",0,'Upto Month Current'!$G$14)</f>
        <v>40486</v>
      </c>
      <c r="N63" s="9">
        <f>IF('Upto Month Current'!$G$15="",0,'Upto Month Current'!$G$15)</f>
        <v>3</v>
      </c>
      <c r="O63" s="9">
        <f>IF('Upto Month Current'!$G$16="",0,'Upto Month Current'!$G$16)</f>
        <v>200</v>
      </c>
      <c r="P63" s="9">
        <f>IF('Upto Month Current'!$G$17="",0,'Upto Month Current'!$G$17)</f>
        <v>2269</v>
      </c>
      <c r="Q63" s="9">
        <f>IF('Upto Month Current'!$G$18="",0,'Upto Month Current'!$G$18)</f>
        <v>0</v>
      </c>
      <c r="R63" s="9">
        <f>IF('Upto Month Current'!$G$21="",0,'Upto Month Current'!$G$21)</f>
        <v>1578</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0</v>
      </c>
      <c r="AC63" s="9">
        <f>IF('Upto Month Current'!$G$51="",0,'Upto Month Current'!$G$51)</f>
        <v>0</v>
      </c>
      <c r="AD63" s="269">
        <f t="shared" si="752"/>
        <v>1298158</v>
      </c>
      <c r="AE63" s="9">
        <f>IF('Upto Month Current'!$G$19="",0,'Upto Month Current'!$G$19)</f>
        <v>1419</v>
      </c>
      <c r="AF63" s="9">
        <f>IF('Upto Month Current'!$G$20="",0,'Upto Month Current'!$G$20)</f>
        <v>20</v>
      </c>
      <c r="AG63" s="9">
        <f>IF('Upto Month Current'!$G$22="",0,'Upto Month Current'!$G$22)</f>
        <v>0</v>
      </c>
      <c r="AH63" s="9">
        <f>IF('Upto Month Current'!$G$23="",0,'Upto Month Current'!$G$23)</f>
        <v>0</v>
      </c>
      <c r="AI63" s="9">
        <f>IF('Upto Month Current'!$G$24="",0,'Upto Month Current'!$G$24)</f>
        <v>0</v>
      </c>
      <c r="AJ63" s="9">
        <f>IF('Upto Month Current'!$G$25="",0,'Upto Month Current'!$G$25)</f>
        <v>479</v>
      </c>
      <c r="AK63" s="9">
        <f>IF('Upto Month Current'!$G$28="",0,'Upto Month Current'!$G$28)</f>
        <v>1633</v>
      </c>
      <c r="AL63" s="9">
        <f>IF('Upto Month Current'!$G$29="",0,'Upto Month Current'!$G$29)</f>
        <v>2476</v>
      </c>
      <c r="AM63" s="9">
        <f>IF('Upto Month Current'!$G$31="",0,'Upto Month Current'!$G$31)</f>
        <v>130000</v>
      </c>
      <c r="AN63" s="9">
        <f>IF('Upto Month Current'!$G$32="",0,'Upto Month Current'!$G$32)</f>
        <v>16908</v>
      </c>
      <c r="AO63" s="9">
        <f>IF('Upto Month Current'!$G$33="",0,'Upto Month Current'!$G$33)</f>
        <v>69338</v>
      </c>
      <c r="AP63" s="9">
        <f>IF('Upto Month Current'!$G$34="",0,'Upto Month Current'!$G$34)</f>
        <v>765</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189</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582</v>
      </c>
      <c r="BD63" s="9">
        <f>IF('Upto Month Current'!$G$54="",0,'Upto Month Current'!$G$54)</f>
        <v>582</v>
      </c>
      <c r="BE63" s="9">
        <f>IF('Upto Month Current'!$G$55="",0,'Upto Month Current'!$G$55)</f>
        <v>0</v>
      </c>
      <c r="BF63" s="9">
        <f>IF('Upto Month Current'!$G$56="",0,'Upto Month Current'!$G$56)</f>
        <v>336</v>
      </c>
      <c r="BG63" s="9">
        <f>IF('Upto Month Current'!$G$58="",0,'Upto Month Current'!$G$58)</f>
        <v>41</v>
      </c>
      <c r="BH63" s="9">
        <f>SUM(AE63:BG63)</f>
        <v>224768</v>
      </c>
      <c r="BI63" s="263">
        <f>AD63+BH63</f>
        <v>1522926</v>
      </c>
      <c r="BJ63" s="9">
        <f>IF('Upto Month Current'!$G$60="",0,'Upto Month Current'!$G$60)</f>
        <v>20235</v>
      </c>
      <c r="BK63" s="49">
        <f t="shared" si="753"/>
        <v>1502691</v>
      </c>
      <c r="BL63">
        <f>'Upto Month Current'!$G$61</f>
        <v>1502694</v>
      </c>
      <c r="BM63" s="30">
        <f t="shared" si="754"/>
        <v>204533</v>
      </c>
    </row>
    <row r="64" spans="1:65">
      <c r="A64" s="128"/>
      <c r="B64" s="5" t="s">
        <v>127</v>
      </c>
      <c r="C64" s="11">
        <f>C63-C61</f>
        <v>60193</v>
      </c>
      <c r="D64" s="11">
        <f t="shared" ref="D64" si="755">D63-D61</f>
        <v>-35909</v>
      </c>
      <c r="E64" s="11">
        <f t="shared" ref="E64" si="756">E63-E61</f>
        <v>5956</v>
      </c>
      <c r="F64" s="11">
        <f t="shared" ref="F64" si="757">F63-F61</f>
        <v>30043</v>
      </c>
      <c r="G64" s="11">
        <f t="shared" ref="G64" si="758">G63-G61</f>
        <v>7048</v>
      </c>
      <c r="H64" s="11">
        <f t="shared" ref="H64" si="759">H63-H61</f>
        <v>0</v>
      </c>
      <c r="I64" s="11">
        <f t="shared" ref="I64" si="760">I63-I61</f>
        <v>0</v>
      </c>
      <c r="J64" s="11">
        <f t="shared" ref="J64" si="761">J63-J61</f>
        <v>54082</v>
      </c>
      <c r="K64" s="11">
        <f t="shared" ref="K64" si="762">K63-K61</f>
        <v>350</v>
      </c>
      <c r="L64" s="11">
        <f t="shared" ref="L64" si="763">L63-L61</f>
        <v>9573</v>
      </c>
      <c r="M64" s="11">
        <f t="shared" ref="M64" si="764">M63-M61</f>
        <v>19150</v>
      </c>
      <c r="N64" s="11">
        <f t="shared" ref="N64" si="765">N63-N61</f>
        <v>-23</v>
      </c>
      <c r="O64" s="11">
        <f t="shared" ref="O64" si="766">O63-O61</f>
        <v>112</v>
      </c>
      <c r="P64" s="11">
        <f t="shared" ref="P64" si="767">P63-P61</f>
        <v>1215</v>
      </c>
      <c r="Q64" s="11">
        <f t="shared" ref="Q64" si="768">Q63-Q61</f>
        <v>0</v>
      </c>
      <c r="R64" s="11">
        <f t="shared" ref="R64" si="769">R63-R61</f>
        <v>600</v>
      </c>
      <c r="S64" s="11">
        <f t="shared" ref="S64" si="770">S63-S61</f>
        <v>0</v>
      </c>
      <c r="T64" s="11">
        <f t="shared" ref="T64:U64" si="771">T63-T61</f>
        <v>0</v>
      </c>
      <c r="U64" s="11">
        <f t="shared" si="771"/>
        <v>0</v>
      </c>
      <c r="V64" s="9">
        <f t="shared" ref="V64" si="772">V63-V61</f>
        <v>0</v>
      </c>
      <c r="W64" s="11">
        <f t="shared" ref="W64" si="773">W63-W61</f>
        <v>0</v>
      </c>
      <c r="X64" s="11">
        <f t="shared" ref="X64" si="774">X63-X61</f>
        <v>0</v>
      </c>
      <c r="Y64" s="11">
        <f t="shared" ref="Y64" si="775">Y63-Y61</f>
        <v>0</v>
      </c>
      <c r="Z64" s="11">
        <f t="shared" ref="Z64" si="776">Z63-Z61</f>
        <v>0</v>
      </c>
      <c r="AA64" s="11">
        <f t="shared" ref="AA64:AD64" si="777">AA63-AA61</f>
        <v>0</v>
      </c>
      <c r="AB64" s="11">
        <f t="shared" ref="AB64" si="778">AB63-AB61</f>
        <v>0</v>
      </c>
      <c r="AC64" s="9">
        <f t="shared" si="777"/>
        <v>0</v>
      </c>
      <c r="AD64" s="9">
        <f t="shared" si="777"/>
        <v>152390</v>
      </c>
      <c r="AE64" s="11">
        <f t="shared" ref="AE64" si="779">AE63-AE61</f>
        <v>940</v>
      </c>
      <c r="AF64" s="11">
        <f t="shared" ref="AF64" si="780">AF63-AF61</f>
        <v>-22</v>
      </c>
      <c r="AG64" s="11">
        <f t="shared" ref="AG64" si="781">AG63-AG61</f>
        <v>-735</v>
      </c>
      <c r="AH64" s="11">
        <f t="shared" ref="AH64" si="782">AH63-AH61</f>
        <v>0</v>
      </c>
      <c r="AI64" s="11">
        <f t="shared" ref="AI64" si="783">AI63-AI61</f>
        <v>0</v>
      </c>
      <c r="AJ64" s="11">
        <f t="shared" ref="AJ64" si="784">AJ63-AJ61</f>
        <v>314</v>
      </c>
      <c r="AK64" s="11">
        <f t="shared" ref="AK64" si="785">AK63-AK61</f>
        <v>-527</v>
      </c>
      <c r="AL64" s="11">
        <f t="shared" ref="AL64" si="786">AL63-AL61</f>
        <v>1618</v>
      </c>
      <c r="AM64" s="11">
        <f t="shared" ref="AM64" si="787">AM63-AM61</f>
        <v>23542</v>
      </c>
      <c r="AN64" s="11">
        <f t="shared" ref="AN64" si="788">AN63-AN61</f>
        <v>3708</v>
      </c>
      <c r="AO64" s="9">
        <f t="shared" ref="AO64" si="789">AO63-AO61</f>
        <v>21193</v>
      </c>
      <c r="AP64" s="11">
        <f t="shared" ref="AP64" si="790">AP63-AP61</f>
        <v>-548</v>
      </c>
      <c r="AQ64" s="9">
        <f t="shared" ref="AQ64" si="791">AQ63-AQ61</f>
        <v>0</v>
      </c>
      <c r="AR64" s="11">
        <f t="shared" ref="AR64" si="792">AR63-AR61</f>
        <v>0</v>
      </c>
      <c r="AS64" s="11">
        <f t="shared" ref="AS64" si="793">AS63-AS61</f>
        <v>0</v>
      </c>
      <c r="AT64" s="11">
        <f t="shared" ref="AT64" si="794">AT63-AT61</f>
        <v>0</v>
      </c>
      <c r="AU64" s="11">
        <f t="shared" ref="AU64" si="795">AU63-AU61</f>
        <v>0</v>
      </c>
      <c r="AV64" s="11">
        <f t="shared" ref="AV64" si="796">AV63-AV61</f>
        <v>0</v>
      </c>
      <c r="AW64" s="11">
        <f t="shared" ref="AW64" si="797">AW63-AW61</f>
        <v>106</v>
      </c>
      <c r="AX64" s="11">
        <f t="shared" ref="AX64" si="798">AX63-AX61</f>
        <v>-99</v>
      </c>
      <c r="AY64" s="11">
        <f t="shared" ref="AY64" si="799">AY63-AY61</f>
        <v>0</v>
      </c>
      <c r="AZ64" s="11">
        <f t="shared" ref="AZ64" si="800">AZ63-AZ61</f>
        <v>0</v>
      </c>
      <c r="BA64" s="11">
        <f t="shared" ref="BA64" si="801">BA63-BA61</f>
        <v>0</v>
      </c>
      <c r="BB64" s="9">
        <f t="shared" ref="BB64" si="802">BB63-BB61</f>
        <v>0</v>
      </c>
      <c r="BC64" s="11">
        <f t="shared" ref="BC64" si="803">BC63-BC61</f>
        <v>-1564</v>
      </c>
      <c r="BD64" s="11">
        <f t="shared" ref="BD64" si="804">BD63-BD61</f>
        <v>-1546</v>
      </c>
      <c r="BE64" s="11">
        <f t="shared" ref="BE64" si="805">BE63-BE61</f>
        <v>0</v>
      </c>
      <c r="BF64" s="11">
        <f t="shared" ref="BF64" si="806">BF63-BF61</f>
        <v>-687</v>
      </c>
      <c r="BG64" s="11">
        <f t="shared" ref="BG64:BH64" si="807">BG63-BG61</f>
        <v>33</v>
      </c>
      <c r="BH64" s="9">
        <f t="shared" si="807"/>
        <v>45726</v>
      </c>
      <c r="BI64" s="9">
        <f t="shared" ref="BI64" si="808">BI63-BI61</f>
        <v>198116</v>
      </c>
      <c r="BJ64" s="11">
        <f t="shared" ref="BJ64:BK64" si="809">BJ63-BJ61</f>
        <v>13858</v>
      </c>
      <c r="BK64" s="49">
        <f t="shared" si="809"/>
        <v>184258</v>
      </c>
      <c r="BM64" s="30">
        <f t="shared" si="754"/>
        <v>31868</v>
      </c>
    </row>
    <row r="65" spans="1:65">
      <c r="A65" s="129"/>
      <c r="B65" s="5" t="s">
        <v>128</v>
      </c>
      <c r="C65" s="13">
        <f>C64/C61</f>
        <v>0.11763199962478454</v>
      </c>
      <c r="D65" s="13">
        <f t="shared" ref="D65" si="810">D64/D61</f>
        <v>-0.12098964264776242</v>
      </c>
      <c r="E65" s="13">
        <f t="shared" ref="E65" si="811">E64/E61</f>
        <v>0.22925327174749807</v>
      </c>
      <c r="F65" s="13">
        <f t="shared" ref="F65" si="812">F64/F61</f>
        <v>0.33378885852054307</v>
      </c>
      <c r="G65" s="13">
        <f t="shared" ref="G65" si="813">G64/G61</f>
        <v>0.28221350204212381</v>
      </c>
      <c r="H65" s="13" t="e">
        <f t="shared" ref="H65" si="814">H64/H61</f>
        <v>#DIV/0!</v>
      </c>
      <c r="I65" s="13" t="e">
        <f t="shared" ref="I65" si="815">I64/I61</f>
        <v>#DIV/0!</v>
      </c>
      <c r="J65" s="13">
        <f t="shared" ref="J65" si="816">J64/J61</f>
        <v>0.3316449175824176</v>
      </c>
      <c r="K65" s="13">
        <f t="shared" ref="K65" si="817">K64/K61</f>
        <v>1.9886363636363635</v>
      </c>
      <c r="L65" s="13">
        <f t="shared" ref="L65" si="818">L64/L61</f>
        <v>0.99947797034871577</v>
      </c>
      <c r="M65" s="13">
        <f t="shared" ref="M65" si="819">M64/M61</f>
        <v>0.89754405699287587</v>
      </c>
      <c r="N65" s="13">
        <f t="shared" ref="N65" si="820">N64/N61</f>
        <v>-0.88461538461538458</v>
      </c>
      <c r="O65" s="13">
        <f t="shared" ref="O65" si="821">O64/O61</f>
        <v>1.2727272727272727</v>
      </c>
      <c r="P65" s="13">
        <f t="shared" ref="P65" si="822">P64/P61</f>
        <v>1.1527514231499052</v>
      </c>
      <c r="Q65" s="13" t="e">
        <f t="shared" ref="Q65" si="823">Q64/Q61</f>
        <v>#DIV/0!</v>
      </c>
      <c r="R65" s="13">
        <f t="shared" ref="R65" si="824">R64/R61</f>
        <v>0.61349693251533743</v>
      </c>
      <c r="S65" s="13" t="e">
        <f t="shared" ref="S65" si="825">S64/S61</f>
        <v>#DIV/0!</v>
      </c>
      <c r="T65" s="13" t="e">
        <f t="shared" ref="T65:U65" si="826">T64/T61</f>
        <v>#DIV/0!</v>
      </c>
      <c r="U65" s="13" t="e">
        <f t="shared" si="826"/>
        <v>#DIV/0!</v>
      </c>
      <c r="V65" s="160" t="e">
        <f t="shared" ref="V65" si="827">V64/V61</f>
        <v>#DIV/0!</v>
      </c>
      <c r="W65" s="13" t="e">
        <f t="shared" ref="W65" si="828">W64/W61</f>
        <v>#DIV/0!</v>
      </c>
      <c r="X65" s="13" t="e">
        <f t="shared" ref="X65" si="829">X64/X61</f>
        <v>#DIV/0!</v>
      </c>
      <c r="Y65" s="13" t="e">
        <f t="shared" ref="Y65" si="830">Y64/Y61</f>
        <v>#DIV/0!</v>
      </c>
      <c r="Z65" s="13" t="e">
        <f t="shared" ref="Z65" si="831">Z64/Z61</f>
        <v>#DIV/0!</v>
      </c>
      <c r="AA65" s="13" t="e">
        <f t="shared" ref="AA65:AD65" si="832">AA64/AA61</f>
        <v>#DIV/0!</v>
      </c>
      <c r="AB65" s="13" t="e">
        <f t="shared" ref="AB65" si="833">AB64/AB61</f>
        <v>#DIV/0!</v>
      </c>
      <c r="AC65" s="160" t="e">
        <f t="shared" si="832"/>
        <v>#DIV/0!</v>
      </c>
      <c r="AD65" s="160">
        <f t="shared" si="832"/>
        <v>0.13300249265121736</v>
      </c>
      <c r="AE65" s="13">
        <f t="shared" ref="AE65" si="834">AE64/AE61</f>
        <v>1.9624217118997913</v>
      </c>
      <c r="AF65" s="13">
        <f t="shared" ref="AF65" si="835">AF64/AF61</f>
        <v>-0.52380952380952384</v>
      </c>
      <c r="AG65" s="13">
        <f t="shared" ref="AG65" si="836">AG64/AG61</f>
        <v>-1</v>
      </c>
      <c r="AH65" s="13" t="e">
        <f t="shared" ref="AH65" si="837">AH64/AH61</f>
        <v>#DIV/0!</v>
      </c>
      <c r="AI65" s="13" t="e">
        <f t="shared" ref="AI65" si="838">AI64/AI61</f>
        <v>#DIV/0!</v>
      </c>
      <c r="AJ65" s="13">
        <f t="shared" ref="AJ65" si="839">AJ64/AJ61</f>
        <v>1.9030303030303031</v>
      </c>
      <c r="AK65" s="13">
        <f t="shared" ref="AK65" si="840">AK64/AK61</f>
        <v>-0.24398148148148149</v>
      </c>
      <c r="AL65" s="13">
        <f t="shared" ref="AL65" si="841">AL64/AL61</f>
        <v>1.8857808857808858</v>
      </c>
      <c r="AM65" s="13">
        <f t="shared" ref="AM65" si="842">AM64/AM61</f>
        <v>0.22113885288094837</v>
      </c>
      <c r="AN65" s="13">
        <f t="shared" ref="AN65" si="843">AN64/AN61</f>
        <v>0.28090909090909089</v>
      </c>
      <c r="AO65" s="160">
        <f t="shared" ref="AO65" si="844">AO64/AO61</f>
        <v>0.440191089417385</v>
      </c>
      <c r="AP65" s="13">
        <f t="shared" ref="AP65" si="845">AP64/AP61</f>
        <v>-0.41736481340441739</v>
      </c>
      <c r="AQ65" s="160" t="e">
        <f t="shared" ref="AQ65" si="846">AQ64/AQ61</f>
        <v>#DIV/0!</v>
      </c>
      <c r="AR65" s="13" t="e">
        <f t="shared" ref="AR65" si="847">AR64/AR61</f>
        <v>#DIV/0!</v>
      </c>
      <c r="AS65" s="13" t="e">
        <f t="shared" ref="AS65" si="848">AS64/AS61</f>
        <v>#DIV/0!</v>
      </c>
      <c r="AT65" s="13" t="e">
        <f t="shared" ref="AT65" si="849">AT64/AT61</f>
        <v>#DIV/0!</v>
      </c>
      <c r="AU65" s="13" t="e">
        <f t="shared" ref="AU65" si="850">AU64/AU61</f>
        <v>#DIV/0!</v>
      </c>
      <c r="AV65" s="13" t="e">
        <f t="shared" ref="AV65" si="851">AV64/AV61</f>
        <v>#DIV/0!</v>
      </c>
      <c r="AW65" s="13">
        <f t="shared" ref="AW65" si="852">AW64/AW61</f>
        <v>1.2771084337349397</v>
      </c>
      <c r="AX65" s="13">
        <f t="shared" ref="AX65" si="853">AX64/AX61</f>
        <v>-1</v>
      </c>
      <c r="AY65" s="13" t="e">
        <f t="shared" ref="AY65" si="854">AY64/AY61</f>
        <v>#DIV/0!</v>
      </c>
      <c r="AZ65" s="13" t="e">
        <f t="shared" ref="AZ65" si="855">AZ64/AZ61</f>
        <v>#DIV/0!</v>
      </c>
      <c r="BA65" s="13" t="e">
        <f t="shared" ref="BA65" si="856">BA64/BA61</f>
        <v>#DIV/0!</v>
      </c>
      <c r="BB65" s="160" t="e">
        <f t="shared" ref="BB65" si="857">BB64/BB61</f>
        <v>#DIV/0!</v>
      </c>
      <c r="BC65" s="13">
        <f t="shared" ref="BC65" si="858">BC64/BC61</f>
        <v>-0.72879776328052193</v>
      </c>
      <c r="BD65" s="13">
        <f t="shared" ref="BD65" si="859">BD64/BD61</f>
        <v>-0.72650375939849621</v>
      </c>
      <c r="BE65" s="13" t="e">
        <f t="shared" ref="BE65" si="860">BE64/BE61</f>
        <v>#DIV/0!</v>
      </c>
      <c r="BF65" s="13">
        <f t="shared" ref="BF65" si="861">BF64/BF61</f>
        <v>-0.67155425219941345</v>
      </c>
      <c r="BG65" s="13">
        <f t="shared" ref="BG65:BH65" si="862">BG64/BG61</f>
        <v>4.125</v>
      </c>
      <c r="BH65" s="160">
        <f t="shared" si="862"/>
        <v>0.25539258944828586</v>
      </c>
      <c r="BI65" s="160">
        <f t="shared" ref="BI65" si="863">BI64/BI61</f>
        <v>0.14954295332915662</v>
      </c>
      <c r="BJ65" s="13">
        <f t="shared" ref="BJ65:BK65" si="864">BJ64/BJ61</f>
        <v>2.1731221577544302</v>
      </c>
      <c r="BK65" s="50">
        <f t="shared" si="864"/>
        <v>0.13975530042103013</v>
      </c>
      <c r="BM65" s="160" t="e">
        <f t="shared" ref="BM65" si="865">BM64/BM61</f>
        <v>#DIV/0!</v>
      </c>
    </row>
    <row r="66" spans="1:65">
      <c r="A66" s="128"/>
      <c r="B66" s="5" t="s">
        <v>129</v>
      </c>
      <c r="C66" s="11">
        <f>C63-C62</f>
        <v>33245</v>
      </c>
      <c r="D66" s="11">
        <f t="shared" ref="D66:BK66" si="866">D63-D62</f>
        <v>90549</v>
      </c>
      <c r="E66" s="11">
        <f t="shared" si="866"/>
        <v>5214</v>
      </c>
      <c r="F66" s="11">
        <f t="shared" si="866"/>
        <v>16792</v>
      </c>
      <c r="G66" s="11">
        <f t="shared" si="866"/>
        <v>5034</v>
      </c>
      <c r="H66" s="11">
        <f t="shared" si="866"/>
        <v>0</v>
      </c>
      <c r="I66" s="11">
        <f t="shared" si="866"/>
        <v>0</v>
      </c>
      <c r="J66" s="11">
        <f t="shared" si="866"/>
        <v>56323</v>
      </c>
      <c r="K66" s="11">
        <f t="shared" si="866"/>
        <v>255</v>
      </c>
      <c r="L66" s="11">
        <f t="shared" si="866"/>
        <v>9407</v>
      </c>
      <c r="M66" s="11">
        <f t="shared" si="866"/>
        <v>5657</v>
      </c>
      <c r="N66" s="11">
        <f t="shared" si="866"/>
        <v>-43</v>
      </c>
      <c r="O66" s="11">
        <f t="shared" si="866"/>
        <v>154</v>
      </c>
      <c r="P66" s="11">
        <f t="shared" si="866"/>
        <v>902</v>
      </c>
      <c r="Q66" s="11">
        <f t="shared" si="866"/>
        <v>0</v>
      </c>
      <c r="R66" s="11">
        <f t="shared" si="866"/>
        <v>609</v>
      </c>
      <c r="S66" s="11">
        <f t="shared" si="866"/>
        <v>0</v>
      </c>
      <c r="T66" s="11">
        <f t="shared" si="866"/>
        <v>0</v>
      </c>
      <c r="U66" s="11">
        <f t="shared" ref="U66" si="867">U63-U62</f>
        <v>0</v>
      </c>
      <c r="V66" s="9">
        <f t="shared" si="866"/>
        <v>0</v>
      </c>
      <c r="W66" s="11">
        <f t="shared" si="866"/>
        <v>0</v>
      </c>
      <c r="X66" s="11">
        <f t="shared" si="866"/>
        <v>0</v>
      </c>
      <c r="Y66" s="11">
        <f t="shared" si="866"/>
        <v>0</v>
      </c>
      <c r="Z66" s="11">
        <f t="shared" si="866"/>
        <v>0</v>
      </c>
      <c r="AA66" s="11">
        <f t="shared" si="866"/>
        <v>0</v>
      </c>
      <c r="AB66" s="11">
        <f t="shared" ref="AB66" si="868">AB63-AB62</f>
        <v>0</v>
      </c>
      <c r="AC66" s="9">
        <f t="shared" ref="AC66:AD66" si="869">AC63-AC62</f>
        <v>0</v>
      </c>
      <c r="AD66" s="9">
        <f t="shared" si="869"/>
        <v>224098</v>
      </c>
      <c r="AE66" s="11">
        <f t="shared" si="866"/>
        <v>192</v>
      </c>
      <c r="AF66" s="11">
        <f t="shared" si="866"/>
        <v>-13</v>
      </c>
      <c r="AG66" s="11">
        <f t="shared" si="866"/>
        <v>-360</v>
      </c>
      <c r="AH66" s="11">
        <f t="shared" si="866"/>
        <v>0</v>
      </c>
      <c r="AI66" s="11">
        <f t="shared" si="866"/>
        <v>0</v>
      </c>
      <c r="AJ66" s="11">
        <f t="shared" si="866"/>
        <v>462</v>
      </c>
      <c r="AK66" s="11">
        <f t="shared" si="866"/>
        <v>-37</v>
      </c>
      <c r="AL66" s="11">
        <f t="shared" si="866"/>
        <v>1008</v>
      </c>
      <c r="AM66" s="11">
        <f t="shared" si="866"/>
        <v>6699</v>
      </c>
      <c r="AN66" s="11">
        <f t="shared" si="866"/>
        <v>-8509</v>
      </c>
      <c r="AO66" s="9">
        <f t="shared" si="866"/>
        <v>30875</v>
      </c>
      <c r="AP66" s="11">
        <f t="shared" si="866"/>
        <v>15</v>
      </c>
      <c r="AQ66" s="9">
        <f t="shared" si="866"/>
        <v>0</v>
      </c>
      <c r="AR66" s="11">
        <f t="shared" si="866"/>
        <v>0</v>
      </c>
      <c r="AS66" s="11">
        <f t="shared" si="866"/>
        <v>0</v>
      </c>
      <c r="AT66" s="11">
        <f t="shared" si="866"/>
        <v>0</v>
      </c>
      <c r="AU66" s="11">
        <f t="shared" si="866"/>
        <v>0</v>
      </c>
      <c r="AV66" s="11">
        <f t="shared" si="866"/>
        <v>0</v>
      </c>
      <c r="AW66" s="11">
        <f t="shared" si="866"/>
        <v>189</v>
      </c>
      <c r="AX66" s="11">
        <f t="shared" si="866"/>
        <v>0</v>
      </c>
      <c r="AY66" s="11">
        <f t="shared" si="866"/>
        <v>0</v>
      </c>
      <c r="AZ66" s="11">
        <f t="shared" si="866"/>
        <v>0</v>
      </c>
      <c r="BA66" s="11">
        <f t="shared" si="866"/>
        <v>0</v>
      </c>
      <c r="BB66" s="9">
        <f t="shared" si="866"/>
        <v>0</v>
      </c>
      <c r="BC66" s="11">
        <f t="shared" si="866"/>
        <v>453</v>
      </c>
      <c r="BD66" s="11">
        <f t="shared" si="866"/>
        <v>453</v>
      </c>
      <c r="BE66" s="11">
        <f t="shared" si="866"/>
        <v>0</v>
      </c>
      <c r="BF66" s="11">
        <f t="shared" si="866"/>
        <v>-261</v>
      </c>
      <c r="BG66" s="11">
        <f t="shared" si="866"/>
        <v>34</v>
      </c>
      <c r="BH66" s="9">
        <f t="shared" si="866"/>
        <v>31200</v>
      </c>
      <c r="BI66" s="9">
        <f t="shared" si="866"/>
        <v>255298</v>
      </c>
      <c r="BJ66" s="11">
        <f t="shared" si="866"/>
        <v>8474</v>
      </c>
      <c r="BK66" s="49">
        <f t="shared" si="866"/>
        <v>246824</v>
      </c>
      <c r="BM66" s="30">
        <f t="shared" si="754"/>
        <v>22726</v>
      </c>
    </row>
    <row r="67" spans="1:65">
      <c r="A67" s="128"/>
      <c r="B67" s="5" t="s">
        <v>130</v>
      </c>
      <c r="C67" s="13">
        <f>C66/C62</f>
        <v>6.1718654275286174E-2</v>
      </c>
      <c r="D67" s="13">
        <f t="shared" ref="D67" si="870">D66/D62</f>
        <v>0.53159050347548376</v>
      </c>
      <c r="E67" s="13">
        <f t="shared" ref="E67" si="871">E66/E62</f>
        <v>0.19512012573909138</v>
      </c>
      <c r="F67" s="13">
        <f t="shared" ref="F67" si="872">F66/F62</f>
        <v>0.16262335725422974</v>
      </c>
      <c r="G67" s="13">
        <f t="shared" ref="G67" si="873">G66/G62</f>
        <v>0.18652734548688307</v>
      </c>
      <c r="H67" s="13" t="e">
        <f t="shared" ref="H67" si="874">H66/H62</f>
        <v>#DIV/0!</v>
      </c>
      <c r="I67" s="13" t="e">
        <f t="shared" ref="I67" si="875">I66/I62</f>
        <v>#DIV/0!</v>
      </c>
      <c r="J67" s="13">
        <f t="shared" ref="J67" si="876">J66/J62</f>
        <v>0.35019989927315009</v>
      </c>
      <c r="K67" s="13">
        <f t="shared" ref="K67" si="877">K66/K62</f>
        <v>0.94095940959409596</v>
      </c>
      <c r="L67" s="13">
        <f t="shared" ref="L67" si="878">L66/L62</f>
        <v>0.96541461412151064</v>
      </c>
      <c r="M67" s="13">
        <f t="shared" ref="M67" si="879">M66/M62</f>
        <v>0.16242211949811938</v>
      </c>
      <c r="N67" s="13">
        <f t="shared" ref="N67" si="880">N66/N62</f>
        <v>-0.93478260869565222</v>
      </c>
      <c r="O67" s="13">
        <f t="shared" ref="O67" si="881">O66/O62</f>
        <v>3.347826086956522</v>
      </c>
      <c r="P67" s="13">
        <f t="shared" ref="P67" si="882">P66/P62</f>
        <v>0.65983906364301392</v>
      </c>
      <c r="Q67" s="13" t="e">
        <f t="shared" ref="Q67" si="883">Q66/Q62</f>
        <v>#DIV/0!</v>
      </c>
      <c r="R67" s="13">
        <f t="shared" ref="R67" si="884">R66/R62</f>
        <v>0.62848297213622295</v>
      </c>
      <c r="S67" s="13" t="e">
        <f t="shared" ref="S67" si="885">S66/S62</f>
        <v>#DIV/0!</v>
      </c>
      <c r="T67" s="13" t="e">
        <f t="shared" ref="T67:U67" si="886">T66/T62</f>
        <v>#DIV/0!</v>
      </c>
      <c r="U67" s="13" t="e">
        <f t="shared" si="886"/>
        <v>#DIV/0!</v>
      </c>
      <c r="V67" s="160" t="e">
        <f t="shared" ref="V67" si="887">V66/V62</f>
        <v>#DIV/0!</v>
      </c>
      <c r="W67" s="13" t="e">
        <f t="shared" ref="W67" si="888">W66/W62</f>
        <v>#DIV/0!</v>
      </c>
      <c r="X67" s="13" t="e">
        <f t="shared" ref="X67" si="889">X66/X62</f>
        <v>#DIV/0!</v>
      </c>
      <c r="Y67" s="13" t="e">
        <f t="shared" ref="Y67" si="890">Y66/Y62</f>
        <v>#DIV/0!</v>
      </c>
      <c r="Z67" s="13" t="e">
        <f t="shared" ref="Z67" si="891">Z66/Z62</f>
        <v>#DIV/0!</v>
      </c>
      <c r="AA67" s="13" t="e">
        <f t="shared" ref="AA67:AD67" si="892">AA66/AA62</f>
        <v>#DIV/0!</v>
      </c>
      <c r="AB67" s="13" t="e">
        <f t="shared" ref="AB67" si="893">AB66/AB62</f>
        <v>#DIV/0!</v>
      </c>
      <c r="AC67" s="160" t="e">
        <f t="shared" si="892"/>
        <v>#DIV/0!</v>
      </c>
      <c r="AD67" s="160">
        <f t="shared" si="892"/>
        <v>0.20864569949537271</v>
      </c>
      <c r="AE67" s="13">
        <f t="shared" ref="AE67" si="894">AE66/AE62</f>
        <v>0.15647921760391198</v>
      </c>
      <c r="AF67" s="13">
        <f t="shared" ref="AF67" si="895">AF66/AF62</f>
        <v>-0.39393939393939392</v>
      </c>
      <c r="AG67" s="13">
        <f t="shared" ref="AG67" si="896">AG66/AG62</f>
        <v>-1</v>
      </c>
      <c r="AH67" s="13" t="e">
        <f t="shared" ref="AH67" si="897">AH66/AH62</f>
        <v>#DIV/0!</v>
      </c>
      <c r="AI67" s="13" t="e">
        <f t="shared" ref="AI67" si="898">AI66/AI62</f>
        <v>#DIV/0!</v>
      </c>
      <c r="AJ67" s="13">
        <f t="shared" ref="AJ67" si="899">AJ66/AJ62</f>
        <v>27.176470588235293</v>
      </c>
      <c r="AK67" s="13">
        <f t="shared" ref="AK67" si="900">AK66/AK62</f>
        <v>-2.215568862275449E-2</v>
      </c>
      <c r="AL67" s="13">
        <f t="shared" ref="AL67" si="901">AL66/AL62</f>
        <v>0.68664850136239786</v>
      </c>
      <c r="AM67" s="13">
        <f t="shared" ref="AM67" si="902">AM66/AM62</f>
        <v>5.4330459606978049E-2</v>
      </c>
      <c r="AN67" s="13">
        <f t="shared" ref="AN67" si="903">AN66/AN62</f>
        <v>-0.33477593736475586</v>
      </c>
      <c r="AO67" s="160">
        <f t="shared" ref="AO67" si="904">AO66/AO62</f>
        <v>0.80271949665912701</v>
      </c>
      <c r="AP67" s="13">
        <f t="shared" ref="AP67" si="905">AP66/AP62</f>
        <v>0.02</v>
      </c>
      <c r="AQ67" s="160" t="e">
        <f t="shared" ref="AQ67" si="906">AQ66/AQ62</f>
        <v>#DIV/0!</v>
      </c>
      <c r="AR67" s="13" t="e">
        <f t="shared" ref="AR67" si="907">AR66/AR62</f>
        <v>#DIV/0!</v>
      </c>
      <c r="AS67" s="13" t="e">
        <f t="shared" ref="AS67" si="908">AS66/AS62</f>
        <v>#DIV/0!</v>
      </c>
      <c r="AT67" s="13" t="e">
        <f t="shared" ref="AT67" si="909">AT66/AT62</f>
        <v>#DIV/0!</v>
      </c>
      <c r="AU67" s="13" t="e">
        <f t="shared" ref="AU67" si="910">AU66/AU62</f>
        <v>#DIV/0!</v>
      </c>
      <c r="AV67" s="13" t="e">
        <f t="shared" ref="AV67" si="911">AV66/AV62</f>
        <v>#DIV/0!</v>
      </c>
      <c r="AW67" s="13" t="e">
        <f t="shared" ref="AW67" si="912">AW66/AW62</f>
        <v>#DIV/0!</v>
      </c>
      <c r="AX67" s="13" t="e">
        <f t="shared" ref="AX67" si="913">AX66/AX62</f>
        <v>#DIV/0!</v>
      </c>
      <c r="AY67" s="13" t="e">
        <f t="shared" ref="AY67" si="914">AY66/AY62</f>
        <v>#DIV/0!</v>
      </c>
      <c r="AZ67" s="13" t="e">
        <f t="shared" ref="AZ67" si="915">AZ66/AZ62</f>
        <v>#DIV/0!</v>
      </c>
      <c r="BA67" s="13" t="e">
        <f t="shared" ref="BA67" si="916">BA66/BA62</f>
        <v>#DIV/0!</v>
      </c>
      <c r="BB67" s="160" t="e">
        <f t="shared" ref="BB67" si="917">BB66/BB62</f>
        <v>#DIV/0!</v>
      </c>
      <c r="BC67" s="13">
        <f t="shared" ref="BC67" si="918">BC66/BC62</f>
        <v>3.5116279069767442</v>
      </c>
      <c r="BD67" s="13">
        <f t="shared" ref="BD67" si="919">BD66/BD62</f>
        <v>3.5116279069767442</v>
      </c>
      <c r="BE67" s="13" t="e">
        <f t="shared" ref="BE67" si="920">BE66/BE62</f>
        <v>#DIV/0!</v>
      </c>
      <c r="BF67" s="13">
        <f t="shared" ref="BF67" si="921">BF66/BF62</f>
        <v>-0.43718592964824121</v>
      </c>
      <c r="BG67" s="13">
        <f t="shared" ref="BG67:BH67" si="922">BG66/BG62</f>
        <v>4.8571428571428568</v>
      </c>
      <c r="BH67" s="160">
        <f t="shared" si="922"/>
        <v>0.1611836667217722</v>
      </c>
      <c r="BI67" s="160">
        <f t="shared" ref="BI67" si="923">BI66/BI62</f>
        <v>0.20139820199616923</v>
      </c>
      <c r="BJ67" s="13">
        <f t="shared" ref="BJ67:BK67" si="924">BJ66/BJ62</f>
        <v>0.72051696284329558</v>
      </c>
      <c r="BK67" s="50">
        <f t="shared" si="924"/>
        <v>0.19653673517976028</v>
      </c>
      <c r="BM67" s="14">
        <f t="shared" ref="BM67" si="925">BM66/BM62</f>
        <v>0.12500068754228386</v>
      </c>
    </row>
    <row r="68" spans="1:65">
      <c r="A68" s="128"/>
      <c r="B68" s="5" t="s">
        <v>327</v>
      </c>
      <c r="C68" s="126">
        <f>C63/C60</f>
        <v>0.76070225750328546</v>
      </c>
      <c r="D68" s="126">
        <f t="shared" ref="D68:BK68" si="926">D63/D60</f>
        <v>0.59772261235150581</v>
      </c>
      <c r="E68" s="126">
        <f t="shared" si="926"/>
        <v>1.229253271747498</v>
      </c>
      <c r="F68" s="126">
        <f t="shared" si="926"/>
        <v>0.90696110724970536</v>
      </c>
      <c r="G68" s="126">
        <f t="shared" si="926"/>
        <v>0.8718688738836855</v>
      </c>
      <c r="H68" s="126" t="e">
        <f t="shared" si="926"/>
        <v>#DIV/0!</v>
      </c>
      <c r="I68" s="126" t="e">
        <f t="shared" si="926"/>
        <v>#DIV/0!</v>
      </c>
      <c r="J68" s="126">
        <f t="shared" si="926"/>
        <v>0.90551387956449403</v>
      </c>
      <c r="K68" s="126">
        <f t="shared" si="926"/>
        <v>2.0387596899224807</v>
      </c>
      <c r="L68" s="126">
        <f t="shared" si="926"/>
        <v>1.3603494814604347</v>
      </c>
      <c r="M68" s="126">
        <f t="shared" si="926"/>
        <v>1.2903493115757267</v>
      </c>
      <c r="N68" s="126">
        <f t="shared" si="926"/>
        <v>6.9767441860465115E-2</v>
      </c>
      <c r="O68" s="126">
        <f t="shared" si="926"/>
        <v>1.5037593984962405</v>
      </c>
      <c r="P68" s="126">
        <f t="shared" si="926"/>
        <v>1.4667097608274078</v>
      </c>
      <c r="Q68" s="126" t="e">
        <f t="shared" si="926"/>
        <v>#DIV/0!</v>
      </c>
      <c r="R68" s="126">
        <f t="shared" si="926"/>
        <v>1.0988857938718664</v>
      </c>
      <c r="S68" s="126" t="e">
        <f t="shared" si="926"/>
        <v>#DIV/0!</v>
      </c>
      <c r="T68" s="126" t="e">
        <f t="shared" si="926"/>
        <v>#DIV/0!</v>
      </c>
      <c r="U68" s="126" t="e">
        <f t="shared" si="926"/>
        <v>#DIV/0!</v>
      </c>
      <c r="V68" s="175" t="e">
        <f t="shared" si="926"/>
        <v>#DIV/0!</v>
      </c>
      <c r="W68" s="126" t="e">
        <f t="shared" si="926"/>
        <v>#DIV/0!</v>
      </c>
      <c r="X68" s="126" t="e">
        <f t="shared" si="926"/>
        <v>#DIV/0!</v>
      </c>
      <c r="Y68" s="126" t="e">
        <f t="shared" si="926"/>
        <v>#DIV/0!</v>
      </c>
      <c r="Z68" s="126" t="e">
        <f t="shared" si="926"/>
        <v>#DIV/0!</v>
      </c>
      <c r="AA68" s="126" t="e">
        <f t="shared" si="926"/>
        <v>#DIV/0!</v>
      </c>
      <c r="AB68" s="126" t="e">
        <f t="shared" ref="AB68" si="927">AB63/AB60</f>
        <v>#DIV/0!</v>
      </c>
      <c r="AC68" s="175" t="e">
        <f t="shared" si="926"/>
        <v>#DIV/0!</v>
      </c>
      <c r="AD68" s="175">
        <f t="shared" si="926"/>
        <v>0.7763986782494281</v>
      </c>
      <c r="AE68" s="126">
        <f t="shared" si="926"/>
        <v>1.9465020576131686</v>
      </c>
      <c r="AF68" s="126">
        <f t="shared" si="926"/>
        <v>0.3125</v>
      </c>
      <c r="AG68" s="126">
        <f t="shared" si="926"/>
        <v>0</v>
      </c>
      <c r="AH68" s="126" t="e">
        <f t="shared" si="926"/>
        <v>#DIV/0!</v>
      </c>
      <c r="AI68" s="126" t="e">
        <f t="shared" si="926"/>
        <v>#DIV/0!</v>
      </c>
      <c r="AJ68" s="126">
        <f t="shared" si="926"/>
        <v>1.9471544715447155</v>
      </c>
      <c r="AK68" s="126">
        <f t="shared" si="926"/>
        <v>0.49908312958435208</v>
      </c>
      <c r="AL68" s="126">
        <f t="shared" si="926"/>
        <v>1.9002302379125096</v>
      </c>
      <c r="AM68" s="126">
        <f t="shared" si="926"/>
        <v>0.80593165699548674</v>
      </c>
      <c r="AN68" s="126">
        <f t="shared" si="926"/>
        <v>0.84540000000000004</v>
      </c>
      <c r="AO68" s="175">
        <f t="shared" si="926"/>
        <v>0.91512359936121634</v>
      </c>
      <c r="AP68" s="126">
        <f t="shared" si="926"/>
        <v>0.38250000000000001</v>
      </c>
      <c r="AQ68" s="175" t="e">
        <f t="shared" si="926"/>
        <v>#DIV/0!</v>
      </c>
      <c r="AR68" s="126" t="e">
        <f t="shared" si="926"/>
        <v>#DIV/0!</v>
      </c>
      <c r="AS68" s="126" t="e">
        <f t="shared" si="926"/>
        <v>#DIV/0!</v>
      </c>
      <c r="AT68" s="126" t="e">
        <f t="shared" si="926"/>
        <v>#DIV/0!</v>
      </c>
      <c r="AU68" s="126" t="e">
        <f t="shared" si="926"/>
        <v>#DIV/0!</v>
      </c>
      <c r="AV68" s="126" t="e">
        <f t="shared" si="926"/>
        <v>#DIV/0!</v>
      </c>
      <c r="AW68" s="126">
        <f t="shared" si="926"/>
        <v>1.4538461538461538</v>
      </c>
      <c r="AX68" s="126">
        <f t="shared" si="926"/>
        <v>0</v>
      </c>
      <c r="AY68" s="126" t="e">
        <f t="shared" si="926"/>
        <v>#DIV/0!</v>
      </c>
      <c r="AZ68" s="126" t="e">
        <f t="shared" si="926"/>
        <v>#DIV/0!</v>
      </c>
      <c r="BA68" s="126" t="e">
        <f t="shared" si="926"/>
        <v>#DIV/0!</v>
      </c>
      <c r="BB68" s="175" t="e">
        <f t="shared" si="926"/>
        <v>#DIV/0!</v>
      </c>
      <c r="BC68" s="126">
        <f t="shared" si="926"/>
        <v>0.17907692307692308</v>
      </c>
      <c r="BD68" s="126">
        <f t="shared" si="926"/>
        <v>0.18068922694815276</v>
      </c>
      <c r="BE68" s="126" t="e">
        <f t="shared" si="926"/>
        <v>#DIV/0!</v>
      </c>
      <c r="BF68" s="126">
        <f t="shared" si="926"/>
        <v>0.21719457013574661</v>
      </c>
      <c r="BG68" s="126">
        <f t="shared" si="926"/>
        <v>2.9285714285714284</v>
      </c>
      <c r="BH68" s="175">
        <f t="shared" si="926"/>
        <v>0.8199859911277142</v>
      </c>
      <c r="BI68" s="175">
        <f t="shared" si="926"/>
        <v>0.78253791999227185</v>
      </c>
      <c r="BJ68" s="126">
        <f t="shared" si="926"/>
        <v>2.1150830981498903</v>
      </c>
      <c r="BK68" s="126">
        <f t="shared" si="926"/>
        <v>0.77595490996968863</v>
      </c>
      <c r="BM68" s="126" t="e">
        <f t="shared" ref="BM68" si="928">BM63/BM60</f>
        <v>#DIV/0!</v>
      </c>
    </row>
    <row r="69" spans="1:65" s="178" customFormat="1">
      <c r="A69" s="128"/>
      <c r="B69" s="5" t="s">
        <v>331</v>
      </c>
      <c r="C69" s="11">
        <f>C60-C63</f>
        <v>179905</v>
      </c>
      <c r="D69" s="11">
        <f t="shared" ref="D69:BK69" si="929">D60-D63</f>
        <v>175580</v>
      </c>
      <c r="E69" s="11">
        <f t="shared" si="929"/>
        <v>-5956</v>
      </c>
      <c r="F69" s="11">
        <f t="shared" si="929"/>
        <v>12315</v>
      </c>
      <c r="G69" s="11">
        <f t="shared" si="929"/>
        <v>4706</v>
      </c>
      <c r="H69" s="11">
        <f t="shared" si="929"/>
        <v>0</v>
      </c>
      <c r="I69" s="11">
        <f t="shared" si="929"/>
        <v>0</v>
      </c>
      <c r="J69" s="11">
        <f t="shared" si="929"/>
        <v>22659</v>
      </c>
      <c r="K69" s="11">
        <f t="shared" si="929"/>
        <v>-268</v>
      </c>
      <c r="L69" s="11">
        <f t="shared" si="929"/>
        <v>-5073</v>
      </c>
      <c r="M69" s="11">
        <f t="shared" si="929"/>
        <v>-9110</v>
      </c>
      <c r="N69" s="11">
        <f t="shared" si="929"/>
        <v>40</v>
      </c>
      <c r="O69" s="11">
        <f t="shared" si="929"/>
        <v>-67</v>
      </c>
      <c r="P69" s="11">
        <f t="shared" si="929"/>
        <v>-722</v>
      </c>
      <c r="Q69" s="11">
        <f t="shared" si="929"/>
        <v>0</v>
      </c>
      <c r="R69" s="11">
        <f t="shared" si="929"/>
        <v>-142</v>
      </c>
      <c r="S69" s="11">
        <f t="shared" si="929"/>
        <v>0</v>
      </c>
      <c r="T69" s="11">
        <f t="shared" si="929"/>
        <v>0</v>
      </c>
      <c r="U69" s="11">
        <f t="shared" si="929"/>
        <v>0</v>
      </c>
      <c r="V69" s="11">
        <f t="shared" si="929"/>
        <v>0</v>
      </c>
      <c r="W69" s="11">
        <f t="shared" si="929"/>
        <v>0</v>
      </c>
      <c r="X69" s="11">
        <f t="shared" si="929"/>
        <v>0</v>
      </c>
      <c r="Y69" s="11">
        <f t="shared" si="929"/>
        <v>0</v>
      </c>
      <c r="Z69" s="11">
        <f t="shared" si="929"/>
        <v>0</v>
      </c>
      <c r="AA69" s="11">
        <f t="shared" si="929"/>
        <v>0</v>
      </c>
      <c r="AB69" s="11">
        <f t="shared" si="929"/>
        <v>0</v>
      </c>
      <c r="AC69" s="11">
        <f t="shared" si="929"/>
        <v>0</v>
      </c>
      <c r="AD69" s="11">
        <f t="shared" si="929"/>
        <v>373867</v>
      </c>
      <c r="AE69" s="11">
        <f t="shared" si="929"/>
        <v>-690</v>
      </c>
      <c r="AF69" s="11">
        <f t="shared" si="929"/>
        <v>44</v>
      </c>
      <c r="AG69" s="11">
        <f t="shared" si="929"/>
        <v>1116</v>
      </c>
      <c r="AH69" s="11">
        <f t="shared" si="929"/>
        <v>0</v>
      </c>
      <c r="AI69" s="11">
        <f t="shared" si="929"/>
        <v>0</v>
      </c>
      <c r="AJ69" s="11">
        <f t="shared" si="929"/>
        <v>-233</v>
      </c>
      <c r="AK69" s="11">
        <f t="shared" si="929"/>
        <v>1639</v>
      </c>
      <c r="AL69" s="11">
        <f t="shared" si="929"/>
        <v>-1173</v>
      </c>
      <c r="AM69" s="11">
        <f t="shared" si="929"/>
        <v>31304</v>
      </c>
      <c r="AN69" s="11">
        <f t="shared" si="929"/>
        <v>3092</v>
      </c>
      <c r="AO69" s="11">
        <f t="shared" si="929"/>
        <v>6431</v>
      </c>
      <c r="AP69" s="11">
        <f t="shared" si="929"/>
        <v>1235</v>
      </c>
      <c r="AQ69" s="11">
        <f t="shared" si="929"/>
        <v>0</v>
      </c>
      <c r="AR69" s="11">
        <f t="shared" si="929"/>
        <v>0</v>
      </c>
      <c r="AS69" s="11">
        <f t="shared" si="929"/>
        <v>0</v>
      </c>
      <c r="AT69" s="11">
        <f t="shared" si="929"/>
        <v>0</v>
      </c>
      <c r="AU69" s="11">
        <f t="shared" si="929"/>
        <v>0</v>
      </c>
      <c r="AV69" s="11">
        <f t="shared" si="929"/>
        <v>0</v>
      </c>
      <c r="AW69" s="11">
        <f t="shared" si="929"/>
        <v>-59</v>
      </c>
      <c r="AX69" s="11">
        <f t="shared" si="929"/>
        <v>147</v>
      </c>
      <c r="AY69" s="11">
        <f t="shared" si="929"/>
        <v>0</v>
      </c>
      <c r="AZ69" s="11">
        <f t="shared" si="929"/>
        <v>0</v>
      </c>
      <c r="BA69" s="11">
        <f t="shared" si="929"/>
        <v>0</v>
      </c>
      <c r="BB69" s="11">
        <f t="shared" si="929"/>
        <v>0</v>
      </c>
      <c r="BC69" s="11">
        <f t="shared" si="929"/>
        <v>2668</v>
      </c>
      <c r="BD69" s="11">
        <f t="shared" si="929"/>
        <v>2639</v>
      </c>
      <c r="BE69" s="11">
        <f t="shared" si="929"/>
        <v>0</v>
      </c>
      <c r="BF69" s="11">
        <f t="shared" si="929"/>
        <v>1211</v>
      </c>
      <c r="BG69" s="11">
        <f t="shared" si="929"/>
        <v>-27</v>
      </c>
      <c r="BH69" s="11">
        <f t="shared" si="929"/>
        <v>49344</v>
      </c>
      <c r="BI69" s="11">
        <f t="shared" si="929"/>
        <v>423211</v>
      </c>
      <c r="BJ69" s="11">
        <f t="shared" si="929"/>
        <v>-10668</v>
      </c>
      <c r="BK69" s="11">
        <f t="shared" si="929"/>
        <v>433879</v>
      </c>
      <c r="BL69" s="11">
        <f t="shared" ref="BL69:BM69" si="930">BL63-BL60</f>
        <v>1502688</v>
      </c>
      <c r="BM69" s="11">
        <f t="shared" si="930"/>
        <v>204533</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19"/>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8"/>
      <c r="BJ70" s="5"/>
      <c r="BK70" s="48"/>
    </row>
    <row r="71" spans="1:65" s="176" customFormat="1">
      <c r="A71" s="15" t="s">
        <v>136</v>
      </c>
      <c r="B71" s="9" t="s">
        <v>326</v>
      </c>
      <c r="C71" s="261">
        <v>1150368</v>
      </c>
      <c r="D71" s="261">
        <v>426867</v>
      </c>
      <c r="E71" s="261">
        <v>38313</v>
      </c>
      <c r="F71" s="261">
        <v>149934</v>
      </c>
      <c r="G71" s="261">
        <v>56933</v>
      </c>
      <c r="H71" s="261">
        <v>0</v>
      </c>
      <c r="I71" s="261">
        <v>0</v>
      </c>
      <c r="J71" s="261">
        <v>70479</v>
      </c>
      <c r="K71" s="261">
        <v>384</v>
      </c>
      <c r="L71" s="261">
        <v>27968</v>
      </c>
      <c r="M71" s="261">
        <v>34115</v>
      </c>
      <c r="N71" s="261">
        <v>26</v>
      </c>
      <c r="O71" s="261">
        <v>521</v>
      </c>
      <c r="P71" s="261">
        <v>26116</v>
      </c>
      <c r="Q71" s="261">
        <v>0</v>
      </c>
      <c r="R71" s="261">
        <v>4791</v>
      </c>
      <c r="S71" s="261">
        <v>0</v>
      </c>
      <c r="T71" s="261">
        <v>0</v>
      </c>
      <c r="U71" s="261">
        <v>0</v>
      </c>
      <c r="V71" s="261">
        <v>0</v>
      </c>
      <c r="W71" s="261">
        <v>0</v>
      </c>
      <c r="X71" s="261">
        <v>0</v>
      </c>
      <c r="Y71" s="261">
        <v>0</v>
      </c>
      <c r="Z71" s="261">
        <v>0</v>
      </c>
      <c r="AA71" s="261">
        <v>0</v>
      </c>
      <c r="AB71" s="261">
        <v>0</v>
      </c>
      <c r="AC71" s="261">
        <v>0</v>
      </c>
      <c r="AD71" s="269">
        <f t="shared" ref="AD71:AD72" si="931">SUM(C71:AC71)</f>
        <v>1986815</v>
      </c>
      <c r="AE71" s="261">
        <v>5594</v>
      </c>
      <c r="AF71" s="261">
        <v>732</v>
      </c>
      <c r="AG71" s="261">
        <v>448</v>
      </c>
      <c r="AH71" s="261">
        <v>0</v>
      </c>
      <c r="AI71" s="261">
        <v>0</v>
      </c>
      <c r="AJ71" s="261">
        <v>428</v>
      </c>
      <c r="AK71" s="261">
        <v>2407</v>
      </c>
      <c r="AL71" s="261">
        <v>1997</v>
      </c>
      <c r="AM71" s="261">
        <v>0</v>
      </c>
      <c r="AN71" s="261">
        <v>0</v>
      </c>
      <c r="AO71" s="261">
        <v>49487</v>
      </c>
      <c r="AP71" s="261">
        <v>0</v>
      </c>
      <c r="AQ71" s="261">
        <v>0</v>
      </c>
      <c r="AR71" s="261">
        <v>0</v>
      </c>
      <c r="AS71" s="261">
        <v>0</v>
      </c>
      <c r="AT71" s="261">
        <v>0</v>
      </c>
      <c r="AU71" s="261">
        <v>0</v>
      </c>
      <c r="AV71" s="261">
        <v>0</v>
      </c>
      <c r="AW71" s="261">
        <v>126</v>
      </c>
      <c r="AX71" s="261">
        <v>400</v>
      </c>
      <c r="AY71" s="261">
        <v>23</v>
      </c>
      <c r="AZ71" s="261">
        <v>0</v>
      </c>
      <c r="BA71" s="261">
        <v>0</v>
      </c>
      <c r="BB71" s="261">
        <v>0</v>
      </c>
      <c r="BC71" s="261">
        <v>114</v>
      </c>
      <c r="BD71" s="261">
        <v>108</v>
      </c>
      <c r="BE71" s="261">
        <v>0</v>
      </c>
      <c r="BF71" s="261">
        <v>74</v>
      </c>
      <c r="BG71" s="261">
        <v>51</v>
      </c>
      <c r="BH71" s="267">
        <f>SUM(AE71:BG71)</f>
        <v>61989</v>
      </c>
      <c r="BI71" s="123">
        <f>AD71+BH71</f>
        <v>2048804</v>
      </c>
      <c r="BJ71" s="268">
        <v>0</v>
      </c>
      <c r="BK71" s="269">
        <f t="shared" ref="BK71:BK72" si="932">BI71-BJ71</f>
        <v>2048804</v>
      </c>
      <c r="BL71" s="176">
        <v>7</v>
      </c>
      <c r="BM71" s="266">
        <f>BK71-AD71</f>
        <v>61989</v>
      </c>
    </row>
    <row r="72" spans="1:65" s="41" customFormat="1">
      <c r="A72" s="134"/>
      <c r="B72" s="210" t="s">
        <v>339</v>
      </c>
      <c r="C72" s="10">
        <v>783488</v>
      </c>
      <c r="D72" s="10">
        <v>290266</v>
      </c>
      <c r="E72" s="10">
        <v>38313</v>
      </c>
      <c r="F72" s="10">
        <v>101956</v>
      </c>
      <c r="G72" s="10">
        <v>38718</v>
      </c>
      <c r="H72" s="10">
        <f>IF('[1]Upto Month Current'!$H$9="",0,'[1]Upto Month Current'!$H$9)</f>
        <v>0</v>
      </c>
      <c r="I72" s="10">
        <v>0</v>
      </c>
      <c r="J72" s="10">
        <v>47930</v>
      </c>
      <c r="K72" s="10">
        <v>262</v>
      </c>
      <c r="L72" s="10">
        <v>19016</v>
      </c>
      <c r="M72" s="10">
        <v>23190</v>
      </c>
      <c r="N72" s="10">
        <v>16</v>
      </c>
      <c r="O72" s="10">
        <v>358</v>
      </c>
      <c r="P72" s="10">
        <v>17756</v>
      </c>
      <c r="Q72" s="10">
        <v>0</v>
      </c>
      <c r="R72" s="10">
        <v>3260</v>
      </c>
      <c r="S72" s="10">
        <f>IF('[1]Upto Month Current'!$H$26="",0,'[1]Upto Month Current'!$H$26)</f>
        <v>0</v>
      </c>
      <c r="T72" s="10">
        <f>IF('[1]Upto Month Current'!$H$27="",0,'[1]Upto Month Current'!$H$27)</f>
        <v>0</v>
      </c>
      <c r="U72" s="10">
        <v>0</v>
      </c>
      <c r="V72" s="10">
        <v>0</v>
      </c>
      <c r="W72" s="10">
        <v>0</v>
      </c>
      <c r="X72" s="10">
        <v>0</v>
      </c>
      <c r="Y72" s="10">
        <f>IF('[1]Upto Month Current'!$H$42="",0,'[1]Upto Month Current'!$H$42)</f>
        <v>0</v>
      </c>
      <c r="Z72" s="10">
        <f>IF('[1]Upto Month Current'!$H$43="",0,'[1]Upto Month Current'!$H$43)</f>
        <v>0</v>
      </c>
      <c r="AA72" s="10">
        <f>IF('[1]Upto Month Current'!$H$44="",0,'[1]Upto Month Current'!$H$44)</f>
        <v>0</v>
      </c>
      <c r="AB72" s="10">
        <v>0</v>
      </c>
      <c r="AC72" s="10">
        <f>IF('[1]Upto Month Current'!$H$51="",0,'[1]Upto Month Current'!$H$51)</f>
        <v>0</v>
      </c>
      <c r="AD72" s="121">
        <f t="shared" si="931"/>
        <v>1364529</v>
      </c>
      <c r="AE72" s="10">
        <v>3695</v>
      </c>
      <c r="AF72" s="10">
        <v>479</v>
      </c>
      <c r="AG72" s="10">
        <v>297</v>
      </c>
      <c r="AH72" s="10">
        <v>0</v>
      </c>
      <c r="AI72" s="10">
        <v>0</v>
      </c>
      <c r="AJ72" s="10">
        <v>281</v>
      </c>
      <c r="AK72" s="10">
        <v>1592</v>
      </c>
      <c r="AL72" s="10">
        <v>1320</v>
      </c>
      <c r="AM72" s="10">
        <f>IF('[1]Upto Month Current'!$H$31="",0,'[1]Upto Month Current'!$H$31)</f>
        <v>0</v>
      </c>
      <c r="AN72" s="10">
        <f>IF('[1]Upto Month Current'!$H$32="",0,'[1]Upto Month Current'!$H$32)</f>
        <v>0</v>
      </c>
      <c r="AO72" s="10">
        <v>32661</v>
      </c>
      <c r="AP72" s="10">
        <f>IF('[1]Upto Month Current'!$H$34="",0,'[1]Upto Month Current'!$H$34)</f>
        <v>0</v>
      </c>
      <c r="AQ72" s="10">
        <v>0</v>
      </c>
      <c r="AR72" s="10">
        <f>IF('[1]Upto Month Current'!$H$37="",0,'[1]Upto Month Current'!$H$37)</f>
        <v>0</v>
      </c>
      <c r="AS72" s="10">
        <v>0</v>
      </c>
      <c r="AT72" s="10">
        <v>0</v>
      </c>
      <c r="AU72" s="10">
        <f>IF('[1]Upto Month Current'!$H$41="",0,'[1]Upto Month Current'!$H$41)</f>
        <v>0</v>
      </c>
      <c r="AV72" s="10">
        <v>0</v>
      </c>
      <c r="AW72" s="10">
        <v>83</v>
      </c>
      <c r="AX72" s="10">
        <v>264</v>
      </c>
      <c r="AY72" s="10">
        <v>16</v>
      </c>
      <c r="AZ72" s="10">
        <v>0</v>
      </c>
      <c r="BA72" s="10">
        <f>IF('[1]Upto Month Current'!$H$50="",0,'[1]Upto Month Current'!$H$50)</f>
        <v>0</v>
      </c>
      <c r="BB72" s="10">
        <f>IF('[1]Upto Month Current'!$H$52="",0,'[1]Upto Month Current'!$H$52)</f>
        <v>0</v>
      </c>
      <c r="BC72" s="10">
        <v>75</v>
      </c>
      <c r="BD72" s="10">
        <v>74</v>
      </c>
      <c r="BE72" s="10">
        <v>0</v>
      </c>
      <c r="BF72" s="10">
        <v>49</v>
      </c>
      <c r="BG72" s="10">
        <v>33</v>
      </c>
      <c r="BH72" s="10">
        <f>SUM(AE72:BG72)</f>
        <v>40919</v>
      </c>
      <c r="BI72" s="245">
        <f>AD72+BH72</f>
        <v>1405448</v>
      </c>
      <c r="BJ72" s="10">
        <f>IF('[1]Upto Month Current'!$H$60="",0,'[1]Upto Month Current'!$H$60)</f>
        <v>0</v>
      </c>
      <c r="BK72" s="10">
        <f t="shared" si="932"/>
        <v>1405448</v>
      </c>
      <c r="BL72" s="41">
        <f>'[1]Upto Month Current'!$H$61</f>
        <v>441592</v>
      </c>
      <c r="BM72" s="211">
        <f t="shared" ref="BM72" si="933">BK72-AD72</f>
        <v>40919</v>
      </c>
    </row>
    <row r="73" spans="1:65">
      <c r="A73" s="128"/>
      <c r="B73" s="12" t="s">
        <v>340</v>
      </c>
      <c r="C73" s="9">
        <f>IF('Upto Month COPPY'!$H$4="",0,'Upto Month COPPY'!$H$4)</f>
        <v>757834</v>
      </c>
      <c r="D73" s="9">
        <f>IF('Upto Month COPPY'!$H$5="",0,'Upto Month COPPY'!$H$5)</f>
        <v>191527</v>
      </c>
      <c r="E73" s="9">
        <f>IF('Upto Month COPPY'!$H$6="",0,'Upto Month COPPY'!$H$6)</f>
        <v>40482</v>
      </c>
      <c r="F73" s="9">
        <f>IF('Upto Month COPPY'!$H$7="",0,'Upto Month COPPY'!$H$7)</f>
        <v>98076</v>
      </c>
      <c r="G73" s="9">
        <f>IF('Upto Month COPPY'!$H$8="",0,'Upto Month COPPY'!$H$8)</f>
        <v>37557</v>
      </c>
      <c r="H73" s="9">
        <f>IF('Upto Month COPPY'!$H$9="",0,'Upto Month COPPY'!$H$9)</f>
        <v>0</v>
      </c>
      <c r="I73" s="9">
        <f>IF('Upto Month COPPY'!$H$10="",0,'Upto Month COPPY'!$H$10)</f>
        <v>0</v>
      </c>
      <c r="J73" s="9">
        <f>IF('Upto Month COPPY'!$H$11="",0,'Upto Month COPPY'!$H$11)</f>
        <v>49476</v>
      </c>
      <c r="K73" s="9">
        <f>IF('Upto Month COPPY'!$H$12="",0,'Upto Month COPPY'!$H$12)</f>
        <v>1566</v>
      </c>
      <c r="L73" s="9">
        <f>IF('Upto Month COPPY'!$H$13="",0,'Upto Month COPPY'!$H$13)</f>
        <v>20371</v>
      </c>
      <c r="M73" s="9">
        <f>IF('Upto Month COPPY'!$H$14="",0,'Upto Month COPPY'!$H$14)</f>
        <v>33240</v>
      </c>
      <c r="N73" s="9">
        <f>IF('Upto Month COPPY'!$H$15="",0,'Upto Month COPPY'!$H$15)</f>
        <v>15</v>
      </c>
      <c r="O73" s="9">
        <f>IF('Upto Month COPPY'!$H$16="",0,'Upto Month COPPY'!$H$16)</f>
        <v>583</v>
      </c>
      <c r="P73" s="9">
        <f>IF('Upto Month COPPY'!$H$17="",0,'Upto Month COPPY'!$H$17)</f>
        <v>26015</v>
      </c>
      <c r="Q73" s="9">
        <f>IF('Upto Month COPPY'!$H$18="",0,'Upto Month COPPY'!$H$18)</f>
        <v>0</v>
      </c>
      <c r="R73" s="9">
        <f>IF('Upto Month COPPY'!$H$21="",0,'Upto Month COPPY'!$H$21)</f>
        <v>3176</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30</v>
      </c>
      <c r="AC73" s="9">
        <f>IF('Upto Month COPPY'!$H$51="",0,'Upto Month COPPY'!$H$51)</f>
        <v>0</v>
      </c>
      <c r="AD73" s="269">
        <f t="shared" ref="AD73:AD74" si="934">SUM(C73:AC73)</f>
        <v>1259948</v>
      </c>
      <c r="AE73" s="9">
        <f>IF('Upto Month COPPY'!$H$19="",0,'Upto Month COPPY'!$H$19)</f>
        <v>7566</v>
      </c>
      <c r="AF73" s="9">
        <f>IF('Upto Month COPPY'!$H$20="",0,'Upto Month COPPY'!$H$20)</f>
        <v>484</v>
      </c>
      <c r="AG73" s="9">
        <f>IF('Upto Month COPPY'!$H$22="",0,'Upto Month COPPY'!$H$22)</f>
        <v>613</v>
      </c>
      <c r="AH73" s="9">
        <f>IF('Upto Month COPPY'!$H$23="",0,'Upto Month COPPY'!$H$23)</f>
        <v>0</v>
      </c>
      <c r="AI73" s="9">
        <f>IF('Upto Month COPPY'!$H$24="",0,'Upto Month COPPY'!$H$24)</f>
        <v>0</v>
      </c>
      <c r="AJ73" s="9">
        <f>IF('Upto Month COPPY'!$H$25="",0,'Upto Month COPPY'!$H$25)</f>
        <v>637</v>
      </c>
      <c r="AK73" s="9">
        <f>IF('Upto Month COPPY'!$H$28="",0,'Upto Month COPPY'!$H$28)</f>
        <v>1383</v>
      </c>
      <c r="AL73" s="9">
        <f>IF('Upto Month COPPY'!$H$29="",0,'Upto Month COPPY'!$H$29)</f>
        <v>3266</v>
      </c>
      <c r="AM73" s="9">
        <f>IF('Upto Month COPPY'!$H$31="",0,'Upto Month COPPY'!$H$31)</f>
        <v>0</v>
      </c>
      <c r="AN73" s="9">
        <f>IF('Upto Month COPPY'!$H$32="",0,'Upto Month COPPY'!$H$32)</f>
        <v>0</v>
      </c>
      <c r="AO73" s="9">
        <f>IF('Upto Month COPPY'!$H$33="",0,'Upto Month COPPY'!$H$33)</f>
        <v>50429</v>
      </c>
      <c r="AP73" s="9">
        <f>IF('Upto Month COPPY'!$H$34="",0,'Upto Month COPPY'!$H$34)</f>
        <v>0</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59</v>
      </c>
      <c r="AX73" s="9">
        <f>IF('Upto Month COPPY'!$H$46="",0,'Upto Month COPPY'!$H$46)</f>
        <v>457</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345</v>
      </c>
      <c r="BD73" s="9">
        <f>IF('Upto Month COPPY'!$H$54="",0,'Upto Month COPPY'!$H$54)</f>
        <v>345</v>
      </c>
      <c r="BE73" s="9">
        <f>IF('Upto Month COPPY'!$H$55="",0,'Upto Month COPPY'!$H$55)</f>
        <v>0</v>
      </c>
      <c r="BF73" s="9">
        <f>IF('Upto Month COPPY'!$H$56="",0,'Upto Month COPPY'!$H$56)</f>
        <v>36</v>
      </c>
      <c r="BG73" s="9">
        <f>IF('Upto Month COPPY'!$H$58="",0,'Upto Month COPPY'!$H$58)</f>
        <v>515</v>
      </c>
      <c r="BH73" s="9">
        <f>SUM(AE73:BG73)</f>
        <v>66135</v>
      </c>
      <c r="BI73" s="263">
        <f>AD73+BH73</f>
        <v>1326083</v>
      </c>
      <c r="BJ73" s="9">
        <f>IF('Upto Month COPPY'!$H$60="",0,'Upto Month COPPY'!$H$60)</f>
        <v>176</v>
      </c>
      <c r="BK73" s="49">
        <f t="shared" ref="BK73:BK74" si="935">BI73-BJ73</f>
        <v>1325907</v>
      </c>
      <c r="BL73">
        <f>'Upto Month COPPY'!$H$61</f>
        <v>1325906</v>
      </c>
      <c r="BM73" s="30">
        <f t="shared" ref="BM73:BM77" si="936">BK73-AD73</f>
        <v>65959</v>
      </c>
    </row>
    <row r="74" spans="1:65">
      <c r="A74" s="128"/>
      <c r="B74" s="180" t="s">
        <v>341</v>
      </c>
      <c r="C74" s="9">
        <f>IF('Upto Month Current'!$H$4="",0,'Upto Month Current'!$H$4)</f>
        <v>740762</v>
      </c>
      <c r="D74" s="9">
        <f>IF('Upto Month Current'!$H$5="",0,'Upto Month Current'!$H$5)</f>
        <v>275481</v>
      </c>
      <c r="E74" s="9">
        <f>IF('Upto Month Current'!$H$6="",0,'Upto Month Current'!$H$6)</f>
        <v>38584</v>
      </c>
      <c r="F74" s="9">
        <f>IF('Upto Month Current'!$H$7="",0,'Upto Month Current'!$H$7)</f>
        <v>100682</v>
      </c>
      <c r="G74" s="9">
        <f>IF('Upto Month Current'!$H$8="",0,'Upto Month Current'!$H$8)</f>
        <v>39811</v>
      </c>
      <c r="H74" s="9">
        <f>IF('Upto Month Current'!$H$9="",0,'Upto Month Current'!$H$9)</f>
        <v>0</v>
      </c>
      <c r="I74" s="9">
        <f>IF('Upto Month Current'!$H$10="",0,'Upto Month Current'!$H$10)</f>
        <v>0</v>
      </c>
      <c r="J74" s="9">
        <f>IF('Upto Month Current'!$H$11="",0,'Upto Month Current'!$H$11)</f>
        <v>60964</v>
      </c>
      <c r="K74" s="9">
        <f>IF('Upto Month Current'!$H$12="",0,'Upto Month Current'!$H$12)</f>
        <v>6625</v>
      </c>
      <c r="L74" s="9">
        <f>IF('Upto Month Current'!$H$13="",0,'Upto Month Current'!$H$13)</f>
        <v>28364</v>
      </c>
      <c r="M74" s="9">
        <f>IF('Upto Month Current'!$H$14="",0,'Upto Month Current'!$H$14)</f>
        <v>31494</v>
      </c>
      <c r="N74" s="9">
        <f>IF('Upto Month Current'!$H$15="",0,'Upto Month Current'!$H$15)</f>
        <v>27</v>
      </c>
      <c r="O74" s="9">
        <f>IF('Upto Month Current'!$H$16="",0,'Upto Month Current'!$H$16)</f>
        <v>2403</v>
      </c>
      <c r="P74" s="9">
        <f>IF('Upto Month Current'!$H$17="",0,'Upto Month Current'!$H$17)</f>
        <v>34483</v>
      </c>
      <c r="Q74" s="9">
        <f>IF('Upto Month Current'!$H$18="",0,'Upto Month Current'!$H$18)</f>
        <v>0</v>
      </c>
      <c r="R74" s="9">
        <f>IF('Upto Month Current'!$H$21="",0,'Upto Month Current'!$H$21)</f>
        <v>3104</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0</v>
      </c>
      <c r="AC74" s="9">
        <f>IF('Upto Month Current'!$H$51="",0,'Upto Month Current'!$H$51)</f>
        <v>0</v>
      </c>
      <c r="AD74" s="269">
        <f t="shared" si="934"/>
        <v>1362784</v>
      </c>
      <c r="AE74" s="9">
        <f>IF('Upto Month Current'!$H$19="",0,'Upto Month Current'!$H$19)</f>
        <v>7827</v>
      </c>
      <c r="AF74" s="9">
        <f>IF('Upto Month Current'!$H$20="",0,'Upto Month Current'!$H$20)</f>
        <v>125</v>
      </c>
      <c r="AG74" s="9">
        <f>IF('Upto Month Current'!$H$22="",0,'Upto Month Current'!$H$22)</f>
        <v>8573</v>
      </c>
      <c r="AH74" s="9">
        <f>IF('Upto Month Current'!$H$23="",0,'Upto Month Current'!$H$23)</f>
        <v>0</v>
      </c>
      <c r="AI74" s="9">
        <f>IF('Upto Month Current'!$H$24="",0,'Upto Month Current'!$H$24)</f>
        <v>0</v>
      </c>
      <c r="AJ74" s="9">
        <f>IF('Upto Month Current'!$H$25="",0,'Upto Month Current'!$H$25)</f>
        <v>842</v>
      </c>
      <c r="AK74" s="9">
        <f>IF('Upto Month Current'!$H$28="",0,'Upto Month Current'!$H$28)</f>
        <v>2987</v>
      </c>
      <c r="AL74" s="9">
        <f>IF('Upto Month Current'!$H$29="",0,'Upto Month Current'!$H$29)</f>
        <v>2164</v>
      </c>
      <c r="AM74" s="9">
        <f>IF('Upto Month Current'!$H$31="",0,'Upto Month Current'!$H$31)</f>
        <v>0</v>
      </c>
      <c r="AN74" s="9">
        <f>IF('Upto Month Current'!$H$32="",0,'Upto Month Current'!$H$32)</f>
        <v>0</v>
      </c>
      <c r="AO74" s="9">
        <f>IF('Upto Month Current'!$H$33="",0,'Upto Month Current'!$H$33)</f>
        <v>57505</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324</v>
      </c>
      <c r="AX74" s="9">
        <f>IF('Upto Month Current'!$H$46="",0,'Upto Month Current'!$H$46)</f>
        <v>890</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522</v>
      </c>
      <c r="BD74" s="9">
        <f>IF('Upto Month Current'!$H$54="",0,'Upto Month Current'!$H$54)</f>
        <v>522</v>
      </c>
      <c r="BE74" s="9">
        <f>IF('Upto Month Current'!$H$55="",0,'Upto Month Current'!$H$55)</f>
        <v>0</v>
      </c>
      <c r="BF74" s="9">
        <f>IF('Upto Month Current'!$H$56="",0,'Upto Month Current'!$H$56)</f>
        <v>450</v>
      </c>
      <c r="BG74" s="9">
        <f>IF('Upto Month Current'!$H$58="",0,'Upto Month Current'!$H$58)</f>
        <v>4813</v>
      </c>
      <c r="BH74" s="9">
        <f>SUM(AE74:BG74)</f>
        <v>87544</v>
      </c>
      <c r="BI74" s="263">
        <f>AD74+BH74</f>
        <v>1450328</v>
      </c>
      <c r="BJ74" s="9">
        <f>IF('Upto Month Current'!$H$60="",0,'Upto Month Current'!$H$60)</f>
        <v>41</v>
      </c>
      <c r="BK74" s="49">
        <f t="shared" si="935"/>
        <v>1450287</v>
      </c>
      <c r="BL74">
        <f>'Upto Month Current'!$H$61</f>
        <v>1450287</v>
      </c>
      <c r="BM74" s="30">
        <f t="shared" si="936"/>
        <v>87503</v>
      </c>
    </row>
    <row r="75" spans="1:65">
      <c r="A75" s="128"/>
      <c r="B75" s="5" t="s">
        <v>127</v>
      </c>
      <c r="C75" s="11">
        <f>C74-C72</f>
        <v>-42726</v>
      </c>
      <c r="D75" s="11">
        <f t="shared" ref="D75" si="937">D74-D72</f>
        <v>-14785</v>
      </c>
      <c r="E75" s="11">
        <f t="shared" ref="E75" si="938">E74-E72</f>
        <v>271</v>
      </c>
      <c r="F75" s="11">
        <f t="shared" ref="F75" si="939">F74-F72</f>
        <v>-1274</v>
      </c>
      <c r="G75" s="11">
        <f t="shared" ref="G75" si="940">G74-G72</f>
        <v>1093</v>
      </c>
      <c r="H75" s="11">
        <f t="shared" ref="H75" si="941">H74-H72</f>
        <v>0</v>
      </c>
      <c r="I75" s="11">
        <f t="shared" ref="I75" si="942">I74-I72</f>
        <v>0</v>
      </c>
      <c r="J75" s="11">
        <f t="shared" ref="J75" si="943">J74-J72</f>
        <v>13034</v>
      </c>
      <c r="K75" s="11">
        <f t="shared" ref="K75" si="944">K74-K72</f>
        <v>6363</v>
      </c>
      <c r="L75" s="11">
        <f t="shared" ref="L75" si="945">L74-L72</f>
        <v>9348</v>
      </c>
      <c r="M75" s="11">
        <f t="shared" ref="M75" si="946">M74-M72</f>
        <v>8304</v>
      </c>
      <c r="N75" s="11">
        <f t="shared" ref="N75" si="947">N74-N72</f>
        <v>11</v>
      </c>
      <c r="O75" s="11">
        <f t="shared" ref="O75" si="948">O74-O72</f>
        <v>2045</v>
      </c>
      <c r="P75" s="11">
        <f t="shared" ref="P75" si="949">P74-P72</f>
        <v>16727</v>
      </c>
      <c r="Q75" s="11">
        <f t="shared" ref="Q75" si="950">Q74-Q72</f>
        <v>0</v>
      </c>
      <c r="R75" s="11">
        <f t="shared" ref="R75" si="951">R74-R72</f>
        <v>-156</v>
      </c>
      <c r="S75" s="11">
        <f t="shared" ref="S75" si="952">S74-S72</f>
        <v>0</v>
      </c>
      <c r="T75" s="11">
        <f t="shared" ref="T75:U75" si="953">T74-T72</f>
        <v>0</v>
      </c>
      <c r="U75" s="11">
        <f t="shared" si="953"/>
        <v>0</v>
      </c>
      <c r="V75" s="9">
        <f t="shared" ref="V75" si="954">V74-V72</f>
        <v>0</v>
      </c>
      <c r="W75" s="11">
        <f t="shared" ref="W75" si="955">W74-W72</f>
        <v>0</v>
      </c>
      <c r="X75" s="11">
        <f t="shared" ref="X75" si="956">X74-X72</f>
        <v>0</v>
      </c>
      <c r="Y75" s="11">
        <f t="shared" ref="Y75" si="957">Y74-Y72</f>
        <v>0</v>
      </c>
      <c r="Z75" s="11">
        <f t="shared" ref="Z75" si="958">Z74-Z72</f>
        <v>0</v>
      </c>
      <c r="AA75" s="11">
        <f t="shared" ref="AA75:AD75" si="959">AA74-AA72</f>
        <v>0</v>
      </c>
      <c r="AB75" s="11">
        <f t="shared" ref="AB75" si="960">AB74-AB72</f>
        <v>0</v>
      </c>
      <c r="AC75" s="9">
        <f t="shared" si="959"/>
        <v>0</v>
      </c>
      <c r="AD75" s="9">
        <f t="shared" si="959"/>
        <v>-1745</v>
      </c>
      <c r="AE75" s="11">
        <f t="shared" ref="AE75" si="961">AE74-AE72</f>
        <v>4132</v>
      </c>
      <c r="AF75" s="11">
        <f t="shared" ref="AF75" si="962">AF74-AF72</f>
        <v>-354</v>
      </c>
      <c r="AG75" s="11">
        <f t="shared" ref="AG75" si="963">AG74-AG72</f>
        <v>8276</v>
      </c>
      <c r="AH75" s="11">
        <f t="shared" ref="AH75" si="964">AH74-AH72</f>
        <v>0</v>
      </c>
      <c r="AI75" s="11">
        <f t="shared" ref="AI75" si="965">AI74-AI72</f>
        <v>0</v>
      </c>
      <c r="AJ75" s="11">
        <f t="shared" ref="AJ75" si="966">AJ74-AJ72</f>
        <v>561</v>
      </c>
      <c r="AK75" s="11">
        <f t="shared" ref="AK75" si="967">AK74-AK72</f>
        <v>1395</v>
      </c>
      <c r="AL75" s="11">
        <f t="shared" ref="AL75" si="968">AL74-AL72</f>
        <v>844</v>
      </c>
      <c r="AM75" s="11">
        <f t="shared" ref="AM75" si="969">AM74-AM72</f>
        <v>0</v>
      </c>
      <c r="AN75" s="11">
        <f t="shared" ref="AN75" si="970">AN74-AN72</f>
        <v>0</v>
      </c>
      <c r="AO75" s="9">
        <f t="shared" ref="AO75" si="971">AO74-AO72</f>
        <v>24844</v>
      </c>
      <c r="AP75" s="11">
        <f t="shared" ref="AP75" si="972">AP74-AP72</f>
        <v>0</v>
      </c>
      <c r="AQ75" s="9">
        <f t="shared" ref="AQ75" si="973">AQ74-AQ72</f>
        <v>0</v>
      </c>
      <c r="AR75" s="11">
        <f t="shared" ref="AR75" si="974">AR74-AR72</f>
        <v>0</v>
      </c>
      <c r="AS75" s="11">
        <f t="shared" ref="AS75" si="975">AS74-AS72</f>
        <v>0</v>
      </c>
      <c r="AT75" s="11">
        <f t="shared" ref="AT75" si="976">AT74-AT72</f>
        <v>0</v>
      </c>
      <c r="AU75" s="11">
        <f t="shared" ref="AU75" si="977">AU74-AU72</f>
        <v>0</v>
      </c>
      <c r="AV75" s="11">
        <f t="shared" ref="AV75" si="978">AV74-AV72</f>
        <v>0</v>
      </c>
      <c r="AW75" s="11">
        <f t="shared" ref="AW75" si="979">AW74-AW72</f>
        <v>241</v>
      </c>
      <c r="AX75" s="11">
        <f t="shared" ref="AX75" si="980">AX74-AX72</f>
        <v>626</v>
      </c>
      <c r="AY75" s="11">
        <f t="shared" ref="AY75" si="981">AY74-AY72</f>
        <v>-16</v>
      </c>
      <c r="AZ75" s="11">
        <f t="shared" ref="AZ75" si="982">AZ74-AZ72</f>
        <v>0</v>
      </c>
      <c r="BA75" s="11">
        <f t="shared" ref="BA75" si="983">BA74-BA72</f>
        <v>0</v>
      </c>
      <c r="BB75" s="9">
        <f t="shared" ref="BB75" si="984">BB74-BB72</f>
        <v>0</v>
      </c>
      <c r="BC75" s="11">
        <f t="shared" ref="BC75" si="985">BC74-BC72</f>
        <v>447</v>
      </c>
      <c r="BD75" s="11">
        <f t="shared" ref="BD75" si="986">BD74-BD72</f>
        <v>448</v>
      </c>
      <c r="BE75" s="11">
        <f t="shared" ref="BE75" si="987">BE74-BE72</f>
        <v>0</v>
      </c>
      <c r="BF75" s="11">
        <f t="shared" ref="BF75" si="988">BF74-BF72</f>
        <v>401</v>
      </c>
      <c r="BG75" s="11">
        <f t="shared" ref="BG75:BH75" si="989">BG74-BG72</f>
        <v>4780</v>
      </c>
      <c r="BH75" s="9">
        <f t="shared" si="989"/>
        <v>46625</v>
      </c>
      <c r="BI75" s="9">
        <f t="shared" ref="BI75" si="990">BI74-BI72</f>
        <v>44880</v>
      </c>
      <c r="BJ75" s="11">
        <f t="shared" ref="BJ75:BK75" si="991">BJ74-BJ72</f>
        <v>41</v>
      </c>
      <c r="BK75" s="49">
        <f t="shared" si="991"/>
        <v>44839</v>
      </c>
      <c r="BM75" s="30">
        <f t="shared" si="936"/>
        <v>46584</v>
      </c>
    </row>
    <row r="76" spans="1:65">
      <c r="A76" s="128"/>
      <c r="B76" s="5" t="s">
        <v>128</v>
      </c>
      <c r="C76" s="13">
        <f>C75/C72</f>
        <v>-5.4533062408103253E-2</v>
      </c>
      <c r="D76" s="13">
        <f t="shared" ref="D76" si="992">D75/D72</f>
        <v>-5.0936037978957231E-2</v>
      </c>
      <c r="E76" s="13">
        <f t="shared" ref="E76" si="993">E75/E72</f>
        <v>7.0733171508365307E-3</v>
      </c>
      <c r="F76" s="13">
        <f t="shared" ref="F76" si="994">F75/F72</f>
        <v>-1.2495586331358626E-2</v>
      </c>
      <c r="G76" s="13">
        <f t="shared" ref="G76" si="995">G75/G72</f>
        <v>2.8229763934087503E-2</v>
      </c>
      <c r="H76" s="13" t="e">
        <f t="shared" ref="H76" si="996">H75/H72</f>
        <v>#DIV/0!</v>
      </c>
      <c r="I76" s="13" t="e">
        <f t="shared" ref="I76" si="997">I75/I72</f>
        <v>#DIV/0!</v>
      </c>
      <c r="J76" s="13">
        <f t="shared" ref="J76" si="998">J75/J72</f>
        <v>0.27193824327143751</v>
      </c>
      <c r="K76" s="13">
        <f t="shared" ref="K76" si="999">K75/K72</f>
        <v>24.286259541984734</v>
      </c>
      <c r="L76" s="13">
        <f t="shared" ref="L76" si="1000">L75/L72</f>
        <v>0.491586032814472</v>
      </c>
      <c r="M76" s="13">
        <f t="shared" ref="M76" si="1001">M75/M72</f>
        <v>0.35808538163001291</v>
      </c>
      <c r="N76" s="13">
        <f t="shared" ref="N76" si="1002">N75/N72</f>
        <v>0.6875</v>
      </c>
      <c r="O76" s="13">
        <f t="shared" ref="O76" si="1003">O75/O72</f>
        <v>5.7122905027932962</v>
      </c>
      <c r="P76" s="13">
        <f t="shared" ref="P76" si="1004">P75/P72</f>
        <v>0.94204775850416755</v>
      </c>
      <c r="Q76" s="13" t="e">
        <f t="shared" ref="Q76" si="1005">Q75/Q72</f>
        <v>#DIV/0!</v>
      </c>
      <c r="R76" s="13">
        <f t="shared" ref="R76" si="1006">R75/R72</f>
        <v>-4.785276073619632E-2</v>
      </c>
      <c r="S76" s="13" t="e">
        <f t="shared" ref="S76" si="1007">S75/S72</f>
        <v>#DIV/0!</v>
      </c>
      <c r="T76" s="13" t="e">
        <f t="shared" ref="T76:U76" si="1008">T75/T72</f>
        <v>#DIV/0!</v>
      </c>
      <c r="U76" s="13" t="e">
        <f t="shared" si="1008"/>
        <v>#DIV/0!</v>
      </c>
      <c r="V76" s="160" t="e">
        <f t="shared" ref="V76" si="1009">V75/V72</f>
        <v>#DIV/0!</v>
      </c>
      <c r="W76" s="13" t="e">
        <f t="shared" ref="W76" si="1010">W75/W72</f>
        <v>#DIV/0!</v>
      </c>
      <c r="X76" s="13" t="e">
        <f t="shared" ref="X76" si="1011">X75/X72</f>
        <v>#DIV/0!</v>
      </c>
      <c r="Y76" s="13" t="e">
        <f t="shared" ref="Y76" si="1012">Y75/Y72</f>
        <v>#DIV/0!</v>
      </c>
      <c r="Z76" s="13" t="e">
        <f t="shared" ref="Z76" si="1013">Z75/Z72</f>
        <v>#DIV/0!</v>
      </c>
      <c r="AA76" s="13" t="e">
        <f t="shared" ref="AA76:AD76" si="1014">AA75/AA72</f>
        <v>#DIV/0!</v>
      </c>
      <c r="AB76" s="13" t="e">
        <f t="shared" ref="AB76" si="1015">AB75/AB72</f>
        <v>#DIV/0!</v>
      </c>
      <c r="AC76" s="160" t="e">
        <f t="shared" si="1014"/>
        <v>#DIV/0!</v>
      </c>
      <c r="AD76" s="160">
        <f t="shared" si="1014"/>
        <v>-1.2788295448466101E-3</v>
      </c>
      <c r="AE76" s="13">
        <f t="shared" ref="AE76" si="1016">AE75/AE72</f>
        <v>1.1182679296346414</v>
      </c>
      <c r="AF76" s="13">
        <f t="shared" ref="AF76" si="1017">AF75/AF72</f>
        <v>-0.73903966597077242</v>
      </c>
      <c r="AG76" s="13">
        <f t="shared" ref="AG76" si="1018">AG75/AG72</f>
        <v>27.865319865319865</v>
      </c>
      <c r="AH76" s="13" t="e">
        <f t="shared" ref="AH76" si="1019">AH75/AH72</f>
        <v>#DIV/0!</v>
      </c>
      <c r="AI76" s="13" t="e">
        <f t="shared" ref="AI76" si="1020">AI75/AI72</f>
        <v>#DIV/0!</v>
      </c>
      <c r="AJ76" s="13">
        <f t="shared" ref="AJ76" si="1021">AJ75/AJ72</f>
        <v>1.9964412811387899</v>
      </c>
      <c r="AK76" s="13">
        <f t="shared" ref="AK76" si="1022">AK75/AK72</f>
        <v>0.87625628140703515</v>
      </c>
      <c r="AL76" s="13">
        <f t="shared" ref="AL76" si="1023">AL75/AL72</f>
        <v>0.6393939393939394</v>
      </c>
      <c r="AM76" s="13" t="e">
        <f t="shared" ref="AM76" si="1024">AM75/AM72</f>
        <v>#DIV/0!</v>
      </c>
      <c r="AN76" s="13" t="e">
        <f t="shared" ref="AN76" si="1025">AN75/AN72</f>
        <v>#DIV/0!</v>
      </c>
      <c r="AO76" s="160">
        <f t="shared" ref="AO76" si="1026">AO75/AO72</f>
        <v>0.76066256391414833</v>
      </c>
      <c r="AP76" s="13" t="e">
        <f t="shared" ref="AP76" si="1027">AP75/AP72</f>
        <v>#DIV/0!</v>
      </c>
      <c r="AQ76" s="160" t="e">
        <f t="shared" ref="AQ76" si="1028">AQ75/AQ72</f>
        <v>#DIV/0!</v>
      </c>
      <c r="AR76" s="13" t="e">
        <f t="shared" ref="AR76" si="1029">AR75/AR72</f>
        <v>#DIV/0!</v>
      </c>
      <c r="AS76" s="13" t="e">
        <f t="shared" ref="AS76" si="1030">AS75/AS72</f>
        <v>#DIV/0!</v>
      </c>
      <c r="AT76" s="13" t="e">
        <f t="shared" ref="AT76" si="1031">AT75/AT72</f>
        <v>#DIV/0!</v>
      </c>
      <c r="AU76" s="13" t="e">
        <f t="shared" ref="AU76" si="1032">AU75/AU72</f>
        <v>#DIV/0!</v>
      </c>
      <c r="AV76" s="13" t="e">
        <f t="shared" ref="AV76" si="1033">AV75/AV72</f>
        <v>#DIV/0!</v>
      </c>
      <c r="AW76" s="13">
        <f t="shared" ref="AW76" si="1034">AW75/AW72</f>
        <v>2.9036144578313254</v>
      </c>
      <c r="AX76" s="13">
        <f t="shared" ref="AX76" si="1035">AX75/AX72</f>
        <v>2.3712121212121211</v>
      </c>
      <c r="AY76" s="13">
        <f t="shared" ref="AY76" si="1036">AY75/AY72</f>
        <v>-1</v>
      </c>
      <c r="AZ76" s="13" t="e">
        <f t="shared" ref="AZ76" si="1037">AZ75/AZ72</f>
        <v>#DIV/0!</v>
      </c>
      <c r="BA76" s="13" t="e">
        <f t="shared" ref="BA76" si="1038">BA75/BA72</f>
        <v>#DIV/0!</v>
      </c>
      <c r="BB76" s="160" t="e">
        <f t="shared" ref="BB76" si="1039">BB75/BB72</f>
        <v>#DIV/0!</v>
      </c>
      <c r="BC76" s="13">
        <f t="shared" ref="BC76" si="1040">BC75/BC72</f>
        <v>5.96</v>
      </c>
      <c r="BD76" s="13">
        <f t="shared" ref="BD76" si="1041">BD75/BD72</f>
        <v>6.0540540540540544</v>
      </c>
      <c r="BE76" s="13" t="e">
        <f t="shared" ref="BE76" si="1042">BE75/BE72</f>
        <v>#DIV/0!</v>
      </c>
      <c r="BF76" s="13">
        <f t="shared" ref="BF76" si="1043">BF75/BF72</f>
        <v>8.183673469387756</v>
      </c>
      <c r="BG76" s="13">
        <f t="shared" ref="BG76:BH76" si="1044">BG75/BG72</f>
        <v>144.84848484848484</v>
      </c>
      <c r="BH76" s="160">
        <f t="shared" si="1044"/>
        <v>1.1394462230259781</v>
      </c>
      <c r="BI76" s="160">
        <f t="shared" ref="BI76" si="1045">BI75/BI72</f>
        <v>3.1932878341994868E-2</v>
      </c>
      <c r="BJ76" s="13" t="e">
        <f t="shared" ref="BJ76:BK76" si="1046">BJ75/BJ72</f>
        <v>#DIV/0!</v>
      </c>
      <c r="BK76" s="50">
        <f t="shared" si="1046"/>
        <v>3.1903706149213631E-2</v>
      </c>
      <c r="BM76" s="160">
        <f t="shared" ref="BM76" si="1047">BM75/BM72</f>
        <v>1.138444243505462</v>
      </c>
    </row>
    <row r="77" spans="1:65">
      <c r="A77" s="128"/>
      <c r="B77" s="5" t="s">
        <v>129</v>
      </c>
      <c r="C77" s="11">
        <f>C74-C73</f>
        <v>-17072</v>
      </c>
      <c r="D77" s="11">
        <f t="shared" ref="D77:BK77" si="1048">D74-D73</f>
        <v>83954</v>
      </c>
      <c r="E77" s="11">
        <f t="shared" si="1048"/>
        <v>-1898</v>
      </c>
      <c r="F77" s="11">
        <f t="shared" si="1048"/>
        <v>2606</v>
      </c>
      <c r="G77" s="11">
        <f t="shared" si="1048"/>
        <v>2254</v>
      </c>
      <c r="H77" s="11">
        <f t="shared" si="1048"/>
        <v>0</v>
      </c>
      <c r="I77" s="11">
        <f t="shared" si="1048"/>
        <v>0</v>
      </c>
      <c r="J77" s="11">
        <f t="shared" si="1048"/>
        <v>11488</v>
      </c>
      <c r="K77" s="11">
        <f t="shared" si="1048"/>
        <v>5059</v>
      </c>
      <c r="L77" s="11">
        <f t="shared" si="1048"/>
        <v>7993</v>
      </c>
      <c r="M77" s="11">
        <f t="shared" si="1048"/>
        <v>-1746</v>
      </c>
      <c r="N77" s="11">
        <f t="shared" si="1048"/>
        <v>12</v>
      </c>
      <c r="O77" s="11">
        <f t="shared" si="1048"/>
        <v>1820</v>
      </c>
      <c r="P77" s="11">
        <f t="shared" si="1048"/>
        <v>8468</v>
      </c>
      <c r="Q77" s="11">
        <f t="shared" si="1048"/>
        <v>0</v>
      </c>
      <c r="R77" s="11">
        <f t="shared" si="1048"/>
        <v>-72</v>
      </c>
      <c r="S77" s="11">
        <f t="shared" si="1048"/>
        <v>0</v>
      </c>
      <c r="T77" s="11">
        <f t="shared" si="1048"/>
        <v>0</v>
      </c>
      <c r="U77" s="11">
        <f t="shared" ref="U77" si="1049">U74-U73</f>
        <v>0</v>
      </c>
      <c r="V77" s="9">
        <f t="shared" si="1048"/>
        <v>0</v>
      </c>
      <c r="W77" s="11">
        <f t="shared" si="1048"/>
        <v>0</v>
      </c>
      <c r="X77" s="11">
        <f t="shared" si="1048"/>
        <v>0</v>
      </c>
      <c r="Y77" s="11">
        <f t="shared" si="1048"/>
        <v>0</v>
      </c>
      <c r="Z77" s="11">
        <f t="shared" si="1048"/>
        <v>0</v>
      </c>
      <c r="AA77" s="11">
        <f t="shared" si="1048"/>
        <v>0</v>
      </c>
      <c r="AB77" s="11">
        <f t="shared" ref="AB77" si="1050">AB74-AB73</f>
        <v>-30</v>
      </c>
      <c r="AC77" s="9">
        <f t="shared" ref="AC77:AD77" si="1051">AC74-AC73</f>
        <v>0</v>
      </c>
      <c r="AD77" s="9">
        <f t="shared" si="1051"/>
        <v>102836</v>
      </c>
      <c r="AE77" s="11">
        <f t="shared" si="1048"/>
        <v>261</v>
      </c>
      <c r="AF77" s="11">
        <f t="shared" si="1048"/>
        <v>-359</v>
      </c>
      <c r="AG77" s="11">
        <f t="shared" si="1048"/>
        <v>7960</v>
      </c>
      <c r="AH77" s="11">
        <f t="shared" si="1048"/>
        <v>0</v>
      </c>
      <c r="AI77" s="11">
        <f t="shared" si="1048"/>
        <v>0</v>
      </c>
      <c r="AJ77" s="11">
        <f t="shared" si="1048"/>
        <v>205</v>
      </c>
      <c r="AK77" s="11">
        <f t="shared" si="1048"/>
        <v>1604</v>
      </c>
      <c r="AL77" s="11">
        <f t="shared" si="1048"/>
        <v>-1102</v>
      </c>
      <c r="AM77" s="11">
        <f t="shared" si="1048"/>
        <v>0</v>
      </c>
      <c r="AN77" s="11">
        <f t="shared" si="1048"/>
        <v>0</v>
      </c>
      <c r="AO77" s="9">
        <f t="shared" si="1048"/>
        <v>7076</v>
      </c>
      <c r="AP77" s="11">
        <f t="shared" si="1048"/>
        <v>0</v>
      </c>
      <c r="AQ77" s="9">
        <f t="shared" si="1048"/>
        <v>0</v>
      </c>
      <c r="AR77" s="11">
        <f t="shared" si="1048"/>
        <v>0</v>
      </c>
      <c r="AS77" s="11">
        <f t="shared" si="1048"/>
        <v>0</v>
      </c>
      <c r="AT77" s="11">
        <f t="shared" si="1048"/>
        <v>0</v>
      </c>
      <c r="AU77" s="11">
        <f t="shared" si="1048"/>
        <v>0</v>
      </c>
      <c r="AV77" s="11">
        <f t="shared" si="1048"/>
        <v>0</v>
      </c>
      <c r="AW77" s="11">
        <f t="shared" si="1048"/>
        <v>265</v>
      </c>
      <c r="AX77" s="11">
        <f t="shared" si="1048"/>
        <v>433</v>
      </c>
      <c r="AY77" s="11">
        <f t="shared" si="1048"/>
        <v>0</v>
      </c>
      <c r="AZ77" s="11">
        <f t="shared" si="1048"/>
        <v>0</v>
      </c>
      <c r="BA77" s="11">
        <f t="shared" si="1048"/>
        <v>0</v>
      </c>
      <c r="BB77" s="9">
        <f t="shared" si="1048"/>
        <v>0</v>
      </c>
      <c r="BC77" s="11">
        <f t="shared" si="1048"/>
        <v>177</v>
      </c>
      <c r="BD77" s="11">
        <f t="shared" si="1048"/>
        <v>177</v>
      </c>
      <c r="BE77" s="11">
        <f t="shared" si="1048"/>
        <v>0</v>
      </c>
      <c r="BF77" s="11">
        <f t="shared" si="1048"/>
        <v>414</v>
      </c>
      <c r="BG77" s="11">
        <f t="shared" si="1048"/>
        <v>4298</v>
      </c>
      <c r="BH77" s="9">
        <f t="shared" si="1048"/>
        <v>21409</v>
      </c>
      <c r="BI77" s="9">
        <f t="shared" si="1048"/>
        <v>124245</v>
      </c>
      <c r="BJ77" s="11">
        <f t="shared" si="1048"/>
        <v>-135</v>
      </c>
      <c r="BK77" s="49">
        <f t="shared" si="1048"/>
        <v>124380</v>
      </c>
      <c r="BM77" s="30">
        <f t="shared" si="936"/>
        <v>21544</v>
      </c>
    </row>
    <row r="78" spans="1:65">
      <c r="A78" s="128"/>
      <c r="B78" s="5" t="s">
        <v>130</v>
      </c>
      <c r="C78" s="13">
        <f>C77/C73</f>
        <v>-2.2527360873225533E-2</v>
      </c>
      <c r="D78" s="13">
        <f t="shared" ref="D78" si="1052">D77/D73</f>
        <v>0.43834028622596294</v>
      </c>
      <c r="E78" s="13">
        <f t="shared" ref="E78" si="1053">E77/E73</f>
        <v>-4.6885035324341684E-2</v>
      </c>
      <c r="F78" s="13">
        <f t="shared" ref="F78" si="1054">F77/F73</f>
        <v>2.6571230474326035E-2</v>
      </c>
      <c r="G78" s="13">
        <f t="shared" ref="G78" si="1055">G77/G73</f>
        <v>6.0015443193013288E-2</v>
      </c>
      <c r="H78" s="13" t="e">
        <f t="shared" ref="H78" si="1056">H77/H73</f>
        <v>#DIV/0!</v>
      </c>
      <c r="I78" s="13" t="e">
        <f t="shared" ref="I78" si="1057">I77/I73</f>
        <v>#DIV/0!</v>
      </c>
      <c r="J78" s="13">
        <f t="shared" ref="J78" si="1058">J77/J73</f>
        <v>0.23219338669253781</v>
      </c>
      <c r="K78" s="13">
        <f t="shared" ref="K78" si="1059">K77/K73</f>
        <v>3.230523627075351</v>
      </c>
      <c r="L78" s="13">
        <f t="shared" ref="L78" si="1060">L77/L73</f>
        <v>0.39237150851700947</v>
      </c>
      <c r="M78" s="13">
        <f t="shared" ref="M78" si="1061">M77/M73</f>
        <v>-5.2527075812274365E-2</v>
      </c>
      <c r="N78" s="13">
        <f t="shared" ref="N78" si="1062">N77/N73</f>
        <v>0.8</v>
      </c>
      <c r="O78" s="13">
        <f t="shared" ref="O78" si="1063">O77/O73</f>
        <v>3.1217838765008574</v>
      </c>
      <c r="P78" s="13">
        <f t="shared" ref="P78" si="1064">P77/P73</f>
        <v>0.325504516625024</v>
      </c>
      <c r="Q78" s="13" t="e">
        <f t="shared" ref="Q78" si="1065">Q77/Q73</f>
        <v>#DIV/0!</v>
      </c>
      <c r="R78" s="13">
        <f t="shared" ref="R78" si="1066">R77/R73</f>
        <v>-2.2670025188916875E-2</v>
      </c>
      <c r="S78" s="13" t="e">
        <f t="shared" ref="S78" si="1067">S77/S73</f>
        <v>#DIV/0!</v>
      </c>
      <c r="T78" s="13" t="e">
        <f t="shared" ref="T78:U78" si="1068">T77/T73</f>
        <v>#DIV/0!</v>
      </c>
      <c r="U78" s="13" t="e">
        <f t="shared" si="1068"/>
        <v>#DIV/0!</v>
      </c>
      <c r="V78" s="160" t="e">
        <f t="shared" ref="V78" si="1069">V77/V73</f>
        <v>#DIV/0!</v>
      </c>
      <c r="W78" s="13" t="e">
        <f t="shared" ref="W78" si="1070">W77/W73</f>
        <v>#DIV/0!</v>
      </c>
      <c r="X78" s="13" t="e">
        <f t="shared" ref="X78" si="1071">X77/X73</f>
        <v>#DIV/0!</v>
      </c>
      <c r="Y78" s="13" t="e">
        <f t="shared" ref="Y78" si="1072">Y77/Y73</f>
        <v>#DIV/0!</v>
      </c>
      <c r="Z78" s="13" t="e">
        <f t="shared" ref="Z78" si="1073">Z77/Z73</f>
        <v>#DIV/0!</v>
      </c>
      <c r="AA78" s="13" t="e">
        <f t="shared" ref="AA78:AD78" si="1074">AA77/AA73</f>
        <v>#DIV/0!</v>
      </c>
      <c r="AB78" s="13">
        <f t="shared" ref="AB78" si="1075">AB77/AB73</f>
        <v>-1</v>
      </c>
      <c r="AC78" s="160" t="e">
        <f t="shared" si="1074"/>
        <v>#DIV/0!</v>
      </c>
      <c r="AD78" s="160">
        <f t="shared" si="1074"/>
        <v>8.1619241429011349E-2</v>
      </c>
      <c r="AE78" s="13">
        <f t="shared" ref="AE78" si="1076">AE77/AE73</f>
        <v>3.4496431403647901E-2</v>
      </c>
      <c r="AF78" s="13">
        <f t="shared" ref="AF78" si="1077">AF77/AF73</f>
        <v>-0.74173553719008267</v>
      </c>
      <c r="AG78" s="13">
        <f t="shared" ref="AG78" si="1078">AG77/AG73</f>
        <v>12.98531810766721</v>
      </c>
      <c r="AH78" s="13" t="e">
        <f t="shared" ref="AH78" si="1079">AH77/AH73</f>
        <v>#DIV/0!</v>
      </c>
      <c r="AI78" s="13" t="e">
        <f t="shared" ref="AI78" si="1080">AI77/AI73</f>
        <v>#DIV/0!</v>
      </c>
      <c r="AJ78" s="13">
        <f t="shared" ref="AJ78" si="1081">AJ77/AJ73</f>
        <v>0.32182103610675039</v>
      </c>
      <c r="AK78" s="13">
        <f t="shared" ref="AK78" si="1082">AK77/AK73</f>
        <v>1.1597975415762833</v>
      </c>
      <c r="AL78" s="13">
        <f t="shared" ref="AL78" si="1083">AL77/AL73</f>
        <v>-0.33741579914268216</v>
      </c>
      <c r="AM78" s="13" t="e">
        <f t="shared" ref="AM78" si="1084">AM77/AM73</f>
        <v>#DIV/0!</v>
      </c>
      <c r="AN78" s="13" t="e">
        <f t="shared" ref="AN78" si="1085">AN77/AN73</f>
        <v>#DIV/0!</v>
      </c>
      <c r="AO78" s="160">
        <f t="shared" ref="AO78" si="1086">AO77/AO73</f>
        <v>0.14031608796525807</v>
      </c>
      <c r="AP78" s="13" t="e">
        <f t="shared" ref="AP78" si="1087">AP77/AP73</f>
        <v>#DIV/0!</v>
      </c>
      <c r="AQ78" s="160" t="e">
        <f t="shared" ref="AQ78" si="1088">AQ77/AQ73</f>
        <v>#DIV/0!</v>
      </c>
      <c r="AR78" s="13" t="e">
        <f t="shared" ref="AR78" si="1089">AR77/AR73</f>
        <v>#DIV/0!</v>
      </c>
      <c r="AS78" s="13" t="e">
        <f t="shared" ref="AS78" si="1090">AS77/AS73</f>
        <v>#DIV/0!</v>
      </c>
      <c r="AT78" s="13" t="e">
        <f t="shared" ref="AT78" si="1091">AT77/AT73</f>
        <v>#DIV/0!</v>
      </c>
      <c r="AU78" s="13" t="e">
        <f t="shared" ref="AU78" si="1092">AU77/AU73</f>
        <v>#DIV/0!</v>
      </c>
      <c r="AV78" s="13" t="e">
        <f t="shared" ref="AV78" si="1093">AV77/AV73</f>
        <v>#DIV/0!</v>
      </c>
      <c r="AW78" s="13">
        <f t="shared" ref="AW78" si="1094">AW77/AW73</f>
        <v>4.4915254237288131</v>
      </c>
      <c r="AX78" s="13">
        <f t="shared" ref="AX78" si="1095">AX77/AX73</f>
        <v>0.94748358862144422</v>
      </c>
      <c r="AY78" s="13" t="e">
        <f t="shared" ref="AY78" si="1096">AY77/AY73</f>
        <v>#DIV/0!</v>
      </c>
      <c r="AZ78" s="13" t="e">
        <f t="shared" ref="AZ78" si="1097">AZ77/AZ73</f>
        <v>#DIV/0!</v>
      </c>
      <c r="BA78" s="13" t="e">
        <f t="shared" ref="BA78" si="1098">BA77/BA73</f>
        <v>#DIV/0!</v>
      </c>
      <c r="BB78" s="160" t="e">
        <f t="shared" ref="BB78" si="1099">BB77/BB73</f>
        <v>#DIV/0!</v>
      </c>
      <c r="BC78" s="13">
        <f t="shared" ref="BC78" si="1100">BC77/BC73</f>
        <v>0.5130434782608696</v>
      </c>
      <c r="BD78" s="13">
        <f t="shared" ref="BD78" si="1101">BD77/BD73</f>
        <v>0.5130434782608696</v>
      </c>
      <c r="BE78" s="13" t="e">
        <f t="shared" ref="BE78" si="1102">BE77/BE73</f>
        <v>#DIV/0!</v>
      </c>
      <c r="BF78" s="13">
        <f t="shared" ref="BF78" si="1103">BF77/BF73</f>
        <v>11.5</v>
      </c>
      <c r="BG78" s="13">
        <f t="shared" ref="BG78:BH78" si="1104">BG77/BG73</f>
        <v>8.3456310679611647</v>
      </c>
      <c r="BH78" s="160">
        <f t="shared" si="1104"/>
        <v>0.32371664020564</v>
      </c>
      <c r="BI78" s="160">
        <f t="shared" ref="BI78" si="1105">BI77/BI73</f>
        <v>9.3693230363408625E-2</v>
      </c>
      <c r="BJ78" s="13">
        <f t="shared" ref="BJ78:BK78" si="1106">BJ77/BJ73</f>
        <v>-0.76704545454545459</v>
      </c>
      <c r="BK78" s="50">
        <f t="shared" si="1106"/>
        <v>9.3807484235319677E-2</v>
      </c>
      <c r="BM78" s="14">
        <f t="shared" ref="BM78" si="1107">BM77/BM73</f>
        <v>0.32662714716717961</v>
      </c>
    </row>
    <row r="79" spans="1:65">
      <c r="A79" s="128"/>
      <c r="B79" s="5" t="s">
        <v>327</v>
      </c>
      <c r="C79" s="126">
        <f>C74/C71</f>
        <v>0.64393481042588108</v>
      </c>
      <c r="D79" s="126">
        <f t="shared" ref="D79:BK79" si="1108">D74/D71</f>
        <v>0.64535557913823272</v>
      </c>
      <c r="E79" s="126">
        <f t="shared" si="1108"/>
        <v>1.0070733171508366</v>
      </c>
      <c r="F79" s="126">
        <f t="shared" si="1108"/>
        <v>0.67150879720410317</v>
      </c>
      <c r="G79" s="126">
        <f t="shared" si="1108"/>
        <v>0.69926053431226176</v>
      </c>
      <c r="H79" s="126" t="e">
        <f t="shared" si="1108"/>
        <v>#DIV/0!</v>
      </c>
      <c r="I79" s="126" t="e">
        <f t="shared" si="1108"/>
        <v>#DIV/0!</v>
      </c>
      <c r="J79" s="126">
        <f t="shared" si="1108"/>
        <v>0.86499524681110684</v>
      </c>
      <c r="K79" s="126">
        <f t="shared" si="1108"/>
        <v>17.252604166666668</v>
      </c>
      <c r="L79" s="126">
        <f t="shared" si="1108"/>
        <v>1.0141590389016018</v>
      </c>
      <c r="M79" s="126">
        <f t="shared" si="1108"/>
        <v>0.92317162538472808</v>
      </c>
      <c r="N79" s="126">
        <f t="shared" si="1108"/>
        <v>1.0384615384615385</v>
      </c>
      <c r="O79" s="126">
        <f t="shared" si="1108"/>
        <v>4.612284069097889</v>
      </c>
      <c r="P79" s="126">
        <f t="shared" si="1108"/>
        <v>1.320378312145811</v>
      </c>
      <c r="Q79" s="126" t="e">
        <f t="shared" si="1108"/>
        <v>#DIV/0!</v>
      </c>
      <c r="R79" s="126">
        <f t="shared" si="1108"/>
        <v>0.6478814443748695</v>
      </c>
      <c r="S79" s="126" t="e">
        <f t="shared" si="1108"/>
        <v>#DIV/0!</v>
      </c>
      <c r="T79" s="126" t="e">
        <f t="shared" si="1108"/>
        <v>#DIV/0!</v>
      </c>
      <c r="U79" s="126" t="e">
        <f t="shared" si="1108"/>
        <v>#DIV/0!</v>
      </c>
      <c r="V79" s="175" t="e">
        <f t="shared" si="1108"/>
        <v>#DIV/0!</v>
      </c>
      <c r="W79" s="126" t="e">
        <f t="shared" si="1108"/>
        <v>#DIV/0!</v>
      </c>
      <c r="X79" s="126" t="e">
        <f t="shared" si="1108"/>
        <v>#DIV/0!</v>
      </c>
      <c r="Y79" s="126" t="e">
        <f t="shared" si="1108"/>
        <v>#DIV/0!</v>
      </c>
      <c r="Z79" s="126" t="e">
        <f t="shared" si="1108"/>
        <v>#DIV/0!</v>
      </c>
      <c r="AA79" s="126" t="e">
        <f t="shared" si="1108"/>
        <v>#DIV/0!</v>
      </c>
      <c r="AB79" s="126" t="e">
        <f t="shared" ref="AB79" si="1109">AB74/AB71</f>
        <v>#DIV/0!</v>
      </c>
      <c r="AC79" s="175" t="e">
        <f t="shared" si="1108"/>
        <v>#DIV/0!</v>
      </c>
      <c r="AD79" s="175">
        <f t="shared" si="1108"/>
        <v>0.68591388730203873</v>
      </c>
      <c r="AE79" s="126">
        <f t="shared" si="1108"/>
        <v>1.3991776903825528</v>
      </c>
      <c r="AF79" s="126">
        <f t="shared" si="1108"/>
        <v>0.17076502732240437</v>
      </c>
      <c r="AG79" s="126">
        <f t="shared" si="1108"/>
        <v>19.136160714285715</v>
      </c>
      <c r="AH79" s="126" t="e">
        <f t="shared" si="1108"/>
        <v>#DIV/0!</v>
      </c>
      <c r="AI79" s="126" t="e">
        <f t="shared" si="1108"/>
        <v>#DIV/0!</v>
      </c>
      <c r="AJ79" s="126">
        <f t="shared" si="1108"/>
        <v>1.9672897196261683</v>
      </c>
      <c r="AK79" s="126">
        <f t="shared" si="1108"/>
        <v>1.2409638554216869</v>
      </c>
      <c r="AL79" s="126">
        <f t="shared" si="1108"/>
        <v>1.0836254381572359</v>
      </c>
      <c r="AM79" s="126" t="e">
        <f t="shared" si="1108"/>
        <v>#DIV/0!</v>
      </c>
      <c r="AN79" s="126" t="e">
        <f t="shared" si="1108"/>
        <v>#DIV/0!</v>
      </c>
      <c r="AO79" s="175">
        <f t="shared" si="1108"/>
        <v>1.1620223493038575</v>
      </c>
      <c r="AP79" s="126" t="e">
        <f t="shared" si="1108"/>
        <v>#DIV/0!</v>
      </c>
      <c r="AQ79" s="175" t="e">
        <f t="shared" si="1108"/>
        <v>#DIV/0!</v>
      </c>
      <c r="AR79" s="126" t="e">
        <f t="shared" si="1108"/>
        <v>#DIV/0!</v>
      </c>
      <c r="AS79" s="126" t="e">
        <f t="shared" si="1108"/>
        <v>#DIV/0!</v>
      </c>
      <c r="AT79" s="126" t="e">
        <f t="shared" si="1108"/>
        <v>#DIV/0!</v>
      </c>
      <c r="AU79" s="126" t="e">
        <f t="shared" si="1108"/>
        <v>#DIV/0!</v>
      </c>
      <c r="AV79" s="126" t="e">
        <f t="shared" si="1108"/>
        <v>#DIV/0!</v>
      </c>
      <c r="AW79" s="126">
        <f t="shared" si="1108"/>
        <v>2.5714285714285716</v>
      </c>
      <c r="AX79" s="126">
        <f t="shared" si="1108"/>
        <v>2.2250000000000001</v>
      </c>
      <c r="AY79" s="126">
        <f t="shared" si="1108"/>
        <v>0</v>
      </c>
      <c r="AZ79" s="126" t="e">
        <f t="shared" si="1108"/>
        <v>#DIV/0!</v>
      </c>
      <c r="BA79" s="126" t="e">
        <f t="shared" si="1108"/>
        <v>#DIV/0!</v>
      </c>
      <c r="BB79" s="175" t="e">
        <f t="shared" si="1108"/>
        <v>#DIV/0!</v>
      </c>
      <c r="BC79" s="126">
        <f t="shared" si="1108"/>
        <v>4.5789473684210522</v>
      </c>
      <c r="BD79" s="126">
        <f t="shared" si="1108"/>
        <v>4.833333333333333</v>
      </c>
      <c r="BE79" s="126" t="e">
        <f t="shared" si="1108"/>
        <v>#DIV/0!</v>
      </c>
      <c r="BF79" s="126">
        <f t="shared" si="1108"/>
        <v>6.0810810810810807</v>
      </c>
      <c r="BG79" s="126">
        <f t="shared" si="1108"/>
        <v>94.372549019607845</v>
      </c>
      <c r="BH79" s="175">
        <f t="shared" si="1108"/>
        <v>1.4122505605833293</v>
      </c>
      <c r="BI79" s="175">
        <f t="shared" si="1108"/>
        <v>0.70789006659495002</v>
      </c>
      <c r="BJ79" s="126" t="e">
        <f t="shared" si="1108"/>
        <v>#DIV/0!</v>
      </c>
      <c r="BK79" s="126">
        <f t="shared" si="1108"/>
        <v>0.70787005491984589</v>
      </c>
      <c r="BM79" s="126">
        <f t="shared" ref="BM79" si="1110">BM74/BM71</f>
        <v>1.4115891529142268</v>
      </c>
    </row>
    <row r="80" spans="1:65" s="178" customFormat="1">
      <c r="A80" s="128"/>
      <c r="B80" s="5" t="s">
        <v>331</v>
      </c>
      <c r="C80" s="11">
        <f>C71-C74</f>
        <v>409606</v>
      </c>
      <c r="D80" s="11">
        <f t="shared" ref="D80:BK80" si="1111">D71-D74</f>
        <v>151386</v>
      </c>
      <c r="E80" s="11">
        <f t="shared" si="1111"/>
        <v>-271</v>
      </c>
      <c r="F80" s="11">
        <f t="shared" si="1111"/>
        <v>49252</v>
      </c>
      <c r="G80" s="11">
        <f t="shared" si="1111"/>
        <v>17122</v>
      </c>
      <c r="H80" s="11">
        <f t="shared" si="1111"/>
        <v>0</v>
      </c>
      <c r="I80" s="11">
        <f t="shared" si="1111"/>
        <v>0</v>
      </c>
      <c r="J80" s="11">
        <f t="shared" si="1111"/>
        <v>9515</v>
      </c>
      <c r="K80" s="11">
        <f t="shared" si="1111"/>
        <v>-6241</v>
      </c>
      <c r="L80" s="11">
        <f t="shared" si="1111"/>
        <v>-396</v>
      </c>
      <c r="M80" s="11">
        <f t="shared" si="1111"/>
        <v>2621</v>
      </c>
      <c r="N80" s="11">
        <f t="shared" si="1111"/>
        <v>-1</v>
      </c>
      <c r="O80" s="11">
        <f t="shared" si="1111"/>
        <v>-1882</v>
      </c>
      <c r="P80" s="11">
        <f t="shared" si="1111"/>
        <v>-8367</v>
      </c>
      <c r="Q80" s="11">
        <f t="shared" si="1111"/>
        <v>0</v>
      </c>
      <c r="R80" s="11">
        <f t="shared" si="1111"/>
        <v>1687</v>
      </c>
      <c r="S80" s="11">
        <f t="shared" si="1111"/>
        <v>0</v>
      </c>
      <c r="T80" s="11">
        <f t="shared" si="1111"/>
        <v>0</v>
      </c>
      <c r="U80" s="11">
        <f t="shared" si="1111"/>
        <v>0</v>
      </c>
      <c r="V80" s="11">
        <f t="shared" si="1111"/>
        <v>0</v>
      </c>
      <c r="W80" s="11">
        <f t="shared" si="1111"/>
        <v>0</v>
      </c>
      <c r="X80" s="11">
        <f t="shared" si="1111"/>
        <v>0</v>
      </c>
      <c r="Y80" s="11">
        <f t="shared" si="1111"/>
        <v>0</v>
      </c>
      <c r="Z80" s="11">
        <f t="shared" si="1111"/>
        <v>0</v>
      </c>
      <c r="AA80" s="11">
        <f t="shared" si="1111"/>
        <v>0</v>
      </c>
      <c r="AB80" s="11">
        <f t="shared" si="1111"/>
        <v>0</v>
      </c>
      <c r="AC80" s="11">
        <f t="shared" si="1111"/>
        <v>0</v>
      </c>
      <c r="AD80" s="11">
        <f t="shared" si="1111"/>
        <v>624031</v>
      </c>
      <c r="AE80" s="11">
        <f t="shared" si="1111"/>
        <v>-2233</v>
      </c>
      <c r="AF80" s="11">
        <f t="shared" si="1111"/>
        <v>607</v>
      </c>
      <c r="AG80" s="11">
        <f t="shared" si="1111"/>
        <v>-8125</v>
      </c>
      <c r="AH80" s="11">
        <f t="shared" si="1111"/>
        <v>0</v>
      </c>
      <c r="AI80" s="11">
        <f t="shared" si="1111"/>
        <v>0</v>
      </c>
      <c r="AJ80" s="11">
        <f t="shared" si="1111"/>
        <v>-414</v>
      </c>
      <c r="AK80" s="11">
        <f t="shared" si="1111"/>
        <v>-580</v>
      </c>
      <c r="AL80" s="11">
        <f t="shared" si="1111"/>
        <v>-167</v>
      </c>
      <c r="AM80" s="11">
        <f t="shared" si="1111"/>
        <v>0</v>
      </c>
      <c r="AN80" s="11">
        <f t="shared" si="1111"/>
        <v>0</v>
      </c>
      <c r="AO80" s="11">
        <f t="shared" si="1111"/>
        <v>-8018</v>
      </c>
      <c r="AP80" s="11">
        <f t="shared" si="1111"/>
        <v>0</v>
      </c>
      <c r="AQ80" s="11">
        <f t="shared" si="1111"/>
        <v>0</v>
      </c>
      <c r="AR80" s="11">
        <f t="shared" si="1111"/>
        <v>0</v>
      </c>
      <c r="AS80" s="11">
        <f t="shared" si="1111"/>
        <v>0</v>
      </c>
      <c r="AT80" s="11">
        <f t="shared" si="1111"/>
        <v>0</v>
      </c>
      <c r="AU80" s="11">
        <f t="shared" si="1111"/>
        <v>0</v>
      </c>
      <c r="AV80" s="11">
        <f t="shared" si="1111"/>
        <v>0</v>
      </c>
      <c r="AW80" s="11">
        <f t="shared" si="1111"/>
        <v>-198</v>
      </c>
      <c r="AX80" s="11">
        <f t="shared" si="1111"/>
        <v>-490</v>
      </c>
      <c r="AY80" s="11">
        <f t="shared" si="1111"/>
        <v>23</v>
      </c>
      <c r="AZ80" s="11">
        <f t="shared" si="1111"/>
        <v>0</v>
      </c>
      <c r="BA80" s="11">
        <f t="shared" si="1111"/>
        <v>0</v>
      </c>
      <c r="BB80" s="11">
        <f t="shared" si="1111"/>
        <v>0</v>
      </c>
      <c r="BC80" s="11">
        <f t="shared" si="1111"/>
        <v>-408</v>
      </c>
      <c r="BD80" s="11">
        <f t="shared" si="1111"/>
        <v>-414</v>
      </c>
      <c r="BE80" s="11">
        <f t="shared" si="1111"/>
        <v>0</v>
      </c>
      <c r="BF80" s="11">
        <f t="shared" si="1111"/>
        <v>-376</v>
      </c>
      <c r="BG80" s="11">
        <f t="shared" si="1111"/>
        <v>-4762</v>
      </c>
      <c r="BH80" s="11">
        <f t="shared" si="1111"/>
        <v>-25555</v>
      </c>
      <c r="BI80" s="11">
        <f t="shared" si="1111"/>
        <v>598476</v>
      </c>
      <c r="BJ80" s="11">
        <f t="shared" si="1111"/>
        <v>-41</v>
      </c>
      <c r="BK80" s="11">
        <f t="shared" si="1111"/>
        <v>598517</v>
      </c>
      <c r="BL80" s="11">
        <f t="shared" ref="BL80:BM80" si="1112">BL74-BL71</f>
        <v>1450280</v>
      </c>
      <c r="BM80" s="11">
        <f t="shared" si="1112"/>
        <v>25514</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8"/>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8"/>
      <c r="BJ81" s="5"/>
      <c r="BK81" s="48"/>
    </row>
    <row r="82" spans="1:66" s="176" customFormat="1">
      <c r="A82" s="15" t="s">
        <v>32</v>
      </c>
      <c r="B82" s="9" t="s">
        <v>326</v>
      </c>
      <c r="C82" s="261">
        <v>0</v>
      </c>
      <c r="D82" s="261">
        <v>0</v>
      </c>
      <c r="E82" s="261">
        <v>0</v>
      </c>
      <c r="F82" s="261">
        <v>0</v>
      </c>
      <c r="G82" s="261">
        <v>0</v>
      </c>
      <c r="H82" s="261">
        <v>0</v>
      </c>
      <c r="I82" s="261">
        <v>0</v>
      </c>
      <c r="J82" s="261">
        <v>0</v>
      </c>
      <c r="K82" s="261">
        <v>0</v>
      </c>
      <c r="L82" s="261">
        <v>0</v>
      </c>
      <c r="M82" s="261">
        <v>0</v>
      </c>
      <c r="N82" s="261">
        <v>0</v>
      </c>
      <c r="O82" s="261">
        <v>0</v>
      </c>
      <c r="P82" s="261">
        <v>0</v>
      </c>
      <c r="Q82" s="261">
        <v>0</v>
      </c>
      <c r="R82" s="261">
        <v>0</v>
      </c>
      <c r="S82" s="261">
        <v>0</v>
      </c>
      <c r="T82" s="261">
        <v>0</v>
      </c>
      <c r="U82" s="261">
        <v>0</v>
      </c>
      <c r="V82" s="261">
        <v>0</v>
      </c>
      <c r="W82" s="261">
        <v>0</v>
      </c>
      <c r="X82" s="261">
        <v>0</v>
      </c>
      <c r="Y82" s="261">
        <v>0</v>
      </c>
      <c r="Z82" s="261">
        <v>0</v>
      </c>
      <c r="AA82" s="261">
        <v>0</v>
      </c>
      <c r="AB82" s="261">
        <v>0</v>
      </c>
      <c r="AC82" s="261">
        <v>0</v>
      </c>
      <c r="AD82" s="269">
        <f t="shared" ref="AD82:AD83" si="1113">SUM(C82:AC82)</f>
        <v>0</v>
      </c>
      <c r="AE82" s="261">
        <v>0</v>
      </c>
      <c r="AF82" s="261">
        <v>0</v>
      </c>
      <c r="AG82" s="261">
        <v>0</v>
      </c>
      <c r="AH82" s="261">
        <v>0</v>
      </c>
      <c r="AI82" s="261">
        <v>0</v>
      </c>
      <c r="AJ82" s="261">
        <v>0</v>
      </c>
      <c r="AK82" s="261">
        <v>20907</v>
      </c>
      <c r="AL82" s="261">
        <v>0</v>
      </c>
      <c r="AM82" s="261">
        <v>1255299</v>
      </c>
      <c r="AN82" s="261">
        <v>0</v>
      </c>
      <c r="AO82" s="261">
        <v>0</v>
      </c>
      <c r="AP82" s="261">
        <v>0</v>
      </c>
      <c r="AQ82" s="261">
        <v>0</v>
      </c>
      <c r="AR82" s="261">
        <v>97796</v>
      </c>
      <c r="AS82" s="261">
        <v>0</v>
      </c>
      <c r="AT82" s="261">
        <v>0</v>
      </c>
      <c r="AU82" s="261">
        <v>32962</v>
      </c>
      <c r="AV82" s="261">
        <v>0</v>
      </c>
      <c r="AW82" s="261">
        <v>0</v>
      </c>
      <c r="AX82" s="261">
        <v>0</v>
      </c>
      <c r="AY82" s="261">
        <v>0</v>
      </c>
      <c r="AZ82" s="261">
        <v>0</v>
      </c>
      <c r="BA82" s="261">
        <v>382636</v>
      </c>
      <c r="BB82" s="261">
        <v>0</v>
      </c>
      <c r="BC82" s="261">
        <v>0</v>
      </c>
      <c r="BD82" s="261">
        <v>0</v>
      </c>
      <c r="BE82" s="261">
        <v>0</v>
      </c>
      <c r="BF82" s="261">
        <v>0</v>
      </c>
      <c r="BG82" s="261">
        <v>19426</v>
      </c>
      <c r="BH82" s="267">
        <f>SUM(AE82:BG82)</f>
        <v>1809026</v>
      </c>
      <c r="BI82" s="123">
        <f>AD82+BH82</f>
        <v>1809026</v>
      </c>
      <c r="BJ82" s="269">
        <v>43521</v>
      </c>
      <c r="BK82" s="269">
        <f t="shared" ref="BK82:BK83" si="1114">BI82-BJ82</f>
        <v>1765505</v>
      </c>
      <c r="BL82" s="176">
        <v>8</v>
      </c>
      <c r="BM82" s="266"/>
    </row>
    <row r="83" spans="1:66" s="41" customFormat="1">
      <c r="A83" s="134"/>
      <c r="B83" s="210" t="s">
        <v>339</v>
      </c>
      <c r="C83" s="10">
        <v>0</v>
      </c>
      <c r="D83" s="10">
        <f>IF('[1]Upto Month Current'!$I$5="",0,'[1]Upto Month Current'!$I$5)</f>
        <v>0</v>
      </c>
      <c r="E83" s="10">
        <f>IF('[1]Upto Month Current'!$I$6="",0,'[1]Upto Month Current'!$I$6)</f>
        <v>0</v>
      </c>
      <c r="F83" s="10">
        <f>IF('[1]Upto Month Current'!$I$7="",0,'[1]Upto Month Current'!$I$7)</f>
        <v>0</v>
      </c>
      <c r="G83" s="10">
        <f>IF('[1]Upto Month Current'!$I$8="",0,'[1]Upto Month Current'!$I$8)</f>
        <v>0</v>
      </c>
      <c r="H83" s="10">
        <f>IF('[1]Upto Month Current'!$I$9="",0,'[1]Upto Month Current'!$I$9)</f>
        <v>0</v>
      </c>
      <c r="I83" s="10">
        <v>0</v>
      </c>
      <c r="J83" s="10">
        <f>IF('[1]Upto Month Current'!$I$11="",0,'[1]Upto Month Current'!$I$11)</f>
        <v>0</v>
      </c>
      <c r="K83" s="10">
        <f>IF('[1]Upto Month Current'!$I$12="",0,'[1]Upto Month Current'!$I$12)</f>
        <v>0</v>
      </c>
      <c r="L83" s="10">
        <f>IF('[1]Upto Month Current'!$I$13="",0,'[1]Upto Month Current'!$I$13)</f>
        <v>0</v>
      </c>
      <c r="M83" s="10">
        <f>IF('[1]Upto Month Current'!$I$14="",0,'[1]Upto Month Current'!$I$14)</f>
        <v>0</v>
      </c>
      <c r="N83" s="10">
        <f>IF('[1]Upto Month Current'!$I$15="",0,'[1]Upto Month Current'!$I$15)</f>
        <v>0</v>
      </c>
      <c r="O83" s="10">
        <f>IF('[1]Upto Month Current'!$I$16="",0,'[1]Upto Month Current'!$I$16)</f>
        <v>0</v>
      </c>
      <c r="P83" s="10">
        <f>IF('[1]Upto Month Current'!$I$17="",0,'[1]Upto Month Current'!$I$17)</f>
        <v>0</v>
      </c>
      <c r="Q83" s="10">
        <v>0</v>
      </c>
      <c r="R83" s="10">
        <f>IF('[1]Upto Month Current'!$I$21="",0,'[1]Upto Month Current'!$I$21)</f>
        <v>0</v>
      </c>
      <c r="S83" s="10">
        <f>IF('[1]Upto Month Current'!$I$26="",0,'[1]Upto Month Current'!$I$26)</f>
        <v>0</v>
      </c>
      <c r="T83" s="10">
        <f>IF('[1]Upto Month Current'!$I$27="",0,'[1]Upto Month Current'!$I$27)</f>
        <v>0</v>
      </c>
      <c r="U83" s="10">
        <v>0</v>
      </c>
      <c r="V83" s="10">
        <v>0</v>
      </c>
      <c r="W83" s="10">
        <v>0</v>
      </c>
      <c r="X83" s="10">
        <v>0</v>
      </c>
      <c r="Y83" s="10">
        <f>IF('[1]Upto Month Current'!$I$42="",0,'[1]Upto Month Current'!$I$42)</f>
        <v>0</v>
      </c>
      <c r="Z83" s="10">
        <f>IF('[1]Upto Month Current'!$I$43="",0,'[1]Upto Month Current'!$I$43)</f>
        <v>0</v>
      </c>
      <c r="AA83" s="10">
        <f>IF('[1]Upto Month Current'!$I$44="",0,'[1]Upto Month Current'!$I$44)</f>
        <v>0</v>
      </c>
      <c r="AB83" s="10">
        <f>IF('[1]Upto Month Current'!$I$48="",0,'[1]Upto Month Current'!$I$48)</f>
        <v>0</v>
      </c>
      <c r="AC83" s="10">
        <f>IF('[1]Upto Month Current'!$I$51="",0,'[1]Upto Month Current'!$I$51)</f>
        <v>0</v>
      </c>
      <c r="AD83" s="121">
        <f t="shared" si="1113"/>
        <v>0</v>
      </c>
      <c r="AE83" s="10">
        <f>IF('[1]Upto Month Current'!$I$19="",0,'[1]Upto Month Current'!$I$19)</f>
        <v>0</v>
      </c>
      <c r="AF83" s="10">
        <f>IF('[1]Upto Month Current'!$I$20="",0,'[1]Upto Month Current'!$I$20)</f>
        <v>0</v>
      </c>
      <c r="AG83" s="10">
        <f>IF('[1]Upto Month Current'!$I$22="",0,'[1]Upto Month Current'!$I$22)</f>
        <v>0</v>
      </c>
      <c r="AH83" s="10">
        <v>0</v>
      </c>
      <c r="AI83" s="10">
        <v>0</v>
      </c>
      <c r="AJ83" s="10">
        <f>IF('[1]Upto Month Current'!$I$25="",0,'[1]Upto Month Current'!$I$25)</f>
        <v>0</v>
      </c>
      <c r="AK83" s="10">
        <v>13802</v>
      </c>
      <c r="AL83" s="10">
        <f>IF('[1]Upto Month Current'!$I$29="",0,'[1]Upto Month Current'!$I$29)</f>
        <v>0</v>
      </c>
      <c r="AM83" s="10">
        <v>828498</v>
      </c>
      <c r="AN83" s="10">
        <f>IF('[1]Upto Month Current'!$I$32="",0,'[1]Upto Month Current'!$I$32)</f>
        <v>0</v>
      </c>
      <c r="AO83" s="10">
        <f>IF('[1]Upto Month Current'!$I$33="",0,'[1]Upto Month Current'!$I$33)</f>
        <v>0</v>
      </c>
      <c r="AP83" s="10">
        <f>IF('[1]Upto Month Current'!$I$34="",0,'[1]Upto Month Current'!$I$34)</f>
        <v>0</v>
      </c>
      <c r="AQ83" s="10">
        <v>0</v>
      </c>
      <c r="AR83" s="10">
        <v>64547</v>
      </c>
      <c r="AS83" s="10">
        <v>0</v>
      </c>
      <c r="AT83" s="10">
        <v>0</v>
      </c>
      <c r="AU83" s="10">
        <v>21755</v>
      </c>
      <c r="AV83" s="10">
        <v>0</v>
      </c>
      <c r="AW83" s="10">
        <f>IF('[1]Upto Month Current'!$I$45="",0,'[1]Upto Month Current'!$I$45)</f>
        <v>0</v>
      </c>
      <c r="AX83" s="10">
        <f>IF('[1]Upto Month Current'!$I$46="",0,'[1]Upto Month Current'!$I$46)</f>
        <v>0</v>
      </c>
      <c r="AY83" s="10">
        <f>IF('[1]Upto Month Current'!$I$47="",0,'[1]Upto Month Current'!$I$47)</f>
        <v>0</v>
      </c>
      <c r="AZ83" s="10">
        <v>0</v>
      </c>
      <c r="BA83" s="10">
        <v>252541</v>
      </c>
      <c r="BB83" s="10">
        <f>IF('[1]Upto Month Current'!$I$52="",0,'[1]Upto Month Current'!$I$52)</f>
        <v>0</v>
      </c>
      <c r="BC83" s="10">
        <f>IF('[1]Upto Month Current'!$I$53="",0,'[1]Upto Month Current'!$I$53)</f>
        <v>0</v>
      </c>
      <c r="BD83" s="10">
        <f>IF('[1]Upto Month Current'!$I$54="",0,'[1]Upto Month Current'!$I$54)</f>
        <v>0</v>
      </c>
      <c r="BE83" s="10">
        <v>0</v>
      </c>
      <c r="BF83" s="10">
        <f>IF('[1]Upto Month Current'!$I$56="",0,'[1]Upto Month Current'!$I$56)</f>
        <v>0</v>
      </c>
      <c r="BG83" s="10">
        <v>12846</v>
      </c>
      <c r="BH83" s="10">
        <f>SUM(AE83:BG83)</f>
        <v>1193989</v>
      </c>
      <c r="BI83" s="245">
        <f>AD83+BH83</f>
        <v>1193989</v>
      </c>
      <c r="BJ83" s="10">
        <v>29015</v>
      </c>
      <c r="BK83" s="10">
        <f t="shared" si="1114"/>
        <v>1164974</v>
      </c>
      <c r="BM83" s="211"/>
    </row>
    <row r="84" spans="1:66">
      <c r="A84" s="128"/>
      <c r="B84" s="12" t="s">
        <v>340</v>
      </c>
      <c r="C84" s="9">
        <f>IF('Upto Month COPPY'!$I$4="",0,'Upto Month COPPY'!$I$4)</f>
        <v>0</v>
      </c>
      <c r="D84" s="9">
        <f>IF('Upto Month COPPY'!$I$5="",0,'Upto Month COPPY'!$I$5)</f>
        <v>0</v>
      </c>
      <c r="E84" s="9">
        <f>IF('Upto Month COPPY'!$I$6="",0,'Upto Month COPPY'!$I$6)</f>
        <v>0</v>
      </c>
      <c r="F84" s="9">
        <f>IF('Upto Month COPPY'!$I$7="",0,'Upto Month COPPY'!$I$7)</f>
        <v>0</v>
      </c>
      <c r="G84" s="9">
        <f>IF('Upto Month COPPY'!$I$8="",0,'Upto Month COPPY'!$I$8)</f>
        <v>0</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0</v>
      </c>
      <c r="M84" s="9">
        <f>IF('Upto Month COPPY'!$I$14="",0,'Upto Month COPPY'!$I$14)</f>
        <v>0</v>
      </c>
      <c r="N84" s="9">
        <f>IF('Upto Month COPPY'!$I$15="",0,'Upto Month COPPY'!$I$15)</f>
        <v>0</v>
      </c>
      <c r="O84" s="9">
        <f>IF('Upto Month COPPY'!$I$16="",0,'Upto Month COPPY'!$I$16)</f>
        <v>0</v>
      </c>
      <c r="P84" s="9">
        <f>IF('Upto Month COPPY'!$I$17="",0,'Upto Month COPPY'!$I$17)</f>
        <v>0</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269">
        <f t="shared" ref="AD84:AD85" si="1115">SUM(C84:AC84)</f>
        <v>0</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19777</v>
      </c>
      <c r="AL84" s="9">
        <f>IF('Upto Month COPPY'!$I$29="",0,'Upto Month COPPY'!$I$29)</f>
        <v>0</v>
      </c>
      <c r="AM84" s="9">
        <f>IF('Upto Month COPPY'!$I$31="",0,'Upto Month COPPY'!$I$31)</f>
        <v>779501</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21784</v>
      </c>
      <c r="AS84" s="9">
        <f>IF('Upto Month COPPY'!$I$38="",0,'Upto Month COPPY'!$I$38)</f>
        <v>0</v>
      </c>
      <c r="AT84" s="9">
        <f>IF('Upto Month COPPY'!$I$38="",0,'Upto Month COPPY'!$I$38)</f>
        <v>0</v>
      </c>
      <c r="AU84" s="9">
        <f>IF('Upto Month COPPY'!$I$41="",0,'Upto Month COPPY'!$I$41)</f>
        <v>7970</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550252</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2503</v>
      </c>
      <c r="BH84" s="9">
        <f>SUM(AE84:BG84)</f>
        <v>1381787</v>
      </c>
      <c r="BI84" s="263">
        <f>AD84+BH84</f>
        <v>1381787</v>
      </c>
      <c r="BJ84" s="9">
        <f>IF('Upto Month COPPY'!$I$60="",0,'Upto Month COPPY'!$I$60)-'Upto Month COPPY'!I57</f>
        <v>39025</v>
      </c>
      <c r="BK84" s="49">
        <f t="shared" ref="BK84:BK85" si="1116">BI84-BJ84</f>
        <v>1342762</v>
      </c>
      <c r="BL84">
        <f>'Upto Month COPPY'!$I$61</f>
        <v>1342763</v>
      </c>
      <c r="BM84" s="30">
        <f t="shared" ref="BM84:BM88" si="1117">BK84-AD84</f>
        <v>1342762</v>
      </c>
      <c r="BN84" s="68">
        <f>-------------------Sheet1!H8</f>
        <v>0</v>
      </c>
    </row>
    <row r="85" spans="1:66">
      <c r="A85" s="128"/>
      <c r="B85" s="180" t="s">
        <v>341</v>
      </c>
      <c r="C85" s="9">
        <f>IF('Upto Month Current'!$I$4="",0,'Upto Month Current'!$I$4)</f>
        <v>0</v>
      </c>
      <c r="D85" s="9">
        <f>IF('Upto Month Current'!$I$5="",0,'Upto Month Current'!$I$5)</f>
        <v>0</v>
      </c>
      <c r="E85" s="9">
        <f>IF('Upto Month Current'!$I$6="",0,'Upto Month Current'!$I$6)</f>
        <v>0</v>
      </c>
      <c r="F85" s="9">
        <f>IF('Upto Month Current'!$I$7="",0,'Upto Month Current'!$I$7)</f>
        <v>0</v>
      </c>
      <c r="G85" s="9">
        <f>IF('Upto Month Current'!$I$8="",0,'Upto Month Current'!$I$8)</f>
        <v>0</v>
      </c>
      <c r="H85" s="9">
        <f>IF('Upto Month Current'!$I$9="",0,'Upto Month Current'!$I$9)</f>
        <v>0</v>
      </c>
      <c r="I85" s="9">
        <f>IF('Upto Month Current'!$I$10="",0,'Upto Month Current'!$I$10)</f>
        <v>0</v>
      </c>
      <c r="J85" s="9">
        <f>IF('Upto Month Current'!$I$11="",0,'Upto Month Current'!$I$11)</f>
        <v>0</v>
      </c>
      <c r="K85" s="9">
        <f>IF('Upto Month Current'!$I$12="",0,'Upto Month Current'!$I$12)</f>
        <v>0</v>
      </c>
      <c r="L85" s="9">
        <f>IF('Upto Month Current'!$I$13="",0,'Upto Month Current'!$I$13)</f>
        <v>0</v>
      </c>
      <c r="M85" s="9">
        <f>IF('Upto Month Current'!$I$14="",0,'Upto Month Current'!$I$14)</f>
        <v>0</v>
      </c>
      <c r="N85" s="9">
        <f>IF('Upto Month Current'!$I$15="",0,'Upto Month Current'!$I$15)</f>
        <v>0</v>
      </c>
      <c r="O85" s="9">
        <f>IF('Upto Month Current'!$I$16="",0,'Upto Month Current'!$I$16)</f>
        <v>0</v>
      </c>
      <c r="P85" s="9">
        <f>IF('Upto Month Current'!$I$17="",0,'Upto Month Current'!$I$17)</f>
        <v>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269">
        <f t="shared" si="1115"/>
        <v>0</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24483</v>
      </c>
      <c r="AL85" s="9">
        <f>IF('Upto Month Current'!$I$29="",0,'Upto Month Current'!$I$29)</f>
        <v>0</v>
      </c>
      <c r="AM85" s="9">
        <f>IF('Upto Month Current'!$I$31="",0,'Upto Month Current'!$I$31)</f>
        <v>1865829</v>
      </c>
      <c r="AN85" s="9">
        <f>IF('Upto Month Current'!$I$32="",0,'Upto Month Current'!$I$32)</f>
        <v>0</v>
      </c>
      <c r="AO85" s="9">
        <f>IF('Upto Month Current'!$I$33="",0,'Upto Month Current'!$I$33)</f>
        <v>0</v>
      </c>
      <c r="AP85" s="9">
        <f>IF('Upto Month Current'!$I$34="",0,'Upto Month Current'!$I$34)</f>
        <v>0</v>
      </c>
      <c r="AQ85" s="9">
        <f>IF('Upto Month Current'!$I$36="",0,'Upto Month Current'!$I$36)</f>
        <v>0</v>
      </c>
      <c r="AR85" s="9">
        <f>IF('Upto Month Current'!$I$37="",0,'Upto Month Current'!$I$37)</f>
        <v>3238</v>
      </c>
      <c r="AS85" s="9">
        <v>0</v>
      </c>
      <c r="AT85" s="9">
        <f>IF('Upto Month Current'!$I$38="",0,'Upto Month Current'!$I$38)</f>
        <v>0</v>
      </c>
      <c r="AU85" s="9">
        <f>IF('Upto Month Current'!$I$41="",0,'Upto Month Current'!$I$41)</f>
        <v>-20406</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696158</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7242</v>
      </c>
      <c r="BH85" s="9">
        <f>SUM(AE85:BG85)</f>
        <v>2576544</v>
      </c>
      <c r="BI85" s="263">
        <f>AD85+BH85</f>
        <v>2576544</v>
      </c>
      <c r="BJ85" s="9">
        <f>IF('Upto Month Current'!$I$60="",0,'Upto Month Current'!$I$60)-'Upto Month Current'!I57</f>
        <v>65986</v>
      </c>
      <c r="BK85" s="49">
        <f t="shared" si="1116"/>
        <v>2510558</v>
      </c>
      <c r="BL85" s="99">
        <f>'Upto Month Current'!$I$61</f>
        <v>2510559</v>
      </c>
      <c r="BM85" s="30">
        <f t="shared" si="1117"/>
        <v>2510558</v>
      </c>
    </row>
    <row r="86" spans="1:66">
      <c r="A86" s="128"/>
      <c r="B86" s="5" t="s">
        <v>127</v>
      </c>
      <c r="C86" s="11">
        <f>C85-C83</f>
        <v>0</v>
      </c>
      <c r="D86" s="11">
        <f t="shared" ref="D86" si="1118">D85-D83</f>
        <v>0</v>
      </c>
      <c r="E86" s="11">
        <f t="shared" ref="E86" si="1119">E85-E83</f>
        <v>0</v>
      </c>
      <c r="F86" s="11">
        <f t="shared" ref="F86" si="1120">F85-F83</f>
        <v>0</v>
      </c>
      <c r="G86" s="11">
        <f t="shared" ref="G86" si="1121">G85-G83</f>
        <v>0</v>
      </c>
      <c r="H86" s="11">
        <f t="shared" ref="H86" si="1122">H85-H83</f>
        <v>0</v>
      </c>
      <c r="I86" s="11">
        <f t="shared" ref="I86" si="1123">I85-I83</f>
        <v>0</v>
      </c>
      <c r="J86" s="11">
        <f t="shared" ref="J86" si="1124">J85-J83</f>
        <v>0</v>
      </c>
      <c r="K86" s="11">
        <f t="shared" ref="K86" si="1125">K85-K83</f>
        <v>0</v>
      </c>
      <c r="L86" s="11">
        <f t="shared" ref="L86" si="1126">L85-L83</f>
        <v>0</v>
      </c>
      <c r="M86" s="11">
        <f t="shared" ref="M86" si="1127">M85-M83</f>
        <v>0</v>
      </c>
      <c r="N86" s="11">
        <f t="shared" ref="N86" si="1128">N85-N83</f>
        <v>0</v>
      </c>
      <c r="O86" s="11">
        <f t="shared" ref="O86" si="1129">O85-O83</f>
        <v>0</v>
      </c>
      <c r="P86" s="11">
        <f t="shared" ref="P86" si="1130">P85-P83</f>
        <v>0</v>
      </c>
      <c r="Q86" s="11">
        <f t="shared" ref="Q86" si="1131">Q85-Q83</f>
        <v>0</v>
      </c>
      <c r="R86" s="11">
        <f t="shared" ref="R86" si="1132">R85-R83</f>
        <v>0</v>
      </c>
      <c r="S86" s="11">
        <f t="shared" ref="S86" si="1133">S85-S83</f>
        <v>0</v>
      </c>
      <c r="T86" s="11">
        <f t="shared" ref="T86:U86" si="1134">T85-T83</f>
        <v>0</v>
      </c>
      <c r="U86" s="11">
        <f t="shared" si="1134"/>
        <v>0</v>
      </c>
      <c r="V86" s="9">
        <f t="shared" ref="V86" si="1135">V85-V83</f>
        <v>0</v>
      </c>
      <c r="W86" s="11">
        <f t="shared" ref="W86" si="1136">W85-W83</f>
        <v>0</v>
      </c>
      <c r="X86" s="11">
        <f t="shared" ref="X86" si="1137">X85-X83</f>
        <v>0</v>
      </c>
      <c r="Y86" s="11">
        <f t="shared" ref="Y86" si="1138">Y85-Y83</f>
        <v>0</v>
      </c>
      <c r="Z86" s="11">
        <f t="shared" ref="Z86" si="1139">Z85-Z83</f>
        <v>0</v>
      </c>
      <c r="AA86" s="11">
        <f t="shared" ref="AA86:AD86" si="1140">AA85-AA83</f>
        <v>0</v>
      </c>
      <c r="AB86" s="11">
        <f t="shared" ref="AB86" si="1141">AB85-AB83</f>
        <v>0</v>
      </c>
      <c r="AC86" s="9">
        <f t="shared" si="1140"/>
        <v>0</v>
      </c>
      <c r="AD86" s="9">
        <f t="shared" si="1140"/>
        <v>0</v>
      </c>
      <c r="AE86" s="11">
        <f t="shared" ref="AE86" si="1142">AE85-AE83</f>
        <v>0</v>
      </c>
      <c r="AF86" s="11">
        <f t="shared" ref="AF86" si="1143">AF85-AF83</f>
        <v>0</v>
      </c>
      <c r="AG86" s="11">
        <f t="shared" ref="AG86" si="1144">AG85-AG83</f>
        <v>0</v>
      </c>
      <c r="AH86" s="11">
        <f t="shared" ref="AH86" si="1145">AH85-AH83</f>
        <v>0</v>
      </c>
      <c r="AI86" s="11">
        <f t="shared" ref="AI86" si="1146">AI85-AI83</f>
        <v>0</v>
      </c>
      <c r="AJ86" s="11">
        <f t="shared" ref="AJ86" si="1147">AJ85-AJ83</f>
        <v>0</v>
      </c>
      <c r="AK86" s="11">
        <f t="shared" ref="AK86" si="1148">AK85-AK83</f>
        <v>10681</v>
      </c>
      <c r="AL86" s="11">
        <f t="shared" ref="AL86" si="1149">AL85-AL83</f>
        <v>0</v>
      </c>
      <c r="AM86" s="11">
        <f t="shared" ref="AM86" si="1150">AM85-AM83</f>
        <v>1037331</v>
      </c>
      <c r="AN86" s="11">
        <f t="shared" ref="AN86" si="1151">AN85-AN83</f>
        <v>0</v>
      </c>
      <c r="AO86" s="9">
        <f t="shared" ref="AO86" si="1152">AO85-AO83</f>
        <v>0</v>
      </c>
      <c r="AP86" s="11">
        <f t="shared" ref="AP86" si="1153">AP85-AP83</f>
        <v>0</v>
      </c>
      <c r="AQ86" s="9">
        <f t="shared" ref="AQ86" si="1154">AQ85-AQ83</f>
        <v>0</v>
      </c>
      <c r="AR86" s="11">
        <f t="shared" ref="AR86" si="1155">AR85-AR83</f>
        <v>-61309</v>
      </c>
      <c r="AS86" s="11">
        <f t="shared" ref="AS86" si="1156">AS85-AS83</f>
        <v>0</v>
      </c>
      <c r="AT86" s="11">
        <f t="shared" ref="AT86" si="1157">AT85-AT83</f>
        <v>0</v>
      </c>
      <c r="AU86" s="11">
        <f t="shared" ref="AU86" si="1158">AU85-AU83</f>
        <v>-42161</v>
      </c>
      <c r="AV86" s="11">
        <f t="shared" ref="AV86" si="1159">AV85-AV83</f>
        <v>0</v>
      </c>
      <c r="AW86" s="11">
        <f t="shared" ref="AW86" si="1160">AW85-AW83</f>
        <v>0</v>
      </c>
      <c r="AX86" s="11">
        <f t="shared" ref="AX86" si="1161">AX85-AX83</f>
        <v>0</v>
      </c>
      <c r="AY86" s="11">
        <f t="shared" ref="AY86" si="1162">AY85-AY83</f>
        <v>0</v>
      </c>
      <c r="AZ86" s="11">
        <f t="shared" ref="AZ86" si="1163">AZ85-AZ83</f>
        <v>0</v>
      </c>
      <c r="BA86" s="11">
        <f t="shared" ref="BA86" si="1164">BA85-BA83</f>
        <v>443617</v>
      </c>
      <c r="BB86" s="9">
        <f t="shared" ref="BB86" si="1165">BB85-BB83</f>
        <v>0</v>
      </c>
      <c r="BC86" s="11">
        <f t="shared" ref="BC86" si="1166">BC85-BC83</f>
        <v>0</v>
      </c>
      <c r="BD86" s="11">
        <f t="shared" ref="BD86" si="1167">BD85-BD83</f>
        <v>0</v>
      </c>
      <c r="BE86" s="11">
        <f t="shared" ref="BE86" si="1168">BE85-BE83</f>
        <v>0</v>
      </c>
      <c r="BF86" s="11">
        <f t="shared" ref="BF86" si="1169">BF85-BF83</f>
        <v>0</v>
      </c>
      <c r="BG86" s="11">
        <f t="shared" ref="BG86:BH86" si="1170">BG85-BG83</f>
        <v>-5604</v>
      </c>
      <c r="BH86" s="9">
        <f t="shared" si="1170"/>
        <v>1382555</v>
      </c>
      <c r="BI86" s="9">
        <f t="shared" ref="BI86" si="1171">BI85-BI83</f>
        <v>1382555</v>
      </c>
      <c r="BJ86" s="11">
        <f t="shared" ref="BJ86:BK86" si="1172">BJ85-BJ83</f>
        <v>36971</v>
      </c>
      <c r="BK86" s="49">
        <f t="shared" si="1172"/>
        <v>1345584</v>
      </c>
      <c r="BM86" s="30">
        <f t="shared" si="1117"/>
        <v>1345584</v>
      </c>
    </row>
    <row r="87" spans="1:66">
      <c r="A87" s="128"/>
      <c r="B87" s="5" t="s">
        <v>128</v>
      </c>
      <c r="C87" s="13" t="e">
        <f>C86/C83</f>
        <v>#DIV/0!</v>
      </c>
      <c r="D87" s="13" t="e">
        <f t="shared" ref="D87" si="1173">D86/D83</f>
        <v>#DIV/0!</v>
      </c>
      <c r="E87" s="13" t="e">
        <f t="shared" ref="E87" si="1174">E86/E83</f>
        <v>#DIV/0!</v>
      </c>
      <c r="F87" s="13" t="e">
        <f t="shared" ref="F87" si="1175">F86/F83</f>
        <v>#DIV/0!</v>
      </c>
      <c r="G87" s="13" t="e">
        <f t="shared" ref="G87" si="1176">G86/G83</f>
        <v>#DIV/0!</v>
      </c>
      <c r="H87" s="13" t="e">
        <f t="shared" ref="H87" si="1177">H86/H83</f>
        <v>#DIV/0!</v>
      </c>
      <c r="I87" s="13" t="e">
        <f t="shared" ref="I87" si="1178">I86/I83</f>
        <v>#DIV/0!</v>
      </c>
      <c r="J87" s="13" t="e">
        <f t="shared" ref="J87" si="1179">J86/J83</f>
        <v>#DIV/0!</v>
      </c>
      <c r="K87" s="13" t="e">
        <f t="shared" ref="K87" si="1180">K86/K83</f>
        <v>#DIV/0!</v>
      </c>
      <c r="L87" s="13" t="e">
        <f t="shared" ref="L87" si="1181">L86/L83</f>
        <v>#DIV/0!</v>
      </c>
      <c r="M87" s="13" t="e">
        <f t="shared" ref="M87" si="1182">M86/M83</f>
        <v>#DIV/0!</v>
      </c>
      <c r="N87" s="13" t="e">
        <f t="shared" ref="N87" si="1183">N86/N83</f>
        <v>#DIV/0!</v>
      </c>
      <c r="O87" s="13" t="e">
        <f t="shared" ref="O87" si="1184">O86/O83</f>
        <v>#DIV/0!</v>
      </c>
      <c r="P87" s="13" t="e">
        <f t="shared" ref="P87" si="1185">P86/P83</f>
        <v>#DIV/0!</v>
      </c>
      <c r="Q87" s="13" t="e">
        <f t="shared" ref="Q87" si="1186">Q86/Q83</f>
        <v>#DIV/0!</v>
      </c>
      <c r="R87" s="13" t="e">
        <f t="shared" ref="R87" si="1187">R86/R83</f>
        <v>#DIV/0!</v>
      </c>
      <c r="S87" s="13" t="e">
        <f t="shared" ref="S87" si="1188">S86/S83</f>
        <v>#DIV/0!</v>
      </c>
      <c r="T87" s="13" t="e">
        <f t="shared" ref="T87:U87" si="1189">T86/T83</f>
        <v>#DIV/0!</v>
      </c>
      <c r="U87" s="13" t="e">
        <f t="shared" si="1189"/>
        <v>#DIV/0!</v>
      </c>
      <c r="V87" s="160" t="e">
        <f t="shared" ref="V87" si="1190">V86/V83</f>
        <v>#DIV/0!</v>
      </c>
      <c r="W87" s="13" t="e">
        <f t="shared" ref="W87" si="1191">W86/W83</f>
        <v>#DIV/0!</v>
      </c>
      <c r="X87" s="13" t="e">
        <f t="shared" ref="X87" si="1192">X86/X83</f>
        <v>#DIV/0!</v>
      </c>
      <c r="Y87" s="13" t="e">
        <f t="shared" ref="Y87" si="1193">Y86/Y83</f>
        <v>#DIV/0!</v>
      </c>
      <c r="Z87" s="13" t="e">
        <f t="shared" ref="Z87" si="1194">Z86/Z83</f>
        <v>#DIV/0!</v>
      </c>
      <c r="AA87" s="13" t="e">
        <f t="shared" ref="AA87:AD87" si="1195">AA86/AA83</f>
        <v>#DIV/0!</v>
      </c>
      <c r="AB87" s="13" t="e">
        <f t="shared" ref="AB87" si="1196">AB86/AB83</f>
        <v>#DIV/0!</v>
      </c>
      <c r="AC87" s="160" t="e">
        <f t="shared" si="1195"/>
        <v>#DIV/0!</v>
      </c>
      <c r="AD87" s="160" t="e">
        <f t="shared" si="1195"/>
        <v>#DIV/0!</v>
      </c>
      <c r="AE87" s="13" t="e">
        <f t="shared" ref="AE87" si="1197">AE86/AE83</f>
        <v>#DIV/0!</v>
      </c>
      <c r="AF87" s="13" t="e">
        <f t="shared" ref="AF87" si="1198">AF86/AF83</f>
        <v>#DIV/0!</v>
      </c>
      <c r="AG87" s="13" t="e">
        <f t="shared" ref="AG87" si="1199">AG86/AG83</f>
        <v>#DIV/0!</v>
      </c>
      <c r="AH87" s="13" t="e">
        <f t="shared" ref="AH87" si="1200">AH86/AH83</f>
        <v>#DIV/0!</v>
      </c>
      <c r="AI87" s="13" t="e">
        <f t="shared" ref="AI87" si="1201">AI86/AI83</f>
        <v>#DIV/0!</v>
      </c>
      <c r="AJ87" s="13" t="e">
        <f t="shared" ref="AJ87" si="1202">AJ86/AJ83</f>
        <v>#DIV/0!</v>
      </c>
      <c r="AK87" s="13">
        <f t="shared" ref="AK87" si="1203">AK86/AK83</f>
        <v>0.77387335168816118</v>
      </c>
      <c r="AL87" s="13" t="e">
        <f t="shared" ref="AL87" si="1204">AL86/AL83</f>
        <v>#DIV/0!</v>
      </c>
      <c r="AM87" s="13">
        <f t="shared" ref="AM87" si="1205">AM86/AM83</f>
        <v>1.2520621655091504</v>
      </c>
      <c r="AN87" s="13" t="e">
        <f t="shared" ref="AN87" si="1206">AN86/AN83</f>
        <v>#DIV/0!</v>
      </c>
      <c r="AO87" s="160" t="e">
        <f t="shared" ref="AO87" si="1207">AO86/AO83</f>
        <v>#DIV/0!</v>
      </c>
      <c r="AP87" s="13" t="e">
        <f t="shared" ref="AP87" si="1208">AP86/AP83</f>
        <v>#DIV/0!</v>
      </c>
      <c r="AQ87" s="160" t="e">
        <f t="shared" ref="AQ87" si="1209">AQ86/AQ83</f>
        <v>#DIV/0!</v>
      </c>
      <c r="AR87" s="13">
        <f t="shared" ref="AR87" si="1210">AR86/AR83</f>
        <v>-0.9498350039506096</v>
      </c>
      <c r="AS87" s="13" t="e">
        <f t="shared" ref="AS87" si="1211">AS86/AS83</f>
        <v>#DIV/0!</v>
      </c>
      <c r="AT87" s="13" t="e">
        <f t="shared" ref="AT87" si="1212">AT86/AT83</f>
        <v>#DIV/0!</v>
      </c>
      <c r="AU87" s="13">
        <f t="shared" ref="AU87" si="1213">AU86/AU83</f>
        <v>-1.9379912663755459</v>
      </c>
      <c r="AV87" s="13" t="e">
        <f t="shared" ref="AV87" si="1214">AV86/AV83</f>
        <v>#DIV/0!</v>
      </c>
      <c r="AW87" s="13" t="e">
        <f t="shared" ref="AW87" si="1215">AW86/AW83</f>
        <v>#DIV/0!</v>
      </c>
      <c r="AX87" s="13" t="e">
        <f t="shared" ref="AX87" si="1216">AX86/AX83</f>
        <v>#DIV/0!</v>
      </c>
      <c r="AY87" s="13" t="e">
        <f t="shared" ref="AY87" si="1217">AY86/AY83</f>
        <v>#DIV/0!</v>
      </c>
      <c r="AZ87" s="13" t="e">
        <f t="shared" ref="AZ87" si="1218">AZ86/AZ83</f>
        <v>#DIV/0!</v>
      </c>
      <c r="BA87" s="13">
        <f t="shared" ref="BA87" si="1219">BA86/BA83</f>
        <v>1.7566137775648309</v>
      </c>
      <c r="BB87" s="160" t="e">
        <f t="shared" ref="BB87" si="1220">BB86/BB83</f>
        <v>#DIV/0!</v>
      </c>
      <c r="BC87" s="13" t="e">
        <f t="shared" ref="BC87" si="1221">BC86/BC83</f>
        <v>#DIV/0!</v>
      </c>
      <c r="BD87" s="13" t="e">
        <f t="shared" ref="BD87" si="1222">BD86/BD83</f>
        <v>#DIV/0!</v>
      </c>
      <c r="BE87" s="13" t="e">
        <f t="shared" ref="BE87" si="1223">BE86/BE83</f>
        <v>#DIV/0!</v>
      </c>
      <c r="BF87" s="13" t="e">
        <f t="shared" ref="BF87" si="1224">BF86/BF83</f>
        <v>#DIV/0!</v>
      </c>
      <c r="BG87" s="13">
        <f t="shared" ref="BG87:BH87" si="1225">BG86/BG83</f>
        <v>-0.43624474544605324</v>
      </c>
      <c r="BH87" s="160">
        <f t="shared" si="1225"/>
        <v>1.157929428160561</v>
      </c>
      <c r="BI87" s="160">
        <f t="shared" ref="BI87" si="1226">BI86/BI83</f>
        <v>1.157929428160561</v>
      </c>
      <c r="BJ87" s="13">
        <f t="shared" ref="BJ87:BK87" si="1227">BJ86/BJ83</f>
        <v>1.2742029984490781</v>
      </c>
      <c r="BK87" s="50">
        <f t="shared" si="1227"/>
        <v>1.1550335028936267</v>
      </c>
      <c r="BM87" s="160" t="e">
        <f t="shared" ref="BM87" si="1228">BM86/BM83</f>
        <v>#DIV/0!</v>
      </c>
    </row>
    <row r="88" spans="1:66">
      <c r="A88" s="128"/>
      <c r="B88" s="5" t="s">
        <v>129</v>
      </c>
      <c r="C88" s="11">
        <f>C85-C84</f>
        <v>0</v>
      </c>
      <c r="D88" s="11">
        <f t="shared" ref="D88:BK88" si="1229">D85-D84</f>
        <v>0</v>
      </c>
      <c r="E88" s="11">
        <f t="shared" si="1229"/>
        <v>0</v>
      </c>
      <c r="F88" s="11">
        <f t="shared" si="1229"/>
        <v>0</v>
      </c>
      <c r="G88" s="11">
        <f t="shared" si="1229"/>
        <v>0</v>
      </c>
      <c r="H88" s="11">
        <f t="shared" si="1229"/>
        <v>0</v>
      </c>
      <c r="I88" s="11">
        <f t="shared" si="1229"/>
        <v>0</v>
      </c>
      <c r="J88" s="11">
        <f t="shared" si="1229"/>
        <v>0</v>
      </c>
      <c r="K88" s="11">
        <f t="shared" si="1229"/>
        <v>0</v>
      </c>
      <c r="L88" s="11">
        <f t="shared" si="1229"/>
        <v>0</v>
      </c>
      <c r="M88" s="11">
        <f t="shared" si="1229"/>
        <v>0</v>
      </c>
      <c r="N88" s="11">
        <f t="shared" si="1229"/>
        <v>0</v>
      </c>
      <c r="O88" s="11">
        <f t="shared" si="1229"/>
        <v>0</v>
      </c>
      <c r="P88" s="11">
        <f t="shared" si="1229"/>
        <v>0</v>
      </c>
      <c r="Q88" s="11">
        <f t="shared" si="1229"/>
        <v>0</v>
      </c>
      <c r="R88" s="11">
        <f t="shared" si="1229"/>
        <v>0</v>
      </c>
      <c r="S88" s="11">
        <f t="shared" si="1229"/>
        <v>0</v>
      </c>
      <c r="T88" s="11">
        <f t="shared" si="1229"/>
        <v>0</v>
      </c>
      <c r="U88" s="11">
        <f t="shared" ref="U88" si="1230">U85-U84</f>
        <v>0</v>
      </c>
      <c r="V88" s="9">
        <f t="shared" si="1229"/>
        <v>0</v>
      </c>
      <c r="W88" s="11">
        <f t="shared" si="1229"/>
        <v>0</v>
      </c>
      <c r="X88" s="11">
        <f t="shared" si="1229"/>
        <v>0</v>
      </c>
      <c r="Y88" s="11">
        <f t="shared" si="1229"/>
        <v>0</v>
      </c>
      <c r="Z88" s="11">
        <f t="shared" si="1229"/>
        <v>0</v>
      </c>
      <c r="AA88" s="11">
        <f t="shared" si="1229"/>
        <v>0</v>
      </c>
      <c r="AB88" s="11">
        <f t="shared" ref="AB88" si="1231">AB85-AB84</f>
        <v>0</v>
      </c>
      <c r="AC88" s="9">
        <f t="shared" ref="AC88:AD88" si="1232">AC85-AC84</f>
        <v>0</v>
      </c>
      <c r="AD88" s="9">
        <f t="shared" si="1232"/>
        <v>0</v>
      </c>
      <c r="AE88" s="11">
        <f t="shared" si="1229"/>
        <v>0</v>
      </c>
      <c r="AF88" s="11">
        <f t="shared" si="1229"/>
        <v>0</v>
      </c>
      <c r="AG88" s="11">
        <f t="shared" si="1229"/>
        <v>0</v>
      </c>
      <c r="AH88" s="11">
        <f t="shared" si="1229"/>
        <v>0</v>
      </c>
      <c r="AI88" s="11">
        <f t="shared" si="1229"/>
        <v>0</v>
      </c>
      <c r="AJ88" s="11">
        <f t="shared" si="1229"/>
        <v>0</v>
      </c>
      <c r="AK88" s="11">
        <f t="shared" si="1229"/>
        <v>4706</v>
      </c>
      <c r="AL88" s="11">
        <f t="shared" si="1229"/>
        <v>0</v>
      </c>
      <c r="AM88" s="11">
        <f t="shared" si="1229"/>
        <v>1086328</v>
      </c>
      <c r="AN88" s="11">
        <f t="shared" si="1229"/>
        <v>0</v>
      </c>
      <c r="AO88" s="9">
        <f t="shared" si="1229"/>
        <v>0</v>
      </c>
      <c r="AP88" s="11">
        <f t="shared" si="1229"/>
        <v>0</v>
      </c>
      <c r="AQ88" s="9">
        <f t="shared" si="1229"/>
        <v>0</v>
      </c>
      <c r="AR88" s="11">
        <f t="shared" si="1229"/>
        <v>-18546</v>
      </c>
      <c r="AS88" s="11">
        <f t="shared" si="1229"/>
        <v>0</v>
      </c>
      <c r="AT88" s="11">
        <f t="shared" si="1229"/>
        <v>0</v>
      </c>
      <c r="AU88" s="11">
        <f t="shared" si="1229"/>
        <v>-28376</v>
      </c>
      <c r="AV88" s="11">
        <f t="shared" si="1229"/>
        <v>0</v>
      </c>
      <c r="AW88" s="11">
        <f t="shared" si="1229"/>
        <v>0</v>
      </c>
      <c r="AX88" s="11">
        <f t="shared" si="1229"/>
        <v>0</v>
      </c>
      <c r="AY88" s="11">
        <f t="shared" si="1229"/>
        <v>0</v>
      </c>
      <c r="AZ88" s="11">
        <f t="shared" si="1229"/>
        <v>0</v>
      </c>
      <c r="BA88" s="11">
        <f t="shared" si="1229"/>
        <v>145906</v>
      </c>
      <c r="BB88" s="9">
        <f t="shared" si="1229"/>
        <v>0</v>
      </c>
      <c r="BC88" s="11">
        <f t="shared" si="1229"/>
        <v>0</v>
      </c>
      <c r="BD88" s="11">
        <f t="shared" si="1229"/>
        <v>0</v>
      </c>
      <c r="BE88" s="11">
        <f t="shared" si="1229"/>
        <v>0</v>
      </c>
      <c r="BF88" s="11">
        <f t="shared" si="1229"/>
        <v>0</v>
      </c>
      <c r="BG88" s="11">
        <f t="shared" si="1229"/>
        <v>4739</v>
      </c>
      <c r="BH88" s="9">
        <f t="shared" si="1229"/>
        <v>1194757</v>
      </c>
      <c r="BI88" s="9">
        <f t="shared" si="1229"/>
        <v>1194757</v>
      </c>
      <c r="BJ88" s="11">
        <f t="shared" si="1229"/>
        <v>26961</v>
      </c>
      <c r="BK88" s="49">
        <f t="shared" si="1229"/>
        <v>1167796</v>
      </c>
      <c r="BM88" s="30">
        <f t="shared" si="1117"/>
        <v>1167796</v>
      </c>
    </row>
    <row r="89" spans="1:66">
      <c r="A89" s="128"/>
      <c r="B89" s="5" t="s">
        <v>130</v>
      </c>
      <c r="C89" s="13" t="e">
        <f>C88/C84</f>
        <v>#DIV/0!</v>
      </c>
      <c r="D89" s="13" t="e">
        <f t="shared" ref="D89" si="1233">D88/D84</f>
        <v>#DIV/0!</v>
      </c>
      <c r="E89" s="13" t="e">
        <f t="shared" ref="E89" si="1234">E88/E84</f>
        <v>#DIV/0!</v>
      </c>
      <c r="F89" s="13" t="e">
        <f t="shared" ref="F89" si="1235">F88/F84</f>
        <v>#DIV/0!</v>
      </c>
      <c r="G89" s="13" t="e">
        <f t="shared" ref="G89" si="1236">G88/G84</f>
        <v>#DIV/0!</v>
      </c>
      <c r="H89" s="13" t="e">
        <f t="shared" ref="H89" si="1237">H88/H84</f>
        <v>#DIV/0!</v>
      </c>
      <c r="I89" s="13" t="e">
        <f t="shared" ref="I89" si="1238">I88/I84</f>
        <v>#DIV/0!</v>
      </c>
      <c r="J89" s="13" t="e">
        <f t="shared" ref="J89" si="1239">J88/J84</f>
        <v>#DIV/0!</v>
      </c>
      <c r="K89" s="13" t="e">
        <f t="shared" ref="K89" si="1240">K88/K84</f>
        <v>#DIV/0!</v>
      </c>
      <c r="L89" s="13" t="e">
        <f t="shared" ref="L89" si="1241">L88/L84</f>
        <v>#DIV/0!</v>
      </c>
      <c r="M89" s="13" t="e">
        <f t="shared" ref="M89" si="1242">M88/M84</f>
        <v>#DIV/0!</v>
      </c>
      <c r="N89" s="13" t="e">
        <f t="shared" ref="N89" si="1243">N88/N84</f>
        <v>#DIV/0!</v>
      </c>
      <c r="O89" s="13" t="e">
        <f t="shared" ref="O89" si="1244">O88/O84</f>
        <v>#DIV/0!</v>
      </c>
      <c r="P89" s="13" t="e">
        <f t="shared" ref="P89" si="1245">P88/P84</f>
        <v>#DIV/0!</v>
      </c>
      <c r="Q89" s="13" t="e">
        <f t="shared" ref="Q89" si="1246">Q88/Q84</f>
        <v>#DIV/0!</v>
      </c>
      <c r="R89" s="13" t="e">
        <f t="shared" ref="R89" si="1247">R88/R84</f>
        <v>#DIV/0!</v>
      </c>
      <c r="S89" s="13" t="e">
        <f t="shared" ref="S89" si="1248">S88/S84</f>
        <v>#DIV/0!</v>
      </c>
      <c r="T89" s="13" t="e">
        <f t="shared" ref="T89:U89" si="1249">T88/T84</f>
        <v>#DIV/0!</v>
      </c>
      <c r="U89" s="13" t="e">
        <f t="shared" si="1249"/>
        <v>#DIV/0!</v>
      </c>
      <c r="V89" s="160" t="e">
        <f t="shared" ref="V89" si="1250">V88/V84</f>
        <v>#DIV/0!</v>
      </c>
      <c r="W89" s="13" t="e">
        <f t="shared" ref="W89" si="1251">W88/W84</f>
        <v>#DIV/0!</v>
      </c>
      <c r="X89" s="13" t="e">
        <f t="shared" ref="X89" si="1252">X88/X84</f>
        <v>#DIV/0!</v>
      </c>
      <c r="Y89" s="13" t="e">
        <f t="shared" ref="Y89" si="1253">Y88/Y84</f>
        <v>#DIV/0!</v>
      </c>
      <c r="Z89" s="13" t="e">
        <f t="shared" ref="Z89" si="1254">Z88/Z84</f>
        <v>#DIV/0!</v>
      </c>
      <c r="AA89" s="13" t="e">
        <f t="shared" ref="AA89:AD89" si="1255">AA88/AA84</f>
        <v>#DIV/0!</v>
      </c>
      <c r="AB89" s="13" t="e">
        <f t="shared" ref="AB89" si="1256">AB88/AB84</f>
        <v>#DIV/0!</v>
      </c>
      <c r="AC89" s="160" t="e">
        <f t="shared" si="1255"/>
        <v>#DIV/0!</v>
      </c>
      <c r="AD89" s="160" t="e">
        <f t="shared" si="1255"/>
        <v>#DIV/0!</v>
      </c>
      <c r="AE89" s="13" t="e">
        <f t="shared" ref="AE89" si="1257">AE88/AE84</f>
        <v>#DIV/0!</v>
      </c>
      <c r="AF89" s="13" t="e">
        <f t="shared" ref="AF89" si="1258">AF88/AF84</f>
        <v>#DIV/0!</v>
      </c>
      <c r="AG89" s="13" t="e">
        <f t="shared" ref="AG89" si="1259">AG88/AG84</f>
        <v>#DIV/0!</v>
      </c>
      <c r="AH89" s="13" t="e">
        <f t="shared" ref="AH89" si="1260">AH88/AH84</f>
        <v>#DIV/0!</v>
      </c>
      <c r="AI89" s="13" t="e">
        <f t="shared" ref="AI89" si="1261">AI88/AI84</f>
        <v>#DIV/0!</v>
      </c>
      <c r="AJ89" s="13" t="e">
        <f t="shared" ref="AJ89" si="1262">AJ88/AJ84</f>
        <v>#DIV/0!</v>
      </c>
      <c r="AK89" s="13">
        <f t="shared" ref="AK89" si="1263">AK88/AK84</f>
        <v>0.2379531779339637</v>
      </c>
      <c r="AL89" s="13" t="e">
        <f t="shared" ref="AL89" si="1264">AL88/AL84</f>
        <v>#DIV/0!</v>
      </c>
      <c r="AM89" s="13">
        <f t="shared" ref="AM89" si="1265">AM88/AM84</f>
        <v>1.3936197644390449</v>
      </c>
      <c r="AN89" s="13" t="e">
        <f t="shared" ref="AN89" si="1266">AN88/AN84</f>
        <v>#DIV/0!</v>
      </c>
      <c r="AO89" s="160" t="e">
        <f t="shared" ref="AO89" si="1267">AO88/AO84</f>
        <v>#DIV/0!</v>
      </c>
      <c r="AP89" s="13" t="e">
        <f t="shared" ref="AP89" si="1268">AP88/AP84</f>
        <v>#DIV/0!</v>
      </c>
      <c r="AQ89" s="160" t="e">
        <f t="shared" ref="AQ89" si="1269">AQ88/AQ84</f>
        <v>#DIV/0!</v>
      </c>
      <c r="AR89" s="13">
        <f t="shared" ref="AR89" si="1270">AR88/AR84</f>
        <v>-0.85135879544619908</v>
      </c>
      <c r="AS89" s="13" t="e">
        <f t="shared" ref="AS89" si="1271">AS88/AS84</f>
        <v>#DIV/0!</v>
      </c>
      <c r="AT89" s="13" t="e">
        <f t="shared" ref="AT89" si="1272">AT88/AT84</f>
        <v>#DIV/0!</v>
      </c>
      <c r="AU89" s="13">
        <f t="shared" ref="AU89" si="1273">AU88/AU84</f>
        <v>-3.5603513174404013</v>
      </c>
      <c r="AV89" s="13" t="e">
        <f t="shared" ref="AV89" si="1274">AV88/AV84</f>
        <v>#DIV/0!</v>
      </c>
      <c r="AW89" s="13" t="e">
        <f t="shared" ref="AW89" si="1275">AW88/AW84</f>
        <v>#DIV/0!</v>
      </c>
      <c r="AX89" s="13" t="e">
        <f t="shared" ref="AX89" si="1276">AX88/AX84</f>
        <v>#DIV/0!</v>
      </c>
      <c r="AY89" s="13" t="e">
        <f t="shared" ref="AY89" si="1277">AY88/AY84</f>
        <v>#DIV/0!</v>
      </c>
      <c r="AZ89" s="13" t="e">
        <f t="shared" ref="AZ89" si="1278">AZ88/AZ84</f>
        <v>#DIV/0!</v>
      </c>
      <c r="BA89" s="13">
        <f t="shared" ref="BA89" si="1279">BA88/BA84</f>
        <v>0.26516214389043563</v>
      </c>
      <c r="BB89" s="160" t="e">
        <f t="shared" ref="BB89" si="1280">BB88/BB84</f>
        <v>#DIV/0!</v>
      </c>
      <c r="BC89" s="13" t="e">
        <f t="shared" ref="BC89" si="1281">BC88/BC84</f>
        <v>#DIV/0!</v>
      </c>
      <c r="BD89" s="13" t="e">
        <f t="shared" ref="BD89" si="1282">BD88/BD84</f>
        <v>#DIV/0!</v>
      </c>
      <c r="BE89" s="13" t="e">
        <f t="shared" ref="BE89" si="1283">BE88/BE84</f>
        <v>#DIV/0!</v>
      </c>
      <c r="BF89" s="13" t="e">
        <f t="shared" ref="BF89" si="1284">BF88/BF84</f>
        <v>#DIV/0!</v>
      </c>
      <c r="BG89" s="13">
        <f t="shared" ref="BG89:BH89" si="1285">BG88/BG84</f>
        <v>1.8933280063923292</v>
      </c>
      <c r="BH89" s="160">
        <f t="shared" si="1285"/>
        <v>0.8646462877418879</v>
      </c>
      <c r="BI89" s="160">
        <f t="shared" ref="BI89" si="1286">BI88/BI84</f>
        <v>0.8646462877418879</v>
      </c>
      <c r="BJ89" s="13">
        <f t="shared" ref="BJ89:BK89" si="1287">BJ88/BJ84</f>
        <v>0.69086483023702749</v>
      </c>
      <c r="BK89" s="50">
        <f t="shared" si="1287"/>
        <v>0.86969693810221027</v>
      </c>
      <c r="BM89" s="14">
        <f t="shared" ref="BM89" si="1288">BM88/BM84</f>
        <v>0.86969693810221027</v>
      </c>
    </row>
    <row r="90" spans="1:66">
      <c r="A90" s="128"/>
      <c r="B90" s="5" t="s">
        <v>327</v>
      </c>
      <c r="C90" s="126" t="e">
        <f>C85/C82</f>
        <v>#DIV/0!</v>
      </c>
      <c r="D90" s="126" t="e">
        <f t="shared" ref="D90:BK90" si="1289">D85/D82</f>
        <v>#DIV/0!</v>
      </c>
      <c r="E90" s="126" t="e">
        <f t="shared" si="1289"/>
        <v>#DIV/0!</v>
      </c>
      <c r="F90" s="126" t="e">
        <f t="shared" si="1289"/>
        <v>#DIV/0!</v>
      </c>
      <c r="G90" s="126" t="e">
        <f t="shared" si="1289"/>
        <v>#DIV/0!</v>
      </c>
      <c r="H90" s="126" t="e">
        <f t="shared" si="1289"/>
        <v>#DIV/0!</v>
      </c>
      <c r="I90" s="126" t="e">
        <f t="shared" si="1289"/>
        <v>#DIV/0!</v>
      </c>
      <c r="J90" s="126" t="e">
        <f t="shared" si="1289"/>
        <v>#DIV/0!</v>
      </c>
      <c r="K90" s="126" t="e">
        <f t="shared" si="1289"/>
        <v>#DIV/0!</v>
      </c>
      <c r="L90" s="126" t="e">
        <f t="shared" si="1289"/>
        <v>#DIV/0!</v>
      </c>
      <c r="M90" s="126" t="e">
        <f t="shared" si="1289"/>
        <v>#DIV/0!</v>
      </c>
      <c r="N90" s="126" t="e">
        <f t="shared" si="1289"/>
        <v>#DIV/0!</v>
      </c>
      <c r="O90" s="126" t="e">
        <f t="shared" si="1289"/>
        <v>#DIV/0!</v>
      </c>
      <c r="P90" s="126" t="e">
        <f t="shared" si="1289"/>
        <v>#DIV/0!</v>
      </c>
      <c r="Q90" s="126" t="e">
        <f t="shared" si="1289"/>
        <v>#DIV/0!</v>
      </c>
      <c r="R90" s="126" t="e">
        <f t="shared" si="1289"/>
        <v>#DIV/0!</v>
      </c>
      <c r="S90" s="126" t="e">
        <f t="shared" si="1289"/>
        <v>#DIV/0!</v>
      </c>
      <c r="T90" s="126" t="e">
        <f t="shared" si="1289"/>
        <v>#DIV/0!</v>
      </c>
      <c r="U90" s="126" t="e">
        <f t="shared" si="1289"/>
        <v>#DIV/0!</v>
      </c>
      <c r="V90" s="175" t="e">
        <f t="shared" si="1289"/>
        <v>#DIV/0!</v>
      </c>
      <c r="W90" s="126" t="e">
        <f t="shared" si="1289"/>
        <v>#DIV/0!</v>
      </c>
      <c r="X90" s="126" t="e">
        <f t="shared" si="1289"/>
        <v>#DIV/0!</v>
      </c>
      <c r="Y90" s="126" t="e">
        <f t="shared" si="1289"/>
        <v>#DIV/0!</v>
      </c>
      <c r="Z90" s="126" t="e">
        <f t="shared" si="1289"/>
        <v>#DIV/0!</v>
      </c>
      <c r="AA90" s="126" t="e">
        <f t="shared" si="1289"/>
        <v>#DIV/0!</v>
      </c>
      <c r="AB90" s="126" t="e">
        <f t="shared" ref="AB90" si="1290">AB85/AB82</f>
        <v>#DIV/0!</v>
      </c>
      <c r="AC90" s="175" t="e">
        <f t="shared" si="1289"/>
        <v>#DIV/0!</v>
      </c>
      <c r="AD90" s="175" t="e">
        <f t="shared" si="1289"/>
        <v>#DIV/0!</v>
      </c>
      <c r="AE90" s="126" t="e">
        <f t="shared" si="1289"/>
        <v>#DIV/0!</v>
      </c>
      <c r="AF90" s="126" t="e">
        <f t="shared" si="1289"/>
        <v>#DIV/0!</v>
      </c>
      <c r="AG90" s="126" t="e">
        <f t="shared" si="1289"/>
        <v>#DIV/0!</v>
      </c>
      <c r="AH90" s="126" t="e">
        <f t="shared" si="1289"/>
        <v>#DIV/0!</v>
      </c>
      <c r="AI90" s="126" t="e">
        <f t="shared" si="1289"/>
        <v>#DIV/0!</v>
      </c>
      <c r="AJ90" s="126" t="e">
        <f t="shared" si="1289"/>
        <v>#DIV/0!</v>
      </c>
      <c r="AK90" s="126">
        <f t="shared" si="1289"/>
        <v>1.1710431912756494</v>
      </c>
      <c r="AL90" s="126" t="e">
        <f t="shared" si="1289"/>
        <v>#DIV/0!</v>
      </c>
      <c r="AM90" s="126">
        <f t="shared" si="1289"/>
        <v>1.486362213305356</v>
      </c>
      <c r="AN90" s="126" t="e">
        <f t="shared" si="1289"/>
        <v>#DIV/0!</v>
      </c>
      <c r="AO90" s="175" t="e">
        <f t="shared" si="1289"/>
        <v>#DIV/0!</v>
      </c>
      <c r="AP90" s="126" t="e">
        <f t="shared" si="1289"/>
        <v>#DIV/0!</v>
      </c>
      <c r="AQ90" s="175" t="e">
        <f t="shared" si="1289"/>
        <v>#DIV/0!</v>
      </c>
      <c r="AR90" s="126">
        <f t="shared" si="1289"/>
        <v>3.3109738639617164E-2</v>
      </c>
      <c r="AS90" s="126" t="e">
        <f t="shared" si="1289"/>
        <v>#DIV/0!</v>
      </c>
      <c r="AT90" s="126" t="e">
        <f t="shared" si="1289"/>
        <v>#DIV/0!</v>
      </c>
      <c r="AU90" s="126">
        <f t="shared" si="1289"/>
        <v>-0.61907651234755168</v>
      </c>
      <c r="AV90" s="126" t="e">
        <f t="shared" si="1289"/>
        <v>#DIV/0!</v>
      </c>
      <c r="AW90" s="126" t="e">
        <f t="shared" si="1289"/>
        <v>#DIV/0!</v>
      </c>
      <c r="AX90" s="126" t="e">
        <f t="shared" si="1289"/>
        <v>#DIV/0!</v>
      </c>
      <c r="AY90" s="126" t="e">
        <f t="shared" si="1289"/>
        <v>#DIV/0!</v>
      </c>
      <c r="AZ90" s="126" t="e">
        <f t="shared" si="1289"/>
        <v>#DIV/0!</v>
      </c>
      <c r="BA90" s="126">
        <f t="shared" si="1289"/>
        <v>1.8193740264899279</v>
      </c>
      <c r="BB90" s="175" t="e">
        <f t="shared" si="1289"/>
        <v>#DIV/0!</v>
      </c>
      <c r="BC90" s="126" t="e">
        <f t="shared" si="1289"/>
        <v>#DIV/0!</v>
      </c>
      <c r="BD90" s="126" t="e">
        <f t="shared" si="1289"/>
        <v>#DIV/0!</v>
      </c>
      <c r="BE90" s="126" t="e">
        <f t="shared" si="1289"/>
        <v>#DIV/0!</v>
      </c>
      <c r="BF90" s="126" t="e">
        <f t="shared" si="1289"/>
        <v>#DIV/0!</v>
      </c>
      <c r="BG90" s="126">
        <f t="shared" si="1289"/>
        <v>0.37279934108926183</v>
      </c>
      <c r="BH90" s="175">
        <f t="shared" si="1289"/>
        <v>1.4242714035066384</v>
      </c>
      <c r="BI90" s="175">
        <f t="shared" si="1289"/>
        <v>1.4242714035066384</v>
      </c>
      <c r="BJ90" s="126">
        <f t="shared" si="1289"/>
        <v>1.5161875876013879</v>
      </c>
      <c r="BK90" s="126">
        <f t="shared" si="1289"/>
        <v>1.4220056017966531</v>
      </c>
      <c r="BM90" s="126" t="e">
        <f t="shared" ref="BM90" si="1291">BM85/BM82</f>
        <v>#DIV/0!</v>
      </c>
    </row>
    <row r="91" spans="1:66" s="178" customFormat="1">
      <c r="A91" s="128"/>
      <c r="B91" s="5" t="s">
        <v>331</v>
      </c>
      <c r="C91" s="11">
        <f>C82-C85</f>
        <v>0</v>
      </c>
      <c r="D91" s="11">
        <f t="shared" ref="D91:BK91" si="1292">D82-D85</f>
        <v>0</v>
      </c>
      <c r="E91" s="11">
        <f t="shared" si="1292"/>
        <v>0</v>
      </c>
      <c r="F91" s="11">
        <f t="shared" si="1292"/>
        <v>0</v>
      </c>
      <c r="G91" s="11">
        <f t="shared" si="1292"/>
        <v>0</v>
      </c>
      <c r="H91" s="11">
        <f t="shared" si="1292"/>
        <v>0</v>
      </c>
      <c r="I91" s="11">
        <f t="shared" si="1292"/>
        <v>0</v>
      </c>
      <c r="J91" s="11">
        <f t="shared" si="1292"/>
        <v>0</v>
      </c>
      <c r="K91" s="11">
        <f t="shared" si="1292"/>
        <v>0</v>
      </c>
      <c r="L91" s="11">
        <f t="shared" si="1292"/>
        <v>0</v>
      </c>
      <c r="M91" s="11">
        <f t="shared" si="1292"/>
        <v>0</v>
      </c>
      <c r="N91" s="11">
        <f t="shared" si="1292"/>
        <v>0</v>
      </c>
      <c r="O91" s="11">
        <f t="shared" si="1292"/>
        <v>0</v>
      </c>
      <c r="P91" s="11">
        <f t="shared" si="1292"/>
        <v>0</v>
      </c>
      <c r="Q91" s="11">
        <f t="shared" si="1292"/>
        <v>0</v>
      </c>
      <c r="R91" s="11">
        <f t="shared" si="1292"/>
        <v>0</v>
      </c>
      <c r="S91" s="11">
        <f t="shared" si="1292"/>
        <v>0</v>
      </c>
      <c r="T91" s="11">
        <f t="shared" si="1292"/>
        <v>0</v>
      </c>
      <c r="U91" s="11">
        <f t="shared" si="1292"/>
        <v>0</v>
      </c>
      <c r="V91" s="11">
        <f t="shared" si="1292"/>
        <v>0</v>
      </c>
      <c r="W91" s="11">
        <f t="shared" si="1292"/>
        <v>0</v>
      </c>
      <c r="X91" s="11">
        <f t="shared" si="1292"/>
        <v>0</v>
      </c>
      <c r="Y91" s="11">
        <f t="shared" si="1292"/>
        <v>0</v>
      </c>
      <c r="Z91" s="11">
        <f t="shared" si="1292"/>
        <v>0</v>
      </c>
      <c r="AA91" s="11">
        <f t="shared" si="1292"/>
        <v>0</v>
      </c>
      <c r="AB91" s="11">
        <f t="shared" si="1292"/>
        <v>0</v>
      </c>
      <c r="AC91" s="11">
        <f t="shared" si="1292"/>
        <v>0</v>
      </c>
      <c r="AD91" s="11">
        <f t="shared" si="1292"/>
        <v>0</v>
      </c>
      <c r="AE91" s="11">
        <f t="shared" si="1292"/>
        <v>0</v>
      </c>
      <c r="AF91" s="11">
        <f t="shared" si="1292"/>
        <v>0</v>
      </c>
      <c r="AG91" s="11">
        <f t="shared" si="1292"/>
        <v>0</v>
      </c>
      <c r="AH91" s="11">
        <f t="shared" si="1292"/>
        <v>0</v>
      </c>
      <c r="AI91" s="11">
        <f t="shared" si="1292"/>
        <v>0</v>
      </c>
      <c r="AJ91" s="11">
        <f t="shared" si="1292"/>
        <v>0</v>
      </c>
      <c r="AK91" s="11">
        <f t="shared" si="1292"/>
        <v>-3576</v>
      </c>
      <c r="AL91" s="11">
        <f t="shared" si="1292"/>
        <v>0</v>
      </c>
      <c r="AM91" s="11">
        <f t="shared" si="1292"/>
        <v>-610530</v>
      </c>
      <c r="AN91" s="11">
        <f t="shared" si="1292"/>
        <v>0</v>
      </c>
      <c r="AO91" s="11">
        <f t="shared" si="1292"/>
        <v>0</v>
      </c>
      <c r="AP91" s="11">
        <f t="shared" si="1292"/>
        <v>0</v>
      </c>
      <c r="AQ91" s="11">
        <f t="shared" si="1292"/>
        <v>0</v>
      </c>
      <c r="AR91" s="11">
        <f t="shared" si="1292"/>
        <v>94558</v>
      </c>
      <c r="AS91" s="11">
        <f t="shared" si="1292"/>
        <v>0</v>
      </c>
      <c r="AT91" s="11">
        <f t="shared" si="1292"/>
        <v>0</v>
      </c>
      <c r="AU91" s="11">
        <f t="shared" si="1292"/>
        <v>53368</v>
      </c>
      <c r="AV91" s="11">
        <f t="shared" si="1292"/>
        <v>0</v>
      </c>
      <c r="AW91" s="11">
        <f t="shared" si="1292"/>
        <v>0</v>
      </c>
      <c r="AX91" s="11">
        <f t="shared" si="1292"/>
        <v>0</v>
      </c>
      <c r="AY91" s="11">
        <f t="shared" si="1292"/>
        <v>0</v>
      </c>
      <c r="AZ91" s="11">
        <f t="shared" si="1292"/>
        <v>0</v>
      </c>
      <c r="BA91" s="11">
        <f t="shared" si="1292"/>
        <v>-313522</v>
      </c>
      <c r="BB91" s="11">
        <f t="shared" si="1292"/>
        <v>0</v>
      </c>
      <c r="BC91" s="11">
        <f t="shared" si="1292"/>
        <v>0</v>
      </c>
      <c r="BD91" s="11">
        <f t="shared" si="1292"/>
        <v>0</v>
      </c>
      <c r="BE91" s="11">
        <f t="shared" si="1292"/>
        <v>0</v>
      </c>
      <c r="BF91" s="11">
        <f t="shared" si="1292"/>
        <v>0</v>
      </c>
      <c r="BG91" s="11">
        <f t="shared" si="1292"/>
        <v>12184</v>
      </c>
      <c r="BH91" s="11">
        <f t="shared" si="1292"/>
        <v>-767518</v>
      </c>
      <c r="BI91" s="11">
        <f t="shared" si="1292"/>
        <v>-767518</v>
      </c>
      <c r="BJ91" s="11">
        <f t="shared" si="1292"/>
        <v>-22465</v>
      </c>
      <c r="BK91" s="11">
        <f t="shared" si="1292"/>
        <v>-745053</v>
      </c>
      <c r="BL91" s="11">
        <f t="shared" ref="BL91:BM91" si="1293">BL85-BL82</f>
        <v>2510551</v>
      </c>
      <c r="BM91" s="11">
        <f t="shared" si="1293"/>
        <v>2510558</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8"/>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8"/>
      <c r="BJ92" s="5"/>
      <c r="BK92" s="48"/>
    </row>
    <row r="93" spans="1:66" s="176" customFormat="1">
      <c r="A93" s="15" t="s">
        <v>137</v>
      </c>
      <c r="B93" s="9" t="s">
        <v>326</v>
      </c>
      <c r="C93" s="261">
        <v>124695</v>
      </c>
      <c r="D93" s="261">
        <v>49844</v>
      </c>
      <c r="E93" s="261">
        <v>4269</v>
      </c>
      <c r="F93" s="261">
        <v>11326</v>
      </c>
      <c r="G93" s="261">
        <v>6539</v>
      </c>
      <c r="H93" s="261">
        <v>0</v>
      </c>
      <c r="I93" s="261">
        <v>0</v>
      </c>
      <c r="J93" s="261">
        <v>0</v>
      </c>
      <c r="K93" s="261">
        <v>0</v>
      </c>
      <c r="L93" s="261">
        <v>385</v>
      </c>
      <c r="M93" s="261">
        <v>5501</v>
      </c>
      <c r="N93" s="261">
        <v>5396</v>
      </c>
      <c r="O93" s="261">
        <v>401</v>
      </c>
      <c r="P93" s="261">
        <v>2286</v>
      </c>
      <c r="Q93" s="261">
        <v>0</v>
      </c>
      <c r="R93" s="261">
        <v>436</v>
      </c>
      <c r="S93" s="261">
        <v>143511</v>
      </c>
      <c r="T93" s="261">
        <v>187513</v>
      </c>
      <c r="U93" s="261">
        <v>0</v>
      </c>
      <c r="V93" s="261">
        <v>0</v>
      </c>
      <c r="W93" s="261">
        <v>0</v>
      </c>
      <c r="X93" s="261">
        <v>0</v>
      </c>
      <c r="Y93" s="261">
        <v>0</v>
      </c>
      <c r="Z93" s="261">
        <v>0</v>
      </c>
      <c r="AA93" s="261">
        <v>0</v>
      </c>
      <c r="AB93" s="261">
        <v>0</v>
      </c>
      <c r="AC93" s="261">
        <v>0</v>
      </c>
      <c r="AD93" s="269">
        <f t="shared" ref="AD93:AD94" si="1294">SUM(C93:AC93)</f>
        <v>542102</v>
      </c>
      <c r="AE93" s="261">
        <v>35</v>
      </c>
      <c r="AF93" s="261">
        <v>22</v>
      </c>
      <c r="AG93" s="261">
        <v>865</v>
      </c>
      <c r="AH93" s="261">
        <v>0</v>
      </c>
      <c r="AI93" s="261">
        <v>0</v>
      </c>
      <c r="AJ93" s="261">
        <v>149</v>
      </c>
      <c r="AK93" s="261">
        <v>21</v>
      </c>
      <c r="AL93" s="261">
        <v>18938</v>
      </c>
      <c r="AM93" s="261">
        <v>0</v>
      </c>
      <c r="AN93" s="261">
        <v>0</v>
      </c>
      <c r="AO93" s="261">
        <v>38747</v>
      </c>
      <c r="AP93" s="261">
        <v>0</v>
      </c>
      <c r="AQ93" s="261">
        <v>0</v>
      </c>
      <c r="AR93" s="261">
        <v>0</v>
      </c>
      <c r="AS93" s="261">
        <v>0</v>
      </c>
      <c r="AT93" s="261">
        <v>0</v>
      </c>
      <c r="AU93" s="261">
        <v>0</v>
      </c>
      <c r="AV93" s="261">
        <v>0</v>
      </c>
      <c r="AW93" s="261">
        <v>23</v>
      </c>
      <c r="AX93" s="261">
        <v>23</v>
      </c>
      <c r="AY93" s="261">
        <v>46</v>
      </c>
      <c r="AZ93" s="261">
        <v>0</v>
      </c>
      <c r="BA93" s="261">
        <v>0</v>
      </c>
      <c r="BB93" s="261">
        <v>0</v>
      </c>
      <c r="BC93" s="261">
        <v>2489</v>
      </c>
      <c r="BD93" s="261">
        <v>2466</v>
      </c>
      <c r="BE93" s="261">
        <v>0</v>
      </c>
      <c r="BF93" s="261">
        <v>818</v>
      </c>
      <c r="BG93" s="261">
        <v>-27031</v>
      </c>
      <c r="BH93" s="267">
        <f>SUM(AE93:BG93)</f>
        <v>37611</v>
      </c>
      <c r="BI93" s="123">
        <f>AD93+BH93</f>
        <v>579713</v>
      </c>
      <c r="BJ93" s="268">
        <v>100</v>
      </c>
      <c r="BK93" s="269">
        <f t="shared" ref="BK93:BK94" si="1295">BI93-BJ93</f>
        <v>579613</v>
      </c>
      <c r="BL93" s="176">
        <v>9</v>
      </c>
      <c r="BM93" s="266"/>
    </row>
    <row r="94" spans="1:66" s="41" customFormat="1">
      <c r="A94" s="134"/>
      <c r="B94" s="210" t="s">
        <v>339</v>
      </c>
      <c r="C94" s="10">
        <v>84924</v>
      </c>
      <c r="D94" s="10">
        <v>33892</v>
      </c>
      <c r="E94" s="10">
        <v>4269</v>
      </c>
      <c r="F94" s="10">
        <v>7708</v>
      </c>
      <c r="G94" s="10">
        <v>4448</v>
      </c>
      <c r="H94" s="10">
        <v>0</v>
      </c>
      <c r="I94" s="10">
        <v>0</v>
      </c>
      <c r="J94" s="10">
        <f>IF('[1]Upto Month Current'!$J$11="",0,'[1]Upto Month Current'!$J$11)</f>
        <v>0</v>
      </c>
      <c r="K94" s="10">
        <f>IF('[1]Upto Month Current'!$J$12="",0,'[1]Upto Month Current'!$J$12)</f>
        <v>0</v>
      </c>
      <c r="L94" s="10">
        <v>256</v>
      </c>
      <c r="M94" s="10">
        <v>3740</v>
      </c>
      <c r="N94" s="10">
        <v>3672</v>
      </c>
      <c r="O94" s="10">
        <v>272</v>
      </c>
      <c r="P94" s="10">
        <v>1562</v>
      </c>
      <c r="Q94" s="10">
        <v>0</v>
      </c>
      <c r="R94" s="10">
        <v>296</v>
      </c>
      <c r="S94" s="10">
        <v>143511</v>
      </c>
      <c r="T94" s="10">
        <v>123758</v>
      </c>
      <c r="U94" s="10">
        <v>0</v>
      </c>
      <c r="V94" s="10">
        <v>0</v>
      </c>
      <c r="W94" s="10">
        <v>0</v>
      </c>
      <c r="X94" s="10">
        <v>0</v>
      </c>
      <c r="Y94" s="10">
        <f>IF('[1]Upto Month Current'!$J$42="",0,'[1]Upto Month Current'!$J$42)</f>
        <v>0</v>
      </c>
      <c r="Z94" s="10">
        <f>IF('[1]Upto Month Current'!$J$43="",0,'[1]Upto Month Current'!$J$43)</f>
        <v>0</v>
      </c>
      <c r="AA94" s="10">
        <f>IF('[1]Upto Month Current'!$J$44="",0,'[1]Upto Month Current'!$J$44)</f>
        <v>0</v>
      </c>
      <c r="AB94" s="10">
        <v>0</v>
      </c>
      <c r="AC94" s="10">
        <f>IF('[1]Upto Month Current'!$J$51="",0,'[1]Upto Month Current'!$J$51)</f>
        <v>0</v>
      </c>
      <c r="AD94" s="121">
        <f t="shared" si="1294"/>
        <v>412308</v>
      </c>
      <c r="AE94" s="10">
        <v>24</v>
      </c>
      <c r="AF94" s="10">
        <v>16</v>
      </c>
      <c r="AG94" s="10">
        <v>569</v>
      </c>
      <c r="AH94" s="10">
        <v>0</v>
      </c>
      <c r="AI94" s="10">
        <v>0</v>
      </c>
      <c r="AJ94" s="10">
        <v>99</v>
      </c>
      <c r="AK94" s="10">
        <v>16</v>
      </c>
      <c r="AL94" s="10">
        <v>12500</v>
      </c>
      <c r="AM94" s="10">
        <f>IF('[1]Upto Month Current'!$J$31="",0,'[1]Upto Month Current'!$J$31)</f>
        <v>0</v>
      </c>
      <c r="AN94" s="10">
        <f>IF('[1]Upto Month Current'!$J$32="",0,'[1]Upto Month Current'!$J$32)</f>
        <v>0</v>
      </c>
      <c r="AO94" s="10">
        <v>25577</v>
      </c>
      <c r="AP94" s="10">
        <f>IF('[1]Upto Month Current'!$J$34="",0,'[1]Upto Month Current'!$J$34)</f>
        <v>0</v>
      </c>
      <c r="AQ94" s="10">
        <v>0</v>
      </c>
      <c r="AR94" s="10">
        <f>IF('[1]Upto Month Current'!$J$37="",0,'[1]Upto Month Current'!$J$37)</f>
        <v>0</v>
      </c>
      <c r="AS94" s="10">
        <v>0</v>
      </c>
      <c r="AT94" s="10">
        <v>0</v>
      </c>
      <c r="AU94" s="10">
        <f>IF('[1]Upto Month Current'!$J$41="",0,'[1]Upto Month Current'!$J$41)</f>
        <v>0</v>
      </c>
      <c r="AV94" s="10">
        <v>0</v>
      </c>
      <c r="AW94" s="10">
        <v>16</v>
      </c>
      <c r="AX94" s="10">
        <v>16</v>
      </c>
      <c r="AY94" s="10">
        <v>33</v>
      </c>
      <c r="AZ94" s="10">
        <v>0</v>
      </c>
      <c r="BA94" s="10">
        <f>IF('[1]Upto Month Current'!$J$50="",0,'[1]Upto Month Current'!$J$50)</f>
        <v>0</v>
      </c>
      <c r="BB94" s="10">
        <f>IF('[1]Upto Month Current'!$J$52="",0,'[1]Upto Month Current'!$J$52)</f>
        <v>0</v>
      </c>
      <c r="BC94" s="10">
        <v>1632</v>
      </c>
      <c r="BD94" s="10">
        <v>1632</v>
      </c>
      <c r="BE94" s="10">
        <v>0</v>
      </c>
      <c r="BF94" s="10">
        <v>544</v>
      </c>
      <c r="BG94" s="10">
        <v>-17843</v>
      </c>
      <c r="BH94" s="10">
        <f>SUM(AE94:BG94)</f>
        <v>24831</v>
      </c>
      <c r="BI94" s="245">
        <f>AD94+BH94</f>
        <v>437139</v>
      </c>
      <c r="BJ94" s="10">
        <v>69</v>
      </c>
      <c r="BK94" s="10">
        <f t="shared" si="1295"/>
        <v>437070</v>
      </c>
      <c r="BM94" s="211"/>
    </row>
    <row r="95" spans="1:66">
      <c r="A95" s="128"/>
      <c r="B95" s="12" t="s">
        <v>340</v>
      </c>
      <c r="C95" s="9">
        <f>IF('Upto Month COPPY'!$J$4="",0,'Upto Month COPPY'!$J$4)</f>
        <v>79393</v>
      </c>
      <c r="D95" s="9">
        <f>IF('Upto Month COPPY'!$J$5="",0,'Upto Month COPPY'!$J$5)</f>
        <v>20358</v>
      </c>
      <c r="E95" s="9">
        <f>IF('Upto Month COPPY'!$J$6="",0,'Upto Month COPPY'!$J$6)</f>
        <v>4295</v>
      </c>
      <c r="F95" s="9">
        <f>IF('Upto Month COPPY'!$J$7="",0,'Upto Month COPPY'!$J$7)</f>
        <v>7412</v>
      </c>
      <c r="G95" s="9">
        <f>IF('Upto Month COPPY'!$J$8="",0,'Upto Month COPPY'!$J$8)</f>
        <v>4279</v>
      </c>
      <c r="H95" s="9">
        <f>IF('Upto Month COPPY'!$J$9="",0,'Upto Month COPPY'!$J$9)</f>
        <v>0</v>
      </c>
      <c r="I95" s="9">
        <f>IF('Upto Month COPPY'!$J$10="",0,'Upto Month COPPY'!$J$10)</f>
        <v>0</v>
      </c>
      <c r="J95" s="9">
        <f>IF('Upto Month COPPY'!$J$11="",0,'Upto Month COPPY'!$J$11)</f>
        <v>0</v>
      </c>
      <c r="K95" s="9">
        <f>IF('Upto Month COPPY'!$J$12="",0,'Upto Month COPPY'!$J$12)</f>
        <v>0</v>
      </c>
      <c r="L95" s="9">
        <f>IF('Upto Month COPPY'!$J$13="",0,'Upto Month COPPY'!$J$13)</f>
        <v>231</v>
      </c>
      <c r="M95" s="9">
        <f>IF('Upto Month COPPY'!$J$14="",0,'Upto Month COPPY'!$J$14)</f>
        <v>5035</v>
      </c>
      <c r="N95" s="9">
        <f>IF('Upto Month COPPY'!$J$15="",0,'Upto Month COPPY'!$J$15)</f>
        <v>3764</v>
      </c>
      <c r="O95" s="9">
        <f>IF('Upto Month COPPY'!$J$16="",0,'Upto Month COPPY'!$J$16)</f>
        <v>256</v>
      </c>
      <c r="P95" s="9">
        <f>IF('Upto Month COPPY'!$J$17="",0,'Upto Month COPPY'!$J$17)</f>
        <v>2301</v>
      </c>
      <c r="Q95" s="9">
        <f>IF('Upto Month COPPY'!$J$18="",0,'Upto Month COPPY'!$J$18)</f>
        <v>0</v>
      </c>
      <c r="R95" s="9">
        <f>IF('Upto Month COPPY'!$J$21="",0,'Upto Month COPPY'!$J$21)</f>
        <v>139</v>
      </c>
      <c r="S95" s="9">
        <f>IF('Upto Month COPPY'!$J$26="",0,'Upto Month COPPY'!$J$26)</f>
        <v>156259</v>
      </c>
      <c r="T95" s="9">
        <f>IF('Upto Month COPPY'!$J$27="",0,'Upto Month COPPY'!$J$27)</f>
        <v>212193</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269">
        <f t="shared" ref="AD95:AD96" si="1296">SUM(C95:AC95)</f>
        <v>495915</v>
      </c>
      <c r="AE95" s="9">
        <f>IF('Upto Month COPPY'!$J$19="",0,'Upto Month COPPY'!$J$19)</f>
        <v>197</v>
      </c>
      <c r="AF95" s="9">
        <f>IF('Upto Month COPPY'!$J$20="",0,'Upto Month COPPY'!$J$20)</f>
        <v>11</v>
      </c>
      <c r="AG95" s="9">
        <f>IF('Upto Month COPPY'!$J$22="",0,'Upto Month COPPY'!$J$22)</f>
        <v>1028</v>
      </c>
      <c r="AH95" s="9">
        <f>IF('Upto Month COPPY'!$J$23="",0,'Upto Month COPPY'!$J$23)</f>
        <v>0</v>
      </c>
      <c r="AI95" s="9">
        <f>IF('Upto Month COPPY'!$J$24="",0,'Upto Month COPPY'!$J$24)</f>
        <v>0</v>
      </c>
      <c r="AJ95" s="9">
        <f>IF('Upto Month COPPY'!$J$25="",0,'Upto Month COPPY'!$J$25)</f>
        <v>114</v>
      </c>
      <c r="AK95" s="9">
        <f>IF('Upto Month COPPY'!$J$28="",0,'Upto Month COPPY'!$J$28)</f>
        <v>102</v>
      </c>
      <c r="AL95" s="9">
        <f>IF('Upto Month COPPY'!$J$29="",0,'Upto Month COPPY'!$J$29)</f>
        <v>18369</v>
      </c>
      <c r="AM95" s="9">
        <f>IF('Upto Month COPPY'!$J$31="",0,'Upto Month COPPY'!$J$31)</f>
        <v>0</v>
      </c>
      <c r="AN95" s="9">
        <f>IF('Upto Month COPPY'!$J$32="",0,'Upto Month COPPY'!$J$32)</f>
        <v>0</v>
      </c>
      <c r="AO95" s="9">
        <f>IF('Upto Month COPPY'!$J$33="",0,'Upto Month COPPY'!$J$33)</f>
        <v>35131</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211</v>
      </c>
      <c r="AZ95" s="9">
        <f>IF('Upto Month COPPY'!$J$49="",0,'Upto Month COPPY'!$J$49)</f>
        <v>0</v>
      </c>
      <c r="BA95" s="9">
        <f>IF('Upto Month COPPY'!$J$50="",0,'Upto Month COPPY'!$J$50)</f>
        <v>0</v>
      </c>
      <c r="BB95" s="9">
        <f>IF('Upto Month COPPY'!$J$52="",0,'Upto Month COPPY'!$J$52)</f>
        <v>0</v>
      </c>
      <c r="BC95" s="9">
        <f>IF('Upto Month COPPY'!$J$53="",0,'Upto Month COPPY'!$J$53)</f>
        <v>2039</v>
      </c>
      <c r="BD95" s="9">
        <f>IF('Upto Month COPPY'!$J$54="",0,'Upto Month COPPY'!$J$54)</f>
        <v>2039</v>
      </c>
      <c r="BE95" s="9">
        <f>IF('Upto Month COPPY'!$J$55="",0,'Upto Month COPPY'!$J$55)</f>
        <v>0</v>
      </c>
      <c r="BF95" s="9">
        <f>IF('Upto Month COPPY'!$J$56="",0,'Upto Month COPPY'!$J$56)</f>
        <v>836</v>
      </c>
      <c r="BG95" s="9">
        <f>IF('Upto Month COPPY'!$J$58="",0,'Upto Month COPPY'!$J$58)</f>
        <v>-20278</v>
      </c>
      <c r="BH95" s="9">
        <f>SUM(AE95:BG95)</f>
        <v>39799</v>
      </c>
      <c r="BI95" s="263">
        <f>AD95+BH95</f>
        <v>535714</v>
      </c>
      <c r="BJ95" s="9">
        <f>IF('Upto Month COPPY'!$J$60="",0,'Upto Month COPPY'!$J$60)</f>
        <v>0</v>
      </c>
      <c r="BK95" s="49">
        <f t="shared" ref="BK95:BK96" si="1297">BI95-BJ95</f>
        <v>535714</v>
      </c>
      <c r="BL95">
        <f>'Upto Month COPPY'!$J$61</f>
        <v>535713</v>
      </c>
      <c r="BM95" s="30">
        <f t="shared" ref="BM95:BM99" si="1298">BK95-AD95</f>
        <v>39799</v>
      </c>
    </row>
    <row r="96" spans="1:66">
      <c r="A96" s="128"/>
      <c r="B96" s="180" t="s">
        <v>341</v>
      </c>
      <c r="C96" s="9">
        <f>IF('Upto Month Current'!$J$4="",0,'Upto Month Current'!$J$4)</f>
        <v>79161</v>
      </c>
      <c r="D96" s="9">
        <f>IF('Upto Month Current'!$J$5="",0,'Upto Month Current'!$J$5)</f>
        <v>29823</v>
      </c>
      <c r="E96" s="9">
        <f>IF('Upto Month Current'!$J$6="",0,'Upto Month Current'!$J$6)</f>
        <v>4226</v>
      </c>
      <c r="F96" s="9">
        <f>IF('Upto Month Current'!$J$7="",0,'Upto Month Current'!$J$7)</f>
        <v>7394</v>
      </c>
      <c r="G96" s="9">
        <f>IF('Upto Month Current'!$J$8="",0,'Upto Month Current'!$J$8)</f>
        <v>4436</v>
      </c>
      <c r="H96" s="9">
        <f>IF('Upto Month Current'!$J$9="",0,'Upto Month Current'!$J$9)</f>
        <v>0</v>
      </c>
      <c r="I96" s="9">
        <f>IF('Upto Month Current'!$J$10="",0,'Upto Month Current'!$J$10)</f>
        <v>0</v>
      </c>
      <c r="J96" s="9">
        <f>IF('Upto Month Current'!$J$11="",0,'Upto Month Current'!$J$11)</f>
        <v>0</v>
      </c>
      <c r="K96" s="9">
        <f>IF('Upto Month Current'!$J$12="",0,'Upto Month Current'!$J$12)</f>
        <v>0</v>
      </c>
      <c r="L96" s="9">
        <f>IF('Upto Month Current'!$J$13="",0,'Upto Month Current'!$J$13)</f>
        <v>294</v>
      </c>
      <c r="M96" s="9">
        <f>IF('Upto Month Current'!$J$14="",0,'Upto Month Current'!$J$14)</f>
        <v>5247</v>
      </c>
      <c r="N96" s="9">
        <f>IF('Upto Month Current'!$J$15="",0,'Upto Month Current'!$J$15)</f>
        <v>3685</v>
      </c>
      <c r="O96" s="9">
        <f>IF('Upto Month Current'!$J$16="",0,'Upto Month Current'!$J$16)</f>
        <v>653</v>
      </c>
      <c r="P96" s="9">
        <f>IF('Upto Month Current'!$J$17="",0,'Upto Month Current'!$J$17)</f>
        <v>3172</v>
      </c>
      <c r="Q96" s="9">
        <f>IF('Upto Month Current'!$J$18="",0,'Upto Month Current'!$J$18)</f>
        <v>0</v>
      </c>
      <c r="R96" s="9">
        <f>IF('Upto Month Current'!$J$21="",0,'Upto Month Current'!$J$21)</f>
        <v>510</v>
      </c>
      <c r="S96" s="9">
        <f>IF('Upto Month Current'!$J$26="",0,'Upto Month Current'!$J$26)</f>
        <v>171058</v>
      </c>
      <c r="T96" s="9">
        <f>IF('Upto Month Current'!$J$27="",0,'Upto Month Current'!$J$27)</f>
        <v>175635</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269">
        <f t="shared" si="1296"/>
        <v>485294</v>
      </c>
      <c r="AE96" s="9">
        <f>IF('Upto Month Current'!$J$19="",0,'Upto Month Current'!$J$19)</f>
        <v>70</v>
      </c>
      <c r="AF96" s="9">
        <f>IF('Upto Month Current'!$J$20="",0,'Upto Month Current'!$J$20)</f>
        <v>4</v>
      </c>
      <c r="AG96" s="9">
        <f>IF('Upto Month Current'!$J$22="",0,'Upto Month Current'!$J$22)</f>
        <v>286</v>
      </c>
      <c r="AH96" s="9">
        <f>IF('Upto Month Current'!$J$23="",0,'Upto Month Current'!$J$23)</f>
        <v>0</v>
      </c>
      <c r="AI96" s="9">
        <f>IF('Upto Month Current'!$J$24="",0,'Upto Month Current'!$J$24)</f>
        <v>0</v>
      </c>
      <c r="AJ96" s="9">
        <f>IF('Upto Month Current'!$J$25="",0,'Upto Month Current'!$J$25)</f>
        <v>37</v>
      </c>
      <c r="AK96" s="9">
        <f>IF('Upto Month Current'!$J$28="",0,'Upto Month Current'!$J$28)</f>
        <v>92</v>
      </c>
      <c r="AL96" s="9">
        <f>IF('Upto Month Current'!$J$29="",0,'Upto Month Current'!$J$29)</f>
        <v>19459</v>
      </c>
      <c r="AM96" s="9">
        <f>IF('Upto Month Current'!$J$31="",0,'Upto Month Current'!$J$31)</f>
        <v>-36</v>
      </c>
      <c r="AN96" s="9">
        <f>IF('Upto Month Current'!$J$32="",0,'Upto Month Current'!$J$32)</f>
        <v>0</v>
      </c>
      <c r="AO96" s="9">
        <f>IF('Upto Month Current'!$J$33="",0,'Upto Month Current'!$J$33)</f>
        <v>43973</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1492</v>
      </c>
      <c r="AX96" s="9">
        <f>IF('Upto Month Current'!$J$46="",0,'Upto Month Current'!$J$46)</f>
        <v>0</v>
      </c>
      <c r="AY96" s="9">
        <f>IF('Upto Month Current'!$J$47="",0,'Upto Month Current'!$J$47)</f>
        <v>207</v>
      </c>
      <c r="AZ96" s="9">
        <f>IF('Upto Month Current'!$J$49="",0,'Upto Month Current'!$J$49)</f>
        <v>0</v>
      </c>
      <c r="BA96" s="9">
        <f>IF('Upto Month Current'!$J$50="",0,'Upto Month Current'!$J$50)</f>
        <v>0</v>
      </c>
      <c r="BB96" s="9">
        <f>IF('Upto Month Current'!$J$52="",0,'Upto Month Current'!$J$52)</f>
        <v>0</v>
      </c>
      <c r="BC96" s="9">
        <f>IF('Upto Month Current'!$J$53="",0,'Upto Month Current'!$J$53)</f>
        <v>2568</v>
      </c>
      <c r="BD96" s="9">
        <f>IF('Upto Month Current'!$J$54="",0,'Upto Month Current'!$J$54)</f>
        <v>2561</v>
      </c>
      <c r="BE96" s="9">
        <f>IF('Upto Month Current'!$J$55="",0,'Upto Month Current'!$J$55)</f>
        <v>0</v>
      </c>
      <c r="BF96" s="9">
        <f>IF('Upto Month Current'!$J$56="",0,'Upto Month Current'!$J$56)</f>
        <v>1953</v>
      </c>
      <c r="BG96" s="9">
        <f>IF('Upto Month Current'!$J$58="",0,'Upto Month Current'!$J$58)</f>
        <v>-17167</v>
      </c>
      <c r="BH96" s="9">
        <f>SUM(AE96:BG96)</f>
        <v>55499</v>
      </c>
      <c r="BI96" s="263">
        <f>AD96+BH96</f>
        <v>540793</v>
      </c>
      <c r="BJ96" s="9">
        <f>IF('Upto Month Current'!$J$60="",0,'Upto Month Current'!$J$60)</f>
        <v>36</v>
      </c>
      <c r="BK96" s="49">
        <f t="shared" si="1297"/>
        <v>540757</v>
      </c>
      <c r="BL96">
        <f>'Upto Month Current'!$J$61</f>
        <v>540759</v>
      </c>
      <c r="BM96" s="30">
        <f t="shared" si="1298"/>
        <v>55463</v>
      </c>
    </row>
    <row r="97" spans="1:65">
      <c r="A97" s="128"/>
      <c r="B97" s="5" t="s">
        <v>127</v>
      </c>
      <c r="C97" s="11">
        <f>C96-C94</f>
        <v>-5763</v>
      </c>
      <c r="D97" s="11">
        <f t="shared" ref="D97" si="1299">D96-D94</f>
        <v>-4069</v>
      </c>
      <c r="E97" s="11">
        <f t="shared" ref="E97" si="1300">E96-E94</f>
        <v>-43</v>
      </c>
      <c r="F97" s="11">
        <f t="shared" ref="F97" si="1301">F96-F94</f>
        <v>-314</v>
      </c>
      <c r="G97" s="11">
        <f t="shared" ref="G97" si="1302">G96-G94</f>
        <v>-12</v>
      </c>
      <c r="H97" s="11">
        <f t="shared" ref="H97" si="1303">H96-H94</f>
        <v>0</v>
      </c>
      <c r="I97" s="11">
        <f t="shared" ref="I97" si="1304">I96-I94</f>
        <v>0</v>
      </c>
      <c r="J97" s="11">
        <f t="shared" ref="J97" si="1305">J96-J94</f>
        <v>0</v>
      </c>
      <c r="K97" s="11">
        <f t="shared" ref="K97" si="1306">K96-K94</f>
        <v>0</v>
      </c>
      <c r="L97" s="11">
        <f t="shared" ref="L97" si="1307">L96-L94</f>
        <v>38</v>
      </c>
      <c r="M97" s="11">
        <f t="shared" ref="M97" si="1308">M96-M94</f>
        <v>1507</v>
      </c>
      <c r="N97" s="11">
        <f t="shared" ref="N97" si="1309">N96-N94</f>
        <v>13</v>
      </c>
      <c r="O97" s="11">
        <f t="shared" ref="O97" si="1310">O96-O94</f>
        <v>381</v>
      </c>
      <c r="P97" s="11">
        <f t="shared" ref="P97" si="1311">P96-P94</f>
        <v>1610</v>
      </c>
      <c r="Q97" s="11">
        <f t="shared" ref="Q97" si="1312">Q96-Q94</f>
        <v>0</v>
      </c>
      <c r="R97" s="11">
        <f t="shared" ref="R97" si="1313">R96-R94</f>
        <v>214</v>
      </c>
      <c r="S97" s="11">
        <f t="shared" ref="S97" si="1314">S96-S94</f>
        <v>27547</v>
      </c>
      <c r="T97" s="11">
        <f t="shared" ref="T97:U97" si="1315">T96-T94</f>
        <v>51877</v>
      </c>
      <c r="U97" s="11">
        <f t="shared" si="1315"/>
        <v>0</v>
      </c>
      <c r="V97" s="9">
        <f t="shared" ref="V97" si="1316">V96-V94</f>
        <v>0</v>
      </c>
      <c r="W97" s="11">
        <f t="shared" ref="W97" si="1317">W96-W94</f>
        <v>0</v>
      </c>
      <c r="X97" s="11">
        <f t="shared" ref="X97" si="1318">X96-X94</f>
        <v>0</v>
      </c>
      <c r="Y97" s="11">
        <f t="shared" ref="Y97" si="1319">Y96-Y94</f>
        <v>0</v>
      </c>
      <c r="Z97" s="11">
        <f t="shared" ref="Z97" si="1320">Z96-Z94</f>
        <v>0</v>
      </c>
      <c r="AA97" s="11">
        <f t="shared" ref="AA97:AD97" si="1321">AA96-AA94</f>
        <v>0</v>
      </c>
      <c r="AB97" s="11">
        <f t="shared" ref="AB97" si="1322">AB96-AB94</f>
        <v>0</v>
      </c>
      <c r="AC97" s="9">
        <f t="shared" si="1321"/>
        <v>0</v>
      </c>
      <c r="AD97" s="9">
        <f t="shared" si="1321"/>
        <v>72986</v>
      </c>
      <c r="AE97" s="11">
        <f t="shared" ref="AE97" si="1323">AE96-AE94</f>
        <v>46</v>
      </c>
      <c r="AF97" s="11">
        <f t="shared" ref="AF97" si="1324">AF96-AF94</f>
        <v>-12</v>
      </c>
      <c r="AG97" s="11">
        <f t="shared" ref="AG97" si="1325">AG96-AG94</f>
        <v>-283</v>
      </c>
      <c r="AH97" s="11">
        <f t="shared" ref="AH97" si="1326">AH96-AH94</f>
        <v>0</v>
      </c>
      <c r="AI97" s="11">
        <f t="shared" ref="AI97" si="1327">AI96-AI94</f>
        <v>0</v>
      </c>
      <c r="AJ97" s="11">
        <f t="shared" ref="AJ97" si="1328">AJ96-AJ94</f>
        <v>-62</v>
      </c>
      <c r="AK97" s="11">
        <f t="shared" ref="AK97" si="1329">AK96-AK94</f>
        <v>76</v>
      </c>
      <c r="AL97" s="11">
        <f t="shared" ref="AL97" si="1330">AL96-AL94</f>
        <v>6959</v>
      </c>
      <c r="AM97" s="11">
        <f t="shared" ref="AM97" si="1331">AM96-AM94</f>
        <v>-36</v>
      </c>
      <c r="AN97" s="11">
        <f t="shared" ref="AN97" si="1332">AN96-AN94</f>
        <v>0</v>
      </c>
      <c r="AO97" s="9">
        <f t="shared" ref="AO97" si="1333">AO96-AO94</f>
        <v>18396</v>
      </c>
      <c r="AP97" s="11">
        <f t="shared" ref="AP97" si="1334">AP96-AP94</f>
        <v>0</v>
      </c>
      <c r="AQ97" s="9">
        <f t="shared" ref="AQ97" si="1335">AQ96-AQ94</f>
        <v>0</v>
      </c>
      <c r="AR97" s="11">
        <f t="shared" ref="AR97" si="1336">AR96-AR94</f>
        <v>0</v>
      </c>
      <c r="AS97" s="11">
        <f t="shared" ref="AS97" si="1337">AS96-AS94</f>
        <v>0</v>
      </c>
      <c r="AT97" s="11">
        <f t="shared" ref="AT97" si="1338">AT96-AT94</f>
        <v>0</v>
      </c>
      <c r="AU97" s="11">
        <f t="shared" ref="AU97" si="1339">AU96-AU94</f>
        <v>0</v>
      </c>
      <c r="AV97" s="11">
        <f t="shared" ref="AV97" si="1340">AV96-AV94</f>
        <v>0</v>
      </c>
      <c r="AW97" s="11">
        <f t="shared" ref="AW97" si="1341">AW96-AW94</f>
        <v>1476</v>
      </c>
      <c r="AX97" s="11">
        <f t="shared" ref="AX97" si="1342">AX96-AX94</f>
        <v>-16</v>
      </c>
      <c r="AY97" s="11">
        <f t="shared" ref="AY97" si="1343">AY96-AY94</f>
        <v>174</v>
      </c>
      <c r="AZ97" s="11">
        <f t="shared" ref="AZ97" si="1344">AZ96-AZ94</f>
        <v>0</v>
      </c>
      <c r="BA97" s="11">
        <f t="shared" ref="BA97" si="1345">BA96-BA94</f>
        <v>0</v>
      </c>
      <c r="BB97" s="9">
        <f t="shared" ref="BB97" si="1346">BB96-BB94</f>
        <v>0</v>
      </c>
      <c r="BC97" s="11">
        <f t="shared" ref="BC97" si="1347">BC96-BC94</f>
        <v>936</v>
      </c>
      <c r="BD97" s="11">
        <f t="shared" ref="BD97" si="1348">BD96-BD94</f>
        <v>929</v>
      </c>
      <c r="BE97" s="11">
        <f t="shared" ref="BE97" si="1349">BE96-BE94</f>
        <v>0</v>
      </c>
      <c r="BF97" s="11">
        <f t="shared" ref="BF97" si="1350">BF96-BF94</f>
        <v>1409</v>
      </c>
      <c r="BG97" s="11">
        <f t="shared" ref="BG97:BH97" si="1351">BG96-BG94</f>
        <v>676</v>
      </c>
      <c r="BH97" s="9">
        <f t="shared" si="1351"/>
        <v>30668</v>
      </c>
      <c r="BI97" s="9">
        <f t="shared" ref="BI97" si="1352">BI96-BI94</f>
        <v>103654</v>
      </c>
      <c r="BJ97" s="11">
        <f t="shared" ref="BJ97:BK97" si="1353">BJ96-BJ94</f>
        <v>-33</v>
      </c>
      <c r="BK97" s="49">
        <f t="shared" si="1353"/>
        <v>103687</v>
      </c>
      <c r="BM97" s="30">
        <f t="shared" si="1298"/>
        <v>30701</v>
      </c>
    </row>
    <row r="98" spans="1:65">
      <c r="A98" s="128"/>
      <c r="B98" s="5" t="s">
        <v>128</v>
      </c>
      <c r="C98" s="13">
        <f>C97/C94</f>
        <v>-6.7860675427441008E-2</v>
      </c>
      <c r="D98" s="13">
        <f t="shared" ref="D98" si="1354">D97/D94</f>
        <v>-0.12005783075652071</v>
      </c>
      <c r="E98" s="13">
        <f t="shared" ref="E98" si="1355">E97/E94</f>
        <v>-1.0072616537830873E-2</v>
      </c>
      <c r="F98" s="13">
        <f t="shared" ref="F98" si="1356">F97/F94</f>
        <v>-4.0736896730669436E-2</v>
      </c>
      <c r="G98" s="13">
        <f t="shared" ref="G98" si="1357">G97/G94</f>
        <v>-2.6978417266187052E-3</v>
      </c>
      <c r="H98" s="13" t="e">
        <f t="shared" ref="H98" si="1358">H97/H94</f>
        <v>#DIV/0!</v>
      </c>
      <c r="I98" s="13" t="e">
        <f t="shared" ref="I98" si="1359">I97/I94</f>
        <v>#DIV/0!</v>
      </c>
      <c r="J98" s="13" t="e">
        <f t="shared" ref="J98" si="1360">J97/J94</f>
        <v>#DIV/0!</v>
      </c>
      <c r="K98" s="13" t="e">
        <f t="shared" ref="K98" si="1361">K97/K94</f>
        <v>#DIV/0!</v>
      </c>
      <c r="L98" s="13">
        <f t="shared" ref="L98" si="1362">L97/L94</f>
        <v>0.1484375</v>
      </c>
      <c r="M98" s="13">
        <f t="shared" ref="M98" si="1363">M97/M94</f>
        <v>0.40294117647058825</v>
      </c>
      <c r="N98" s="13">
        <f t="shared" ref="N98" si="1364">N97/N94</f>
        <v>3.540305010893246E-3</v>
      </c>
      <c r="O98" s="13">
        <f t="shared" ref="O98" si="1365">O97/O94</f>
        <v>1.400735294117647</v>
      </c>
      <c r="P98" s="13">
        <f t="shared" ref="P98" si="1366">P97/P94</f>
        <v>1.030729833546735</v>
      </c>
      <c r="Q98" s="13" t="e">
        <f t="shared" ref="Q98" si="1367">Q97/Q94</f>
        <v>#DIV/0!</v>
      </c>
      <c r="R98" s="13">
        <f t="shared" ref="R98" si="1368">R97/R94</f>
        <v>0.72297297297297303</v>
      </c>
      <c r="S98" s="13">
        <f t="shared" ref="S98" si="1369">S97/S94</f>
        <v>0.19195044282319823</v>
      </c>
      <c r="T98" s="13">
        <f t="shared" ref="T98:U98" si="1370">T97/T94</f>
        <v>0.41918098223953199</v>
      </c>
      <c r="U98" s="13" t="e">
        <f t="shared" si="1370"/>
        <v>#DIV/0!</v>
      </c>
      <c r="V98" s="160" t="e">
        <f t="shared" ref="V98" si="1371">V97/V94</f>
        <v>#DIV/0!</v>
      </c>
      <c r="W98" s="13" t="e">
        <f t="shared" ref="W98" si="1372">W97/W94</f>
        <v>#DIV/0!</v>
      </c>
      <c r="X98" s="13" t="e">
        <f t="shared" ref="X98" si="1373">X97/X94</f>
        <v>#DIV/0!</v>
      </c>
      <c r="Y98" s="13" t="e">
        <f t="shared" ref="Y98" si="1374">Y97/Y94</f>
        <v>#DIV/0!</v>
      </c>
      <c r="Z98" s="13" t="e">
        <f t="shared" ref="Z98" si="1375">Z97/Z94</f>
        <v>#DIV/0!</v>
      </c>
      <c r="AA98" s="13" t="e">
        <f t="shared" ref="AA98:AD98" si="1376">AA97/AA94</f>
        <v>#DIV/0!</v>
      </c>
      <c r="AB98" s="13" t="e">
        <f t="shared" ref="AB98" si="1377">AB97/AB94</f>
        <v>#DIV/0!</v>
      </c>
      <c r="AC98" s="160" t="e">
        <f t="shared" si="1376"/>
        <v>#DIV/0!</v>
      </c>
      <c r="AD98" s="160">
        <f t="shared" si="1376"/>
        <v>0.17701815147899144</v>
      </c>
      <c r="AE98" s="13">
        <f t="shared" ref="AE98" si="1378">AE97/AE94</f>
        <v>1.9166666666666667</v>
      </c>
      <c r="AF98" s="13">
        <f t="shared" ref="AF98" si="1379">AF97/AF94</f>
        <v>-0.75</v>
      </c>
      <c r="AG98" s="13">
        <f t="shared" ref="AG98" si="1380">AG97/AG94</f>
        <v>-0.49736379613356768</v>
      </c>
      <c r="AH98" s="13" t="e">
        <f t="shared" ref="AH98" si="1381">AH97/AH94</f>
        <v>#DIV/0!</v>
      </c>
      <c r="AI98" s="13" t="e">
        <f t="shared" ref="AI98" si="1382">AI97/AI94</f>
        <v>#DIV/0!</v>
      </c>
      <c r="AJ98" s="13">
        <f t="shared" ref="AJ98" si="1383">AJ97/AJ94</f>
        <v>-0.6262626262626263</v>
      </c>
      <c r="AK98" s="13">
        <f t="shared" ref="AK98" si="1384">AK97/AK94</f>
        <v>4.75</v>
      </c>
      <c r="AL98" s="13">
        <f t="shared" ref="AL98" si="1385">AL97/AL94</f>
        <v>0.55671999999999999</v>
      </c>
      <c r="AM98" s="13" t="e">
        <f t="shared" ref="AM98" si="1386">AM97/AM94</f>
        <v>#DIV/0!</v>
      </c>
      <c r="AN98" s="13" t="e">
        <f t="shared" ref="AN98" si="1387">AN97/AN94</f>
        <v>#DIV/0!</v>
      </c>
      <c r="AO98" s="160">
        <f t="shared" ref="AO98" si="1388">AO97/AO94</f>
        <v>0.71923994213551234</v>
      </c>
      <c r="AP98" s="13" t="e">
        <f t="shared" ref="AP98" si="1389">AP97/AP94</f>
        <v>#DIV/0!</v>
      </c>
      <c r="AQ98" s="160" t="e">
        <f t="shared" ref="AQ98" si="1390">AQ97/AQ94</f>
        <v>#DIV/0!</v>
      </c>
      <c r="AR98" s="13" t="e">
        <f t="shared" ref="AR98" si="1391">AR97/AR94</f>
        <v>#DIV/0!</v>
      </c>
      <c r="AS98" s="13" t="e">
        <f t="shared" ref="AS98" si="1392">AS97/AS94</f>
        <v>#DIV/0!</v>
      </c>
      <c r="AT98" s="13" t="e">
        <f t="shared" ref="AT98" si="1393">AT97/AT94</f>
        <v>#DIV/0!</v>
      </c>
      <c r="AU98" s="13" t="e">
        <f t="shared" ref="AU98" si="1394">AU97/AU94</f>
        <v>#DIV/0!</v>
      </c>
      <c r="AV98" s="13" t="e">
        <f t="shared" ref="AV98" si="1395">AV97/AV94</f>
        <v>#DIV/0!</v>
      </c>
      <c r="AW98" s="13">
        <f t="shared" ref="AW98" si="1396">AW97/AW94</f>
        <v>92.25</v>
      </c>
      <c r="AX98" s="13">
        <f t="shared" ref="AX98" si="1397">AX97/AX94</f>
        <v>-1</v>
      </c>
      <c r="AY98" s="13">
        <f t="shared" ref="AY98" si="1398">AY97/AY94</f>
        <v>5.2727272727272725</v>
      </c>
      <c r="AZ98" s="13" t="e">
        <f t="shared" ref="AZ98" si="1399">AZ97/AZ94</f>
        <v>#DIV/0!</v>
      </c>
      <c r="BA98" s="13" t="e">
        <f t="shared" ref="BA98" si="1400">BA97/BA94</f>
        <v>#DIV/0!</v>
      </c>
      <c r="BB98" s="160" t="e">
        <f t="shared" ref="BB98" si="1401">BB97/BB94</f>
        <v>#DIV/0!</v>
      </c>
      <c r="BC98" s="13">
        <f t="shared" ref="BC98" si="1402">BC97/BC94</f>
        <v>0.57352941176470584</v>
      </c>
      <c r="BD98" s="13">
        <f t="shared" ref="BD98" si="1403">BD97/BD94</f>
        <v>0.56924019607843135</v>
      </c>
      <c r="BE98" s="13" t="e">
        <f t="shared" ref="BE98" si="1404">BE97/BE94</f>
        <v>#DIV/0!</v>
      </c>
      <c r="BF98" s="13">
        <f t="shared" ref="BF98" si="1405">BF97/BF94</f>
        <v>2.5900735294117645</v>
      </c>
      <c r="BG98" s="13">
        <f t="shared" ref="BG98:BH98" si="1406">BG97/BG94</f>
        <v>-3.788600571652749E-2</v>
      </c>
      <c r="BH98" s="160">
        <f t="shared" si="1406"/>
        <v>1.2350690668921913</v>
      </c>
      <c r="BI98" s="160">
        <f t="shared" ref="BI98" si="1407">BI97/BI94</f>
        <v>0.23711908569127899</v>
      </c>
      <c r="BJ98" s="13">
        <f t="shared" ref="BJ98:BK98" si="1408">BJ97/BJ94</f>
        <v>-0.47826086956521741</v>
      </c>
      <c r="BK98" s="50">
        <f t="shared" si="1408"/>
        <v>0.23723202233051913</v>
      </c>
      <c r="BM98" s="160" t="e">
        <f t="shared" ref="BM98" si="1409">BM97/BM94</f>
        <v>#DIV/0!</v>
      </c>
    </row>
    <row r="99" spans="1:65">
      <c r="A99" s="128"/>
      <c r="B99" s="5" t="s">
        <v>129</v>
      </c>
      <c r="C99" s="11">
        <f>C96-C95</f>
        <v>-232</v>
      </c>
      <c r="D99" s="11">
        <f t="shared" ref="D99:BK99" si="1410">D96-D95</f>
        <v>9465</v>
      </c>
      <c r="E99" s="11">
        <f t="shared" si="1410"/>
        <v>-69</v>
      </c>
      <c r="F99" s="11">
        <f t="shared" si="1410"/>
        <v>-18</v>
      </c>
      <c r="G99" s="11">
        <f t="shared" si="1410"/>
        <v>157</v>
      </c>
      <c r="H99" s="11">
        <f t="shared" si="1410"/>
        <v>0</v>
      </c>
      <c r="I99" s="11">
        <f t="shared" si="1410"/>
        <v>0</v>
      </c>
      <c r="J99" s="11">
        <f t="shared" si="1410"/>
        <v>0</v>
      </c>
      <c r="K99" s="11">
        <f t="shared" si="1410"/>
        <v>0</v>
      </c>
      <c r="L99" s="11">
        <f t="shared" si="1410"/>
        <v>63</v>
      </c>
      <c r="M99" s="11">
        <f t="shared" si="1410"/>
        <v>212</v>
      </c>
      <c r="N99" s="11">
        <f t="shared" si="1410"/>
        <v>-79</v>
      </c>
      <c r="O99" s="11">
        <f t="shared" si="1410"/>
        <v>397</v>
      </c>
      <c r="P99" s="11">
        <f t="shared" si="1410"/>
        <v>871</v>
      </c>
      <c r="Q99" s="11">
        <f t="shared" si="1410"/>
        <v>0</v>
      </c>
      <c r="R99" s="11">
        <f t="shared" si="1410"/>
        <v>371</v>
      </c>
      <c r="S99" s="11">
        <f t="shared" si="1410"/>
        <v>14799</v>
      </c>
      <c r="T99" s="11">
        <f t="shared" si="1410"/>
        <v>-36558</v>
      </c>
      <c r="U99" s="11">
        <f t="shared" ref="U99" si="1411">U96-U95</f>
        <v>0</v>
      </c>
      <c r="V99" s="9">
        <f t="shared" si="1410"/>
        <v>0</v>
      </c>
      <c r="W99" s="11">
        <f t="shared" si="1410"/>
        <v>0</v>
      </c>
      <c r="X99" s="11">
        <f t="shared" si="1410"/>
        <v>0</v>
      </c>
      <c r="Y99" s="11">
        <f t="shared" si="1410"/>
        <v>0</v>
      </c>
      <c r="Z99" s="11">
        <f t="shared" si="1410"/>
        <v>0</v>
      </c>
      <c r="AA99" s="11">
        <f t="shared" si="1410"/>
        <v>0</v>
      </c>
      <c r="AB99" s="11">
        <f t="shared" ref="AB99" si="1412">AB96-AB95</f>
        <v>0</v>
      </c>
      <c r="AC99" s="9">
        <f t="shared" ref="AC99:AD99" si="1413">AC96-AC95</f>
        <v>0</v>
      </c>
      <c r="AD99" s="9">
        <f t="shared" si="1413"/>
        <v>-10621</v>
      </c>
      <c r="AE99" s="11">
        <f t="shared" si="1410"/>
        <v>-127</v>
      </c>
      <c r="AF99" s="11">
        <f t="shared" si="1410"/>
        <v>-7</v>
      </c>
      <c r="AG99" s="11">
        <f t="shared" si="1410"/>
        <v>-742</v>
      </c>
      <c r="AH99" s="11">
        <f t="shared" si="1410"/>
        <v>0</v>
      </c>
      <c r="AI99" s="11">
        <f t="shared" si="1410"/>
        <v>0</v>
      </c>
      <c r="AJ99" s="11">
        <f t="shared" si="1410"/>
        <v>-77</v>
      </c>
      <c r="AK99" s="11">
        <f t="shared" si="1410"/>
        <v>-10</v>
      </c>
      <c r="AL99" s="11">
        <f t="shared" si="1410"/>
        <v>1090</v>
      </c>
      <c r="AM99" s="11">
        <f t="shared" si="1410"/>
        <v>-36</v>
      </c>
      <c r="AN99" s="11">
        <f t="shared" si="1410"/>
        <v>0</v>
      </c>
      <c r="AO99" s="9">
        <f t="shared" si="1410"/>
        <v>8842</v>
      </c>
      <c r="AP99" s="11">
        <f t="shared" si="1410"/>
        <v>0</v>
      </c>
      <c r="AQ99" s="9">
        <f t="shared" si="1410"/>
        <v>0</v>
      </c>
      <c r="AR99" s="11">
        <f t="shared" si="1410"/>
        <v>0</v>
      </c>
      <c r="AS99" s="11">
        <f t="shared" si="1410"/>
        <v>0</v>
      </c>
      <c r="AT99" s="11">
        <f t="shared" si="1410"/>
        <v>0</v>
      </c>
      <c r="AU99" s="11">
        <f t="shared" si="1410"/>
        <v>0</v>
      </c>
      <c r="AV99" s="11">
        <f t="shared" si="1410"/>
        <v>0</v>
      </c>
      <c r="AW99" s="11">
        <f t="shared" si="1410"/>
        <v>1492</v>
      </c>
      <c r="AX99" s="11">
        <f t="shared" si="1410"/>
        <v>0</v>
      </c>
      <c r="AY99" s="11">
        <f t="shared" si="1410"/>
        <v>-4</v>
      </c>
      <c r="AZ99" s="11">
        <f t="shared" si="1410"/>
        <v>0</v>
      </c>
      <c r="BA99" s="11">
        <f t="shared" si="1410"/>
        <v>0</v>
      </c>
      <c r="BB99" s="9">
        <f t="shared" si="1410"/>
        <v>0</v>
      </c>
      <c r="BC99" s="11">
        <f t="shared" si="1410"/>
        <v>529</v>
      </c>
      <c r="BD99" s="11">
        <f t="shared" si="1410"/>
        <v>522</v>
      </c>
      <c r="BE99" s="11">
        <f t="shared" si="1410"/>
        <v>0</v>
      </c>
      <c r="BF99" s="11">
        <f t="shared" si="1410"/>
        <v>1117</v>
      </c>
      <c r="BG99" s="11">
        <f t="shared" si="1410"/>
        <v>3111</v>
      </c>
      <c r="BH99" s="9">
        <f t="shared" si="1410"/>
        <v>15700</v>
      </c>
      <c r="BI99" s="9">
        <f t="shared" si="1410"/>
        <v>5079</v>
      </c>
      <c r="BJ99" s="11">
        <f t="shared" si="1410"/>
        <v>36</v>
      </c>
      <c r="BK99" s="49">
        <f t="shared" si="1410"/>
        <v>5043</v>
      </c>
      <c r="BM99" s="30">
        <f t="shared" si="1298"/>
        <v>15664</v>
      </c>
    </row>
    <row r="100" spans="1:65">
      <c r="A100" s="128"/>
      <c r="B100" s="5" t="s">
        <v>130</v>
      </c>
      <c r="C100" s="13">
        <f>C99/C95</f>
        <v>-2.9221719798974721E-3</v>
      </c>
      <c r="D100" s="13">
        <f t="shared" ref="D100" si="1414">D99/D95</f>
        <v>0.4649277925139994</v>
      </c>
      <c r="E100" s="13">
        <f t="shared" ref="E100" si="1415">E99/E95</f>
        <v>-1.6065192083818392E-2</v>
      </c>
      <c r="F100" s="13">
        <f t="shared" ref="F100" si="1416">F99/F95</f>
        <v>-2.4284943335132216E-3</v>
      </c>
      <c r="G100" s="13">
        <f t="shared" ref="G100" si="1417">G99/G95</f>
        <v>3.6690815611124097E-2</v>
      </c>
      <c r="H100" s="13" t="e">
        <f t="shared" ref="H100" si="1418">H99/H95</f>
        <v>#DIV/0!</v>
      </c>
      <c r="I100" s="13" t="e">
        <f t="shared" ref="I100" si="1419">I99/I95</f>
        <v>#DIV/0!</v>
      </c>
      <c r="J100" s="13" t="e">
        <f t="shared" ref="J100" si="1420">J99/J95</f>
        <v>#DIV/0!</v>
      </c>
      <c r="K100" s="13" t="e">
        <f t="shared" ref="K100" si="1421">K99/K95</f>
        <v>#DIV/0!</v>
      </c>
      <c r="L100" s="13">
        <f t="shared" ref="L100" si="1422">L99/L95</f>
        <v>0.27272727272727271</v>
      </c>
      <c r="M100" s="13">
        <f t="shared" ref="M100" si="1423">M99/M95</f>
        <v>4.2105263157894736E-2</v>
      </c>
      <c r="N100" s="13">
        <f t="shared" ref="N100" si="1424">N99/N95</f>
        <v>-2.0988310308182784E-2</v>
      </c>
      <c r="O100" s="13">
        <f t="shared" ref="O100" si="1425">O99/O95</f>
        <v>1.55078125</v>
      </c>
      <c r="P100" s="13">
        <f t="shared" ref="P100" si="1426">P99/P95</f>
        <v>0.37853107344632769</v>
      </c>
      <c r="Q100" s="13" t="e">
        <f t="shared" ref="Q100" si="1427">Q99/Q95</f>
        <v>#DIV/0!</v>
      </c>
      <c r="R100" s="13">
        <f t="shared" ref="R100" si="1428">R99/R95</f>
        <v>2.6690647482014387</v>
      </c>
      <c r="S100" s="13">
        <f t="shared" ref="S100" si="1429">S99/S95</f>
        <v>9.4708144810858888E-2</v>
      </c>
      <c r="T100" s="13">
        <f t="shared" ref="T100:U100" si="1430">T99/T95</f>
        <v>-0.1722865504517114</v>
      </c>
      <c r="U100" s="13" t="e">
        <f t="shared" si="1430"/>
        <v>#DIV/0!</v>
      </c>
      <c r="V100" s="160" t="e">
        <f t="shared" ref="V100" si="1431">V99/V95</f>
        <v>#DIV/0!</v>
      </c>
      <c r="W100" s="13" t="e">
        <f t="shared" ref="W100" si="1432">W99/W95</f>
        <v>#DIV/0!</v>
      </c>
      <c r="X100" s="13" t="e">
        <f t="shared" ref="X100" si="1433">X99/X95</f>
        <v>#DIV/0!</v>
      </c>
      <c r="Y100" s="13" t="e">
        <f t="shared" ref="Y100" si="1434">Y99/Y95</f>
        <v>#DIV/0!</v>
      </c>
      <c r="Z100" s="13" t="e">
        <f t="shared" ref="Z100" si="1435">Z99/Z95</f>
        <v>#DIV/0!</v>
      </c>
      <c r="AA100" s="13" t="e">
        <f t="shared" ref="AA100:AD100" si="1436">AA99/AA95</f>
        <v>#DIV/0!</v>
      </c>
      <c r="AB100" s="13" t="e">
        <f t="shared" ref="AB100" si="1437">AB99/AB95</f>
        <v>#DIV/0!</v>
      </c>
      <c r="AC100" s="160" t="e">
        <f t="shared" si="1436"/>
        <v>#DIV/0!</v>
      </c>
      <c r="AD100" s="160">
        <f t="shared" si="1436"/>
        <v>-2.1416976699636027E-2</v>
      </c>
      <c r="AE100" s="13">
        <f t="shared" ref="AE100" si="1438">AE99/AE95</f>
        <v>-0.64467005076142136</v>
      </c>
      <c r="AF100" s="13">
        <f t="shared" ref="AF100" si="1439">AF99/AF95</f>
        <v>-0.63636363636363635</v>
      </c>
      <c r="AG100" s="13">
        <f t="shared" ref="AG100" si="1440">AG99/AG95</f>
        <v>-0.72178988326848248</v>
      </c>
      <c r="AH100" s="13" t="e">
        <f t="shared" ref="AH100" si="1441">AH99/AH95</f>
        <v>#DIV/0!</v>
      </c>
      <c r="AI100" s="13" t="e">
        <f t="shared" ref="AI100" si="1442">AI99/AI95</f>
        <v>#DIV/0!</v>
      </c>
      <c r="AJ100" s="13">
        <f t="shared" ref="AJ100" si="1443">AJ99/AJ95</f>
        <v>-0.67543859649122806</v>
      </c>
      <c r="AK100" s="13">
        <f t="shared" ref="AK100" si="1444">AK99/AK95</f>
        <v>-9.8039215686274508E-2</v>
      </c>
      <c r="AL100" s="13">
        <f t="shared" ref="AL100" si="1445">AL99/AL95</f>
        <v>5.9339103925091188E-2</v>
      </c>
      <c r="AM100" s="13" t="e">
        <f t="shared" ref="AM100" si="1446">AM99/AM95</f>
        <v>#DIV/0!</v>
      </c>
      <c r="AN100" s="13" t="e">
        <f t="shared" ref="AN100" si="1447">AN99/AN95</f>
        <v>#DIV/0!</v>
      </c>
      <c r="AO100" s="160">
        <f t="shared" ref="AO100" si="1448">AO99/AO95</f>
        <v>0.25168654464717771</v>
      </c>
      <c r="AP100" s="13" t="e">
        <f t="shared" ref="AP100" si="1449">AP99/AP95</f>
        <v>#DIV/0!</v>
      </c>
      <c r="AQ100" s="160" t="e">
        <f t="shared" ref="AQ100" si="1450">AQ99/AQ95</f>
        <v>#DIV/0!</v>
      </c>
      <c r="AR100" s="13" t="e">
        <f t="shared" ref="AR100" si="1451">AR99/AR95</f>
        <v>#DIV/0!</v>
      </c>
      <c r="AS100" s="13" t="e">
        <f t="shared" ref="AS100" si="1452">AS99/AS95</f>
        <v>#DIV/0!</v>
      </c>
      <c r="AT100" s="13" t="e">
        <f t="shared" ref="AT100" si="1453">AT99/AT95</f>
        <v>#DIV/0!</v>
      </c>
      <c r="AU100" s="13" t="e">
        <f t="shared" ref="AU100" si="1454">AU99/AU95</f>
        <v>#DIV/0!</v>
      </c>
      <c r="AV100" s="13" t="e">
        <f t="shared" ref="AV100" si="1455">AV99/AV95</f>
        <v>#DIV/0!</v>
      </c>
      <c r="AW100" s="13" t="e">
        <f t="shared" ref="AW100" si="1456">AW99/AW95</f>
        <v>#DIV/0!</v>
      </c>
      <c r="AX100" s="13" t="e">
        <f t="shared" ref="AX100" si="1457">AX99/AX95</f>
        <v>#DIV/0!</v>
      </c>
      <c r="AY100" s="13">
        <f t="shared" ref="AY100" si="1458">AY99/AY95</f>
        <v>-1.8957345971563982E-2</v>
      </c>
      <c r="AZ100" s="13" t="e">
        <f t="shared" ref="AZ100" si="1459">AZ99/AZ95</f>
        <v>#DIV/0!</v>
      </c>
      <c r="BA100" s="13" t="e">
        <f t="shared" ref="BA100" si="1460">BA99/BA95</f>
        <v>#DIV/0!</v>
      </c>
      <c r="BB100" s="160" t="e">
        <f t="shared" ref="BB100" si="1461">BB99/BB95</f>
        <v>#DIV/0!</v>
      </c>
      <c r="BC100" s="13">
        <f t="shared" ref="BC100" si="1462">BC99/BC95</f>
        <v>0.25944090240313877</v>
      </c>
      <c r="BD100" s="13">
        <f t="shared" ref="BD100" si="1463">BD99/BD95</f>
        <v>0.25600784698381562</v>
      </c>
      <c r="BE100" s="13" t="e">
        <f t="shared" ref="BE100" si="1464">BE99/BE95</f>
        <v>#DIV/0!</v>
      </c>
      <c r="BF100" s="13">
        <f t="shared" ref="BF100" si="1465">BF99/BF95</f>
        <v>1.3361244019138756</v>
      </c>
      <c r="BG100" s="13">
        <f t="shared" ref="BG100:BH100" si="1466">BG99/BG95</f>
        <v>-0.15341749679455569</v>
      </c>
      <c r="BH100" s="160">
        <f t="shared" si="1466"/>
        <v>0.39448227342395537</v>
      </c>
      <c r="BI100" s="160">
        <f t="shared" ref="BI100" si="1467">BI99/BI95</f>
        <v>9.4808050564293631E-3</v>
      </c>
      <c r="BJ100" s="13" t="e">
        <f t="shared" ref="BJ100:BK100" si="1468">BJ99/BJ95</f>
        <v>#DIV/0!</v>
      </c>
      <c r="BK100" s="50">
        <f t="shared" si="1468"/>
        <v>9.4136050205893447E-3</v>
      </c>
      <c r="BM100" s="14">
        <f t="shared" ref="BM100" si="1469">BM99/BM95</f>
        <v>0.39357772808362018</v>
      </c>
    </row>
    <row r="101" spans="1:65">
      <c r="A101" s="128"/>
      <c r="B101" s="5" t="s">
        <v>327</v>
      </c>
      <c r="C101" s="126">
        <f>C96/C93</f>
        <v>0.63483700228557682</v>
      </c>
      <c r="D101" s="126">
        <f t="shared" ref="D101:BK101" si="1470">D96/D93</f>
        <v>0.59832677955220293</v>
      </c>
      <c r="E101" s="126">
        <f t="shared" si="1470"/>
        <v>0.98992738346216913</v>
      </c>
      <c r="F101" s="126">
        <f t="shared" si="1470"/>
        <v>0.6528341868267703</v>
      </c>
      <c r="G101" s="126">
        <f t="shared" si="1470"/>
        <v>0.67839119131365655</v>
      </c>
      <c r="H101" s="126" t="e">
        <f t="shared" si="1470"/>
        <v>#DIV/0!</v>
      </c>
      <c r="I101" s="126" t="e">
        <f t="shared" si="1470"/>
        <v>#DIV/0!</v>
      </c>
      <c r="J101" s="126" t="e">
        <f t="shared" si="1470"/>
        <v>#DIV/0!</v>
      </c>
      <c r="K101" s="126" t="e">
        <f t="shared" si="1470"/>
        <v>#DIV/0!</v>
      </c>
      <c r="L101" s="126">
        <f t="shared" si="1470"/>
        <v>0.76363636363636367</v>
      </c>
      <c r="M101" s="126">
        <f t="shared" si="1470"/>
        <v>0.95382657698600259</v>
      </c>
      <c r="N101" s="126">
        <f t="shared" si="1470"/>
        <v>0.68291326908821348</v>
      </c>
      <c r="O101" s="126">
        <f t="shared" si="1470"/>
        <v>1.6284289276807979</v>
      </c>
      <c r="P101" s="126">
        <f t="shared" si="1470"/>
        <v>1.3875765529308837</v>
      </c>
      <c r="Q101" s="126" t="e">
        <f t="shared" si="1470"/>
        <v>#DIV/0!</v>
      </c>
      <c r="R101" s="126">
        <f t="shared" si="1470"/>
        <v>1.1697247706422018</v>
      </c>
      <c r="S101" s="126">
        <f t="shared" si="1470"/>
        <v>1.1919504428231982</v>
      </c>
      <c r="T101" s="126">
        <f t="shared" si="1470"/>
        <v>0.93665505858260489</v>
      </c>
      <c r="U101" s="126" t="e">
        <f t="shared" si="1470"/>
        <v>#DIV/0!</v>
      </c>
      <c r="V101" s="175" t="e">
        <f t="shared" si="1470"/>
        <v>#DIV/0!</v>
      </c>
      <c r="W101" s="126" t="e">
        <f t="shared" si="1470"/>
        <v>#DIV/0!</v>
      </c>
      <c r="X101" s="126" t="e">
        <f t="shared" si="1470"/>
        <v>#DIV/0!</v>
      </c>
      <c r="Y101" s="126" t="e">
        <f t="shared" si="1470"/>
        <v>#DIV/0!</v>
      </c>
      <c r="Z101" s="126" t="e">
        <f t="shared" si="1470"/>
        <v>#DIV/0!</v>
      </c>
      <c r="AA101" s="126" t="e">
        <f t="shared" si="1470"/>
        <v>#DIV/0!</v>
      </c>
      <c r="AB101" s="126" t="e">
        <f t="shared" ref="AB101" si="1471">AB96/AB93</f>
        <v>#DIV/0!</v>
      </c>
      <c r="AC101" s="175" t="e">
        <f t="shared" si="1470"/>
        <v>#DIV/0!</v>
      </c>
      <c r="AD101" s="217">
        <f t="shared" si="1470"/>
        <v>0.89520791290199997</v>
      </c>
      <c r="AE101" s="126">
        <f t="shared" si="1470"/>
        <v>2</v>
      </c>
      <c r="AF101" s="126">
        <f t="shared" si="1470"/>
        <v>0.18181818181818182</v>
      </c>
      <c r="AG101" s="126">
        <f t="shared" si="1470"/>
        <v>0.33063583815028902</v>
      </c>
      <c r="AH101" s="126" t="e">
        <f t="shared" si="1470"/>
        <v>#DIV/0!</v>
      </c>
      <c r="AI101" s="126" t="e">
        <f t="shared" si="1470"/>
        <v>#DIV/0!</v>
      </c>
      <c r="AJ101" s="126">
        <f t="shared" si="1470"/>
        <v>0.24832214765100671</v>
      </c>
      <c r="AK101" s="126">
        <f t="shared" si="1470"/>
        <v>4.3809523809523814</v>
      </c>
      <c r="AL101" s="126">
        <f t="shared" si="1470"/>
        <v>1.0275108247967051</v>
      </c>
      <c r="AM101" s="126" t="e">
        <f t="shared" si="1470"/>
        <v>#DIV/0!</v>
      </c>
      <c r="AN101" s="126" t="e">
        <f t="shared" si="1470"/>
        <v>#DIV/0!</v>
      </c>
      <c r="AO101" s="175">
        <f t="shared" si="1470"/>
        <v>1.1348749580612694</v>
      </c>
      <c r="AP101" s="126" t="e">
        <f t="shared" si="1470"/>
        <v>#DIV/0!</v>
      </c>
      <c r="AQ101" s="175" t="e">
        <f t="shared" si="1470"/>
        <v>#DIV/0!</v>
      </c>
      <c r="AR101" s="126" t="e">
        <f t="shared" si="1470"/>
        <v>#DIV/0!</v>
      </c>
      <c r="AS101" s="126" t="e">
        <f t="shared" si="1470"/>
        <v>#DIV/0!</v>
      </c>
      <c r="AT101" s="126" t="e">
        <f t="shared" si="1470"/>
        <v>#DIV/0!</v>
      </c>
      <c r="AU101" s="126" t="e">
        <f t="shared" si="1470"/>
        <v>#DIV/0!</v>
      </c>
      <c r="AV101" s="126" t="e">
        <f t="shared" si="1470"/>
        <v>#DIV/0!</v>
      </c>
      <c r="AW101" s="126">
        <f t="shared" si="1470"/>
        <v>64.869565217391298</v>
      </c>
      <c r="AX101" s="126">
        <f t="shared" si="1470"/>
        <v>0</v>
      </c>
      <c r="AY101" s="126">
        <f t="shared" si="1470"/>
        <v>4.5</v>
      </c>
      <c r="AZ101" s="126" t="e">
        <f t="shared" si="1470"/>
        <v>#DIV/0!</v>
      </c>
      <c r="BA101" s="126" t="e">
        <f t="shared" si="1470"/>
        <v>#DIV/0!</v>
      </c>
      <c r="BB101" s="175" t="e">
        <f t="shared" si="1470"/>
        <v>#DIV/0!</v>
      </c>
      <c r="BC101" s="126">
        <f t="shared" si="1470"/>
        <v>1.0317396544797108</v>
      </c>
      <c r="BD101" s="126">
        <f t="shared" si="1470"/>
        <v>1.0385239253852392</v>
      </c>
      <c r="BE101" s="126" t="e">
        <f t="shared" si="1470"/>
        <v>#DIV/0!</v>
      </c>
      <c r="BF101" s="126">
        <f t="shared" si="1470"/>
        <v>2.3875305623471883</v>
      </c>
      <c r="BG101" s="126">
        <f t="shared" si="1470"/>
        <v>0.63508564241056564</v>
      </c>
      <c r="BH101" s="175">
        <f t="shared" si="1470"/>
        <v>1.475605540932174</v>
      </c>
      <c r="BI101" s="175">
        <f t="shared" si="1470"/>
        <v>0.93286333064809657</v>
      </c>
      <c r="BJ101" s="126">
        <f t="shared" si="1470"/>
        <v>0.36</v>
      </c>
      <c r="BK101" s="126">
        <f t="shared" si="1470"/>
        <v>0.93296216613499006</v>
      </c>
      <c r="BM101" s="126" t="e">
        <f t="shared" ref="BM101" si="1472">BM96/BM93</f>
        <v>#DIV/0!</v>
      </c>
    </row>
    <row r="102" spans="1:65" s="178" customFormat="1">
      <c r="A102" s="128"/>
      <c r="B102" s="5" t="s">
        <v>331</v>
      </c>
      <c r="C102" s="11">
        <f>C93-C96</f>
        <v>45534</v>
      </c>
      <c r="D102" s="11">
        <f t="shared" ref="D102:BJ102" si="1473">D93-D96</f>
        <v>20021</v>
      </c>
      <c r="E102" s="11">
        <f t="shared" si="1473"/>
        <v>43</v>
      </c>
      <c r="F102" s="11">
        <f t="shared" si="1473"/>
        <v>3932</v>
      </c>
      <c r="G102" s="11">
        <f t="shared" si="1473"/>
        <v>2103</v>
      </c>
      <c r="H102" s="11">
        <f t="shared" si="1473"/>
        <v>0</v>
      </c>
      <c r="I102" s="11">
        <f t="shared" si="1473"/>
        <v>0</v>
      </c>
      <c r="J102" s="11">
        <f t="shared" si="1473"/>
        <v>0</v>
      </c>
      <c r="K102" s="11">
        <f t="shared" si="1473"/>
        <v>0</v>
      </c>
      <c r="L102" s="11">
        <f t="shared" si="1473"/>
        <v>91</v>
      </c>
      <c r="M102" s="11">
        <f t="shared" si="1473"/>
        <v>254</v>
      </c>
      <c r="N102" s="11">
        <f t="shared" si="1473"/>
        <v>1711</v>
      </c>
      <c r="O102" s="11">
        <f t="shared" si="1473"/>
        <v>-252</v>
      </c>
      <c r="P102" s="11">
        <f t="shared" si="1473"/>
        <v>-886</v>
      </c>
      <c r="Q102" s="11">
        <f t="shared" si="1473"/>
        <v>0</v>
      </c>
      <c r="R102" s="11">
        <f t="shared" si="1473"/>
        <v>-74</v>
      </c>
      <c r="S102" s="11">
        <f t="shared" si="1473"/>
        <v>-27547</v>
      </c>
      <c r="T102" s="11">
        <f t="shared" si="1473"/>
        <v>11878</v>
      </c>
      <c r="U102" s="11">
        <f t="shared" si="1473"/>
        <v>0</v>
      </c>
      <c r="V102" s="11">
        <f t="shared" si="1473"/>
        <v>0</v>
      </c>
      <c r="W102" s="11">
        <f t="shared" si="1473"/>
        <v>0</v>
      </c>
      <c r="X102" s="11">
        <f t="shared" si="1473"/>
        <v>0</v>
      </c>
      <c r="Y102" s="11">
        <f t="shared" si="1473"/>
        <v>0</v>
      </c>
      <c r="Z102" s="11">
        <f t="shared" si="1473"/>
        <v>0</v>
      </c>
      <c r="AA102" s="11">
        <f t="shared" si="1473"/>
        <v>0</v>
      </c>
      <c r="AB102" s="11">
        <f t="shared" si="1473"/>
        <v>0</v>
      </c>
      <c r="AC102" s="11">
        <f t="shared" si="1473"/>
        <v>0</v>
      </c>
      <c r="AD102" s="11">
        <f t="shared" si="1473"/>
        <v>56808</v>
      </c>
      <c r="AE102" s="11">
        <f t="shared" si="1473"/>
        <v>-35</v>
      </c>
      <c r="AF102" s="11">
        <f t="shared" si="1473"/>
        <v>18</v>
      </c>
      <c r="AG102" s="11">
        <f t="shared" si="1473"/>
        <v>579</v>
      </c>
      <c r="AH102" s="11">
        <f t="shared" si="1473"/>
        <v>0</v>
      </c>
      <c r="AI102" s="11">
        <f t="shared" si="1473"/>
        <v>0</v>
      </c>
      <c r="AJ102" s="11">
        <f t="shared" si="1473"/>
        <v>112</v>
      </c>
      <c r="AK102" s="11">
        <f t="shared" si="1473"/>
        <v>-71</v>
      </c>
      <c r="AL102" s="11">
        <f t="shared" si="1473"/>
        <v>-521</v>
      </c>
      <c r="AM102" s="11">
        <f t="shared" si="1473"/>
        <v>36</v>
      </c>
      <c r="AN102" s="11">
        <f t="shared" si="1473"/>
        <v>0</v>
      </c>
      <c r="AO102" s="11">
        <f t="shared" si="1473"/>
        <v>-5226</v>
      </c>
      <c r="AP102" s="11">
        <f t="shared" si="1473"/>
        <v>0</v>
      </c>
      <c r="AQ102" s="11">
        <f t="shared" si="1473"/>
        <v>0</v>
      </c>
      <c r="AR102" s="11">
        <f t="shared" si="1473"/>
        <v>0</v>
      </c>
      <c r="AS102" s="11">
        <f t="shared" si="1473"/>
        <v>0</v>
      </c>
      <c r="AT102" s="11">
        <f t="shared" si="1473"/>
        <v>0</v>
      </c>
      <c r="AU102" s="11">
        <f t="shared" si="1473"/>
        <v>0</v>
      </c>
      <c r="AV102" s="11">
        <f t="shared" si="1473"/>
        <v>0</v>
      </c>
      <c r="AW102" s="11">
        <f t="shared" si="1473"/>
        <v>-1469</v>
      </c>
      <c r="AX102" s="11">
        <f t="shared" si="1473"/>
        <v>23</v>
      </c>
      <c r="AY102" s="11">
        <f t="shared" si="1473"/>
        <v>-161</v>
      </c>
      <c r="AZ102" s="11">
        <f t="shared" si="1473"/>
        <v>0</v>
      </c>
      <c r="BA102" s="11">
        <f t="shared" si="1473"/>
        <v>0</v>
      </c>
      <c r="BB102" s="11">
        <f t="shared" si="1473"/>
        <v>0</v>
      </c>
      <c r="BC102" s="11">
        <f t="shared" si="1473"/>
        <v>-79</v>
      </c>
      <c r="BD102" s="11">
        <f t="shared" si="1473"/>
        <v>-95</v>
      </c>
      <c r="BE102" s="11">
        <f t="shared" si="1473"/>
        <v>0</v>
      </c>
      <c r="BF102" s="11">
        <f t="shared" si="1473"/>
        <v>-1135</v>
      </c>
      <c r="BG102" s="11">
        <f t="shared" si="1473"/>
        <v>-9864</v>
      </c>
      <c r="BH102" s="11">
        <f t="shared" si="1473"/>
        <v>-17888</v>
      </c>
      <c r="BI102" s="11">
        <f t="shared" si="1473"/>
        <v>38920</v>
      </c>
      <c r="BJ102" s="11">
        <f t="shared" si="1473"/>
        <v>64</v>
      </c>
      <c r="BK102" s="11">
        <f t="shared" ref="BK102" si="1474">BK93-BK96</f>
        <v>38856</v>
      </c>
      <c r="BL102" s="11">
        <f t="shared" ref="BL102:BM102" si="1475">BL96-BL93</f>
        <v>540750</v>
      </c>
      <c r="BM102" s="11">
        <f t="shared" si="1475"/>
        <v>55463</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8"/>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8"/>
      <c r="BJ103" s="5"/>
      <c r="BK103" s="48"/>
    </row>
    <row r="104" spans="1:65" s="176" customFormat="1">
      <c r="A104" s="15" t="s">
        <v>39</v>
      </c>
      <c r="B104" s="9" t="s">
        <v>326</v>
      </c>
      <c r="C104" s="261">
        <v>205917</v>
      </c>
      <c r="D104" s="261">
        <v>91510</v>
      </c>
      <c r="E104" s="261">
        <v>4503</v>
      </c>
      <c r="F104" s="261">
        <v>31689</v>
      </c>
      <c r="G104" s="261">
        <v>12965</v>
      </c>
      <c r="H104" s="261">
        <v>0</v>
      </c>
      <c r="I104" s="261">
        <v>0</v>
      </c>
      <c r="J104" s="261">
        <v>0</v>
      </c>
      <c r="K104" s="261">
        <v>0</v>
      </c>
      <c r="L104" s="261">
        <v>0</v>
      </c>
      <c r="M104" s="261">
        <v>21028</v>
      </c>
      <c r="N104" s="261">
        <v>32</v>
      </c>
      <c r="O104" s="261">
        <v>1791</v>
      </c>
      <c r="P104" s="261">
        <v>23088</v>
      </c>
      <c r="Q104" s="261">
        <v>0</v>
      </c>
      <c r="R104" s="261">
        <v>714</v>
      </c>
      <c r="S104" s="261">
        <v>0</v>
      </c>
      <c r="T104" s="261">
        <v>0</v>
      </c>
      <c r="U104" s="261">
        <v>0</v>
      </c>
      <c r="V104" s="261">
        <v>0</v>
      </c>
      <c r="W104" s="261">
        <v>0</v>
      </c>
      <c r="X104" s="261">
        <v>0</v>
      </c>
      <c r="Y104" s="261">
        <v>0</v>
      </c>
      <c r="Z104" s="261">
        <v>0</v>
      </c>
      <c r="AA104" s="261">
        <v>0</v>
      </c>
      <c r="AB104" s="261">
        <v>0</v>
      </c>
      <c r="AC104" s="261">
        <v>0</v>
      </c>
      <c r="AD104" s="269">
        <f t="shared" ref="AD104" si="1476">SUM(C104:AC104)</f>
        <v>393237</v>
      </c>
      <c r="AE104" s="261">
        <v>700</v>
      </c>
      <c r="AF104" s="261">
        <v>88</v>
      </c>
      <c r="AG104" s="261">
        <v>14</v>
      </c>
      <c r="AH104" s="261">
        <v>0</v>
      </c>
      <c r="AI104" s="261">
        <v>0</v>
      </c>
      <c r="AJ104" s="261">
        <v>39</v>
      </c>
      <c r="AK104" s="261">
        <v>615</v>
      </c>
      <c r="AL104" s="261">
        <v>1331</v>
      </c>
      <c r="AM104" s="261">
        <v>20</v>
      </c>
      <c r="AN104" s="261">
        <v>86</v>
      </c>
      <c r="AO104" s="261">
        <v>1628</v>
      </c>
      <c r="AP104" s="261">
        <v>0</v>
      </c>
      <c r="AQ104" s="261">
        <v>0</v>
      </c>
      <c r="AR104" s="261">
        <v>0</v>
      </c>
      <c r="AS104" s="261">
        <v>0</v>
      </c>
      <c r="AT104" s="261">
        <v>0</v>
      </c>
      <c r="AU104" s="261">
        <v>0</v>
      </c>
      <c r="AV104" s="261">
        <v>0</v>
      </c>
      <c r="AW104" s="261">
        <v>146</v>
      </c>
      <c r="AX104" s="261">
        <v>218</v>
      </c>
      <c r="AY104" s="261">
        <v>75</v>
      </c>
      <c r="AZ104" s="261">
        <v>0</v>
      </c>
      <c r="BA104" s="261">
        <v>0</v>
      </c>
      <c r="BB104" s="261">
        <v>0</v>
      </c>
      <c r="BC104" s="261">
        <v>61</v>
      </c>
      <c r="BD104" s="261">
        <v>62</v>
      </c>
      <c r="BE104" s="261">
        <v>0</v>
      </c>
      <c r="BF104" s="261">
        <v>9</v>
      </c>
      <c r="BG104" s="270">
        <v>26732</v>
      </c>
      <c r="BH104" s="269">
        <f>SUM(AE104:BG104)</f>
        <v>31824</v>
      </c>
      <c r="BI104" s="123">
        <f>AD104+BH104</f>
        <v>425061</v>
      </c>
      <c r="BJ104" s="268">
        <v>0</v>
      </c>
      <c r="BK104" s="269">
        <f t="shared" ref="BK104:BK105" si="1477">BI104-BJ104</f>
        <v>425061</v>
      </c>
      <c r="BL104" s="176">
        <v>10</v>
      </c>
      <c r="BM104" s="266"/>
    </row>
    <row r="105" spans="1:65" s="41" customFormat="1">
      <c r="A105" s="134"/>
      <c r="B105" s="210" t="s">
        <v>339</v>
      </c>
      <c r="C105" s="10">
        <v>140088</v>
      </c>
      <c r="D105" s="10">
        <v>62228</v>
      </c>
      <c r="E105" s="10">
        <v>4503</v>
      </c>
      <c r="F105" s="10">
        <v>21548</v>
      </c>
      <c r="G105" s="10">
        <v>8814</v>
      </c>
      <c r="H105" s="10">
        <f>IF('[1]Upto Month Current'!$K$9="",0,'[1]Upto Month Current'!$K$9)</f>
        <v>0</v>
      </c>
      <c r="I105" s="10">
        <v>0</v>
      </c>
      <c r="J105" s="10">
        <f>IF('[1]Upto Month Current'!$K$11="",0,'[1]Upto Month Current'!$K$11)</f>
        <v>0</v>
      </c>
      <c r="K105" s="10">
        <f>IF('[1]Upto Month Current'!$K$12="",0,'[1]Upto Month Current'!$K$12)</f>
        <v>0</v>
      </c>
      <c r="L105" s="10">
        <f>IF('[1]Upto Month Current'!$K$13="",0,'[1]Upto Month Current'!$K$13)</f>
        <v>0</v>
      </c>
      <c r="M105" s="10">
        <v>14298</v>
      </c>
      <c r="N105" s="10">
        <v>24</v>
      </c>
      <c r="O105" s="10">
        <v>1216</v>
      </c>
      <c r="P105" s="10">
        <v>15700</v>
      </c>
      <c r="Q105" s="10">
        <v>0</v>
      </c>
      <c r="R105" s="10">
        <v>484</v>
      </c>
      <c r="S105" s="10">
        <f>IF('[1]Upto Month Current'!$K$26="",0,'[1]Upto Month Current'!$K$26)</f>
        <v>0</v>
      </c>
      <c r="T105" s="10">
        <f>IF('[1]Upto Month Current'!$K$27="",0,'[1]Upto Month Current'!$K$27)</f>
        <v>0</v>
      </c>
      <c r="U105" s="10">
        <v>0</v>
      </c>
      <c r="V105" s="10">
        <v>0</v>
      </c>
      <c r="W105" s="10">
        <v>0</v>
      </c>
      <c r="X105" s="10">
        <v>0</v>
      </c>
      <c r="Y105" s="10">
        <f>IF('[1]Upto Month Current'!$K$42="",0,'[1]Upto Month Current'!$K$42)</f>
        <v>0</v>
      </c>
      <c r="Z105" s="10">
        <f>IF('[1]Upto Month Current'!$K$43="",0,'[1]Upto Month Current'!$K$43)</f>
        <v>0</v>
      </c>
      <c r="AA105" s="10">
        <f>IF('[1]Upto Month Current'!$K$44="",0,'[1]Upto Month Current'!$K$44)</f>
        <v>0</v>
      </c>
      <c r="AB105" s="10">
        <v>0</v>
      </c>
      <c r="AC105" s="10">
        <f>IF('[1]Upto Month Current'!$K$51="",0,'[1]Upto Month Current'!$K$51)</f>
        <v>0</v>
      </c>
      <c r="AD105" s="121">
        <f t="shared" ref="AD105" si="1478">SUM(C105:AC105)</f>
        <v>268903</v>
      </c>
      <c r="AE105" s="10">
        <v>462</v>
      </c>
      <c r="AF105" s="10">
        <v>58</v>
      </c>
      <c r="AG105" s="10">
        <v>8</v>
      </c>
      <c r="AH105" s="10">
        <v>0</v>
      </c>
      <c r="AI105" s="10">
        <v>0</v>
      </c>
      <c r="AJ105" s="10">
        <v>25</v>
      </c>
      <c r="AK105" s="10">
        <v>404</v>
      </c>
      <c r="AL105" s="10">
        <v>875</v>
      </c>
      <c r="AM105" s="10">
        <v>16</v>
      </c>
      <c r="AN105" s="10">
        <v>58</v>
      </c>
      <c r="AO105" s="10">
        <v>1073</v>
      </c>
      <c r="AP105" s="10">
        <f>IF('[1]Upto Month Current'!$K$34="",0,'[1]Upto Month Current'!$K$34)</f>
        <v>0</v>
      </c>
      <c r="AQ105" s="10">
        <v>0</v>
      </c>
      <c r="AR105" s="10">
        <f>IF('[1]Upto Month Current'!$K$37="",0,'[1]Upto Month Current'!$K$37)</f>
        <v>0</v>
      </c>
      <c r="AS105" s="10">
        <v>0</v>
      </c>
      <c r="AT105" s="10">
        <v>0</v>
      </c>
      <c r="AU105" s="10">
        <f>IF('[1]Upto Month Current'!$K$41="",0,'[1]Upto Month Current'!$K$41)</f>
        <v>0</v>
      </c>
      <c r="AV105" s="10">
        <v>0</v>
      </c>
      <c r="AW105" s="10">
        <v>99</v>
      </c>
      <c r="AX105" s="10">
        <v>141</v>
      </c>
      <c r="AY105" s="10">
        <v>50</v>
      </c>
      <c r="AZ105" s="10">
        <v>0</v>
      </c>
      <c r="BA105" s="10">
        <f>IF('[1]Upto Month Current'!$K$50="",0,'[1]Upto Month Current'!$K$50)</f>
        <v>0</v>
      </c>
      <c r="BB105" s="10">
        <f>IF('[1]Upto Month Current'!$K$52="",0,'[1]Upto Month Current'!$K$52)</f>
        <v>0</v>
      </c>
      <c r="BC105" s="10">
        <v>41</v>
      </c>
      <c r="BD105" s="10">
        <v>41</v>
      </c>
      <c r="BE105" s="10">
        <v>0</v>
      </c>
      <c r="BF105" s="10">
        <v>8</v>
      </c>
      <c r="BG105" s="10">
        <v>17969</v>
      </c>
      <c r="BH105" s="10">
        <f>SUM(AE105:BG105)</f>
        <v>21328</v>
      </c>
      <c r="BI105" s="245">
        <f>AD105+BH105</f>
        <v>290231</v>
      </c>
      <c r="BJ105" s="10">
        <f>IF('[1]Upto Month Current'!$K$60="",0,'[1]Upto Month Current'!$K$60)</f>
        <v>0</v>
      </c>
      <c r="BK105" s="10">
        <f t="shared" si="1477"/>
        <v>290231</v>
      </c>
      <c r="BM105" s="211"/>
    </row>
    <row r="106" spans="1:65">
      <c r="A106" s="128"/>
      <c r="B106" s="12" t="s">
        <v>340</v>
      </c>
      <c r="C106" s="9">
        <f>IF('Upto Month COPPY'!$K$4="",0,'Upto Month COPPY'!$K$4)</f>
        <v>166268</v>
      </c>
      <c r="D106" s="9">
        <f>IF('Upto Month COPPY'!$K$5="",0,'Upto Month COPPY'!$K$5)</f>
        <v>42241</v>
      </c>
      <c r="E106" s="9">
        <f>IF('Upto Month COPPY'!$K$6="",0,'Upto Month COPPY'!$K$6)</f>
        <v>3625</v>
      </c>
      <c r="F106" s="9">
        <f>IF('Upto Month COPPY'!$K$7="",0,'Upto Month COPPY'!$K$7)</f>
        <v>19965</v>
      </c>
      <c r="G106" s="9">
        <f>IF('Upto Month COPPY'!$K$8="",0,'Upto Month COPPY'!$K$8)</f>
        <v>9214</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0</v>
      </c>
      <c r="M106" s="9">
        <f>IF('Upto Month COPPY'!$K$14="",0,'Upto Month COPPY'!$K$14)</f>
        <v>20279</v>
      </c>
      <c r="N106" s="9">
        <f>IF('Upto Month COPPY'!$K$15="",0,'Upto Month COPPY'!$K$15)</f>
        <v>69</v>
      </c>
      <c r="O106" s="9">
        <f>IF('Upto Month COPPY'!$K$16="",0,'Upto Month COPPY'!$K$16)</f>
        <v>3602</v>
      </c>
      <c r="P106" s="9">
        <f>IF('Upto Month COPPY'!$K$17="",0,'Upto Month COPPY'!$K$17)</f>
        <v>20040</v>
      </c>
      <c r="Q106" s="9">
        <f>IF('Upto Month COPPY'!$K$18="",0,'Upto Month COPPY'!$K$18)</f>
        <v>0</v>
      </c>
      <c r="R106" s="9">
        <f>IF('Upto Month COPPY'!$K$21="",0,'Upto Month COPPY'!$K$21)</f>
        <v>440</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269">
        <f t="shared" ref="AD106:AD107" si="1479">SUM(C106:AC106)</f>
        <v>285743</v>
      </c>
      <c r="AE106" s="9">
        <f>IF('Upto Month COPPY'!$K$19="",0,'Upto Month COPPY'!$K$19)</f>
        <v>726</v>
      </c>
      <c r="AF106" s="9">
        <f>IF('Upto Month COPPY'!$K$20="",0,'Upto Month COPPY'!$K$20)</f>
        <v>46</v>
      </c>
      <c r="AG106" s="9">
        <f>IF('Upto Month COPPY'!$K$22="",0,'Upto Month COPPY'!$K$22)</f>
        <v>0</v>
      </c>
      <c r="AH106" s="9">
        <f>IF('Upto Month COPPY'!$K$23="",0,'Upto Month COPPY'!$K$23)</f>
        <v>0</v>
      </c>
      <c r="AI106" s="9">
        <f>IF('Upto Month COPPY'!$K$24="",0,'Upto Month COPPY'!$K$24)</f>
        <v>0</v>
      </c>
      <c r="AJ106" s="9">
        <f>IF('Upto Month COPPY'!$K$25="",0,'Upto Month COPPY'!$K$25)</f>
        <v>62</v>
      </c>
      <c r="AK106" s="9">
        <f>IF('Upto Month COPPY'!$K$28="",0,'Upto Month COPPY'!$K$28)</f>
        <v>1059</v>
      </c>
      <c r="AL106" s="9">
        <f>IF('Upto Month COPPY'!$K$29="",0,'Upto Month COPPY'!$K$29)</f>
        <v>1285</v>
      </c>
      <c r="AM106" s="9">
        <f>IF('Upto Month COPPY'!$K$31="",0,'Upto Month COPPY'!$K$31)</f>
        <v>0</v>
      </c>
      <c r="AN106" s="9">
        <f>IF('Upto Month COPPY'!$K$32="",0,'Upto Month COPPY'!$K$32)</f>
        <v>155</v>
      </c>
      <c r="AO106" s="9">
        <f>IF('Upto Month COPPY'!$K$33="",0,'Upto Month COPPY'!$K$33)</f>
        <v>2788</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25</v>
      </c>
      <c r="AX106" s="9">
        <f>IF('Upto Month COPPY'!$K$46="",0,'Upto Month COPPY'!$K$46)</f>
        <v>257</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119</v>
      </c>
      <c r="BD106" s="9">
        <f>IF('Upto Month COPPY'!$K$54="",0,'Upto Month COPPY'!$K$54)</f>
        <v>119</v>
      </c>
      <c r="BE106" s="9">
        <f>IF('Upto Month COPPY'!$K$55="",0,'Upto Month COPPY'!$K$55)</f>
        <v>0</v>
      </c>
      <c r="BF106" s="9">
        <f>IF('Upto Month COPPY'!$K$56="",0,'Upto Month COPPY'!$K$56)</f>
        <v>51</v>
      </c>
      <c r="BG106" s="9">
        <f>IF('Upto Month COPPY'!$K$58="",0,'Upto Month COPPY'!$K$58)</f>
        <v>27120</v>
      </c>
      <c r="BH106" s="9">
        <f>SUM(AE106:BG106)</f>
        <v>33812</v>
      </c>
      <c r="BI106" s="263">
        <f>AD106+BH106</f>
        <v>319555</v>
      </c>
      <c r="BJ106" s="9">
        <f>IF('Upto Month COPPY'!$K$60="",0,'Upto Month COPPY'!$K$60)</f>
        <v>0</v>
      </c>
      <c r="BK106" s="49">
        <f t="shared" ref="BK106:BK107" si="1480">BI106-BJ106</f>
        <v>319555</v>
      </c>
      <c r="BL106">
        <f>'Upto Month COPPY'!$K$61</f>
        <v>319554</v>
      </c>
      <c r="BM106" s="30">
        <f t="shared" ref="BM106:BM110" si="1481">BK106-AD106</f>
        <v>33812</v>
      </c>
    </row>
    <row r="107" spans="1:65">
      <c r="A107" s="128"/>
      <c r="B107" s="180" t="s">
        <v>341</v>
      </c>
      <c r="C107" s="9">
        <f>IF('Upto Month Current'!$K$4="",0,'Upto Month Current'!$K$4)</f>
        <v>175955</v>
      </c>
      <c r="D107" s="9">
        <f>IF('Upto Month Current'!$K$5="",0,'Upto Month Current'!$K$5)</f>
        <v>64064</v>
      </c>
      <c r="E107" s="9">
        <f>IF('Upto Month Current'!$K$6="",0,'Upto Month Current'!$K$6)</f>
        <v>3911</v>
      </c>
      <c r="F107" s="9">
        <f>IF('Upto Month Current'!$K$7="",0,'Upto Month Current'!$K$7)</f>
        <v>22849</v>
      </c>
      <c r="G107" s="9">
        <f>IF('Upto Month Current'!$K$8="",0,'Upto Month Current'!$K$8)</f>
        <v>10554</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0</v>
      </c>
      <c r="M107" s="9">
        <f>IF('Upto Month Current'!$K$14="",0,'Upto Month Current'!$K$14)</f>
        <v>21241</v>
      </c>
      <c r="N107" s="9">
        <f>IF('Upto Month Current'!$K$15="",0,'Upto Month Current'!$K$15)</f>
        <v>70</v>
      </c>
      <c r="O107" s="9">
        <f>IF('Upto Month Current'!$K$16="",0,'Upto Month Current'!$K$16)</f>
        <v>2264</v>
      </c>
      <c r="P107" s="9">
        <f>IF('Upto Month Current'!$K$17="",0,'Upto Month Current'!$K$17)</f>
        <v>24567</v>
      </c>
      <c r="Q107" s="9">
        <f>IF('Upto Month Current'!$K$18="",0,'Upto Month Current'!$K$18)</f>
        <v>0</v>
      </c>
      <c r="R107" s="9">
        <f>IF('Upto Month Current'!$K$21="",0,'Upto Month Current'!$K$21)</f>
        <v>672</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0</v>
      </c>
      <c r="AC107" s="9">
        <f>IF('Upto Month Current'!$K$51="",0,'Upto Month Current'!$K$51)</f>
        <v>0</v>
      </c>
      <c r="AD107" s="269">
        <f t="shared" si="1479"/>
        <v>326147</v>
      </c>
      <c r="AE107" s="9">
        <f>IF('Upto Month Current'!$K$19="",0,'Upto Month Current'!$K$19)</f>
        <v>769</v>
      </c>
      <c r="AF107" s="9">
        <f>IF('Upto Month Current'!$K$20="",0,'Upto Month Current'!$K$20)</f>
        <v>26</v>
      </c>
      <c r="AG107" s="9">
        <f>IF('Upto Month Current'!$K$22="",0,'Upto Month Current'!$K$22)</f>
        <v>0</v>
      </c>
      <c r="AH107" s="9">
        <f>IF('Upto Month Current'!$K$23="",0,'Upto Month Current'!$K$23)</f>
        <v>0</v>
      </c>
      <c r="AI107" s="9">
        <f>IF('Upto Month Current'!$K$24="",0,'Upto Month Current'!$K$24)</f>
        <v>0</v>
      </c>
      <c r="AJ107" s="9">
        <f>IF('Upto Month Current'!$K$25="",0,'Upto Month Current'!$K$25)</f>
        <v>71</v>
      </c>
      <c r="AK107" s="9">
        <f>IF('Upto Month Current'!$K$28="",0,'Upto Month Current'!$K$28)</f>
        <v>47</v>
      </c>
      <c r="AL107" s="9">
        <f>IF('Upto Month Current'!$K$29="",0,'Upto Month Current'!$K$29)</f>
        <v>1015</v>
      </c>
      <c r="AM107" s="9">
        <f>IF('Upto Month Current'!$K$31="",0,'Upto Month Current'!$K$31)</f>
        <v>0</v>
      </c>
      <c r="AN107" s="9">
        <f>IF('Upto Month Current'!$K$32="",0,'Upto Month Current'!$K$32)</f>
        <v>476</v>
      </c>
      <c r="AO107" s="9">
        <f>IF('Upto Month Current'!$K$33="",0,'Upto Month Current'!$K$33)</f>
        <v>3585</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343</v>
      </c>
      <c r="AX107" s="9">
        <f>IF('Upto Month Current'!$K$46="",0,'Upto Month Current'!$K$46)</f>
        <v>47</v>
      </c>
      <c r="AY107" s="9">
        <f>IF('Upto Month Current'!$K$47="",0,'Upto Month Current'!$K$47)</f>
        <v>106</v>
      </c>
      <c r="AZ107" s="9">
        <f>IF('Upto Month Current'!$K$49="",0,'Upto Month Current'!$K$49)</f>
        <v>0</v>
      </c>
      <c r="BA107" s="9">
        <f>IF('Upto Month Current'!$K$50="",0,'Upto Month Current'!$K$50)</f>
        <v>0</v>
      </c>
      <c r="BB107" s="9">
        <f>IF('Upto Month Current'!$K$52="",0,'Upto Month Current'!$K$52)</f>
        <v>0</v>
      </c>
      <c r="BC107" s="9">
        <f>IF('Upto Month Current'!$K$53="",0,'Upto Month Current'!$K$53)</f>
        <v>112</v>
      </c>
      <c r="BD107" s="9">
        <f>IF('Upto Month Current'!$K$54="",0,'Upto Month Current'!$K$54)</f>
        <v>112</v>
      </c>
      <c r="BE107" s="9">
        <f>IF('Upto Month Current'!$K$55="",0,'Upto Month Current'!$K$55)</f>
        <v>0</v>
      </c>
      <c r="BF107" s="9">
        <f>IF('Upto Month Current'!$K$56="",0,'Upto Month Current'!$K$56)</f>
        <v>201</v>
      </c>
      <c r="BG107" s="9">
        <f>IF('Upto Month Current'!$K$58="",0,'Upto Month Current'!$K$58)</f>
        <v>107117</v>
      </c>
      <c r="BH107" s="9">
        <f>SUM(AE107:BG107)</f>
        <v>114027</v>
      </c>
      <c r="BI107" s="263">
        <f>AD107+BH107</f>
        <v>440174</v>
      </c>
      <c r="BJ107" s="9">
        <f>IF('Upto Month Current'!$K$60="",0,'Upto Month Current'!$K$60)</f>
        <v>0</v>
      </c>
      <c r="BK107" s="49">
        <f t="shared" si="1480"/>
        <v>440174</v>
      </c>
      <c r="BL107">
        <f>'Upto Month Current'!$K$61</f>
        <v>440175</v>
      </c>
      <c r="BM107" s="30">
        <f t="shared" si="1481"/>
        <v>114027</v>
      </c>
    </row>
    <row r="108" spans="1:65">
      <c r="A108" s="128"/>
      <c r="B108" s="5" t="s">
        <v>127</v>
      </c>
      <c r="C108" s="11">
        <f>C107-C105</f>
        <v>35867</v>
      </c>
      <c r="D108" s="11">
        <f t="shared" ref="D108" si="1482">D107-D105</f>
        <v>1836</v>
      </c>
      <c r="E108" s="11">
        <f t="shared" ref="E108" si="1483">E107-E105</f>
        <v>-592</v>
      </c>
      <c r="F108" s="11">
        <f t="shared" ref="F108" si="1484">F107-F105</f>
        <v>1301</v>
      </c>
      <c r="G108" s="11">
        <f t="shared" ref="G108" si="1485">G107-G105</f>
        <v>1740</v>
      </c>
      <c r="H108" s="11">
        <f t="shared" ref="H108" si="1486">H107-H105</f>
        <v>0</v>
      </c>
      <c r="I108" s="11">
        <f t="shared" ref="I108" si="1487">I107-I105</f>
        <v>0</v>
      </c>
      <c r="J108" s="11">
        <f t="shared" ref="J108" si="1488">J107-J105</f>
        <v>0</v>
      </c>
      <c r="K108" s="11">
        <f t="shared" ref="K108" si="1489">K107-K105</f>
        <v>0</v>
      </c>
      <c r="L108" s="11">
        <f t="shared" ref="L108" si="1490">L107-L105</f>
        <v>0</v>
      </c>
      <c r="M108" s="11">
        <f t="shared" ref="M108" si="1491">M107-M105</f>
        <v>6943</v>
      </c>
      <c r="N108" s="11">
        <f t="shared" ref="N108" si="1492">N107-N105</f>
        <v>46</v>
      </c>
      <c r="O108" s="11">
        <f t="shared" ref="O108" si="1493">O107-O105</f>
        <v>1048</v>
      </c>
      <c r="P108" s="11">
        <f t="shared" ref="P108" si="1494">P107-P105</f>
        <v>8867</v>
      </c>
      <c r="Q108" s="11">
        <f t="shared" ref="Q108" si="1495">Q107-Q105</f>
        <v>0</v>
      </c>
      <c r="R108" s="11">
        <f t="shared" ref="R108" si="1496">R107-R105</f>
        <v>188</v>
      </c>
      <c r="S108" s="11">
        <f t="shared" ref="S108" si="1497">S107-S105</f>
        <v>0</v>
      </c>
      <c r="T108" s="11">
        <f t="shared" ref="T108:U108" si="1498">T107-T105</f>
        <v>0</v>
      </c>
      <c r="U108" s="11">
        <f t="shared" si="1498"/>
        <v>0</v>
      </c>
      <c r="V108" s="9">
        <f t="shared" ref="V108" si="1499">V107-V105</f>
        <v>0</v>
      </c>
      <c r="W108" s="11">
        <f t="shared" ref="W108" si="1500">W107-W105</f>
        <v>0</v>
      </c>
      <c r="X108" s="11">
        <f t="shared" ref="X108" si="1501">X107-X105</f>
        <v>0</v>
      </c>
      <c r="Y108" s="11">
        <f t="shared" ref="Y108" si="1502">Y107-Y105</f>
        <v>0</v>
      </c>
      <c r="Z108" s="11">
        <f t="shared" ref="Z108" si="1503">Z107-Z105</f>
        <v>0</v>
      </c>
      <c r="AA108" s="11">
        <f t="shared" ref="AA108:AD108" si="1504">AA107-AA105</f>
        <v>0</v>
      </c>
      <c r="AB108" s="11">
        <f t="shared" ref="AB108" si="1505">AB107-AB105</f>
        <v>0</v>
      </c>
      <c r="AC108" s="9">
        <f t="shared" si="1504"/>
        <v>0</v>
      </c>
      <c r="AD108" s="9">
        <f t="shared" si="1504"/>
        <v>57244</v>
      </c>
      <c r="AE108" s="11">
        <f t="shared" ref="AE108" si="1506">AE107-AE105</f>
        <v>307</v>
      </c>
      <c r="AF108" s="11">
        <f t="shared" ref="AF108" si="1507">AF107-AF105</f>
        <v>-32</v>
      </c>
      <c r="AG108" s="11">
        <f t="shared" ref="AG108" si="1508">AG107-AG105</f>
        <v>-8</v>
      </c>
      <c r="AH108" s="11">
        <f t="shared" ref="AH108" si="1509">AH107-AH105</f>
        <v>0</v>
      </c>
      <c r="AI108" s="11">
        <f t="shared" ref="AI108" si="1510">AI107-AI105</f>
        <v>0</v>
      </c>
      <c r="AJ108" s="11">
        <f t="shared" ref="AJ108" si="1511">AJ107-AJ105</f>
        <v>46</v>
      </c>
      <c r="AK108" s="11">
        <f t="shared" ref="AK108" si="1512">AK107-AK105</f>
        <v>-357</v>
      </c>
      <c r="AL108" s="11">
        <f t="shared" ref="AL108" si="1513">AL107-AL105</f>
        <v>140</v>
      </c>
      <c r="AM108" s="11">
        <f t="shared" ref="AM108" si="1514">AM107-AM105</f>
        <v>-16</v>
      </c>
      <c r="AN108" s="11">
        <f t="shared" ref="AN108" si="1515">AN107-AN105</f>
        <v>418</v>
      </c>
      <c r="AO108" s="9">
        <f t="shared" ref="AO108" si="1516">AO107-AO105</f>
        <v>2512</v>
      </c>
      <c r="AP108" s="11">
        <f t="shared" ref="AP108" si="1517">AP107-AP105</f>
        <v>0</v>
      </c>
      <c r="AQ108" s="9">
        <f t="shared" ref="AQ108" si="1518">AQ107-AQ105</f>
        <v>0</v>
      </c>
      <c r="AR108" s="11">
        <f t="shared" ref="AR108" si="1519">AR107-AR105</f>
        <v>0</v>
      </c>
      <c r="AS108" s="11">
        <f t="shared" ref="AS108" si="1520">AS107-AS105</f>
        <v>0</v>
      </c>
      <c r="AT108" s="11">
        <f t="shared" ref="AT108" si="1521">AT107-AT105</f>
        <v>0</v>
      </c>
      <c r="AU108" s="11">
        <f t="shared" ref="AU108" si="1522">AU107-AU105</f>
        <v>0</v>
      </c>
      <c r="AV108" s="11">
        <f t="shared" ref="AV108" si="1523">AV107-AV105</f>
        <v>0</v>
      </c>
      <c r="AW108" s="11">
        <f t="shared" ref="AW108" si="1524">AW107-AW105</f>
        <v>244</v>
      </c>
      <c r="AX108" s="11">
        <f t="shared" ref="AX108" si="1525">AX107-AX105</f>
        <v>-94</v>
      </c>
      <c r="AY108" s="11">
        <f t="shared" ref="AY108" si="1526">AY107-AY105</f>
        <v>56</v>
      </c>
      <c r="AZ108" s="11">
        <f t="shared" ref="AZ108" si="1527">AZ107-AZ105</f>
        <v>0</v>
      </c>
      <c r="BA108" s="11">
        <f t="shared" ref="BA108" si="1528">BA107-BA105</f>
        <v>0</v>
      </c>
      <c r="BB108" s="9">
        <f t="shared" ref="BB108" si="1529">BB107-BB105</f>
        <v>0</v>
      </c>
      <c r="BC108" s="11">
        <f t="shared" ref="BC108" si="1530">BC107-BC105</f>
        <v>71</v>
      </c>
      <c r="BD108" s="11">
        <f t="shared" ref="BD108" si="1531">BD107-BD105</f>
        <v>71</v>
      </c>
      <c r="BE108" s="11">
        <f t="shared" ref="BE108" si="1532">BE107-BE105</f>
        <v>0</v>
      </c>
      <c r="BF108" s="11">
        <f t="shared" ref="BF108" si="1533">BF107-BF105</f>
        <v>193</v>
      </c>
      <c r="BG108" s="11">
        <f t="shared" ref="BG108:BH108" si="1534">BG107-BG105</f>
        <v>89148</v>
      </c>
      <c r="BH108" s="9">
        <f t="shared" si="1534"/>
        <v>92699</v>
      </c>
      <c r="BI108" s="9">
        <f t="shared" ref="BI108" si="1535">BI107-BI105</f>
        <v>149943</v>
      </c>
      <c r="BJ108" s="11">
        <f t="shared" ref="BJ108:BK108" si="1536">BJ107-BJ105</f>
        <v>0</v>
      </c>
      <c r="BK108" s="49">
        <f t="shared" si="1536"/>
        <v>149943</v>
      </c>
      <c r="BM108" s="30">
        <f t="shared" si="1481"/>
        <v>92699</v>
      </c>
    </row>
    <row r="109" spans="1:65">
      <c r="A109" s="128"/>
      <c r="B109" s="5" t="s">
        <v>128</v>
      </c>
      <c r="C109" s="13">
        <f>C108/C105</f>
        <v>0.25603192279138826</v>
      </c>
      <c r="D109" s="13">
        <f t="shared" ref="D109" si="1537">D108/D105</f>
        <v>2.9504403162563475E-2</v>
      </c>
      <c r="E109" s="13">
        <f t="shared" ref="E109" si="1538">E108/E105</f>
        <v>-0.13146791028203419</v>
      </c>
      <c r="F109" s="13">
        <f t="shared" ref="F109" si="1539">F108/F105</f>
        <v>6.0376833116762577E-2</v>
      </c>
      <c r="G109" s="13">
        <f t="shared" ref="G109" si="1540">G108/G105</f>
        <v>0.19741320626276379</v>
      </c>
      <c r="H109" s="13" t="e">
        <f t="shared" ref="H109" si="1541">H108/H105</f>
        <v>#DIV/0!</v>
      </c>
      <c r="I109" s="13" t="e">
        <f t="shared" ref="I109" si="1542">I108/I105</f>
        <v>#DIV/0!</v>
      </c>
      <c r="J109" s="13" t="e">
        <f t="shared" ref="J109" si="1543">J108/J105</f>
        <v>#DIV/0!</v>
      </c>
      <c r="K109" s="13" t="e">
        <f t="shared" ref="K109" si="1544">K108/K105</f>
        <v>#DIV/0!</v>
      </c>
      <c r="L109" s="13" t="e">
        <f t="shared" ref="L109" si="1545">L108/L105</f>
        <v>#DIV/0!</v>
      </c>
      <c r="M109" s="13">
        <f t="shared" ref="M109" si="1546">M108/M105</f>
        <v>0.48559239054413206</v>
      </c>
      <c r="N109" s="13">
        <f t="shared" ref="N109" si="1547">N108/N105</f>
        <v>1.9166666666666667</v>
      </c>
      <c r="O109" s="13">
        <f t="shared" ref="O109" si="1548">O108/O105</f>
        <v>0.86184210526315785</v>
      </c>
      <c r="P109" s="13">
        <f t="shared" ref="P109" si="1549">P108/P105</f>
        <v>0.56477707006369426</v>
      </c>
      <c r="Q109" s="13" t="e">
        <f t="shared" ref="Q109" si="1550">Q108/Q105</f>
        <v>#DIV/0!</v>
      </c>
      <c r="R109" s="13">
        <f t="shared" ref="R109" si="1551">R108/R105</f>
        <v>0.38842975206611569</v>
      </c>
      <c r="S109" s="13" t="e">
        <f t="shared" ref="S109" si="1552">S108/S105</f>
        <v>#DIV/0!</v>
      </c>
      <c r="T109" s="13" t="e">
        <f t="shared" ref="T109:U109" si="1553">T108/T105</f>
        <v>#DIV/0!</v>
      </c>
      <c r="U109" s="13" t="e">
        <f t="shared" si="1553"/>
        <v>#DIV/0!</v>
      </c>
      <c r="V109" s="160" t="e">
        <f t="shared" ref="V109" si="1554">V108/V105</f>
        <v>#DIV/0!</v>
      </c>
      <c r="W109" s="13" t="e">
        <f t="shared" ref="W109" si="1555">W108/W105</f>
        <v>#DIV/0!</v>
      </c>
      <c r="X109" s="13" t="e">
        <f t="shared" ref="X109" si="1556">X108/X105</f>
        <v>#DIV/0!</v>
      </c>
      <c r="Y109" s="13" t="e">
        <f t="shared" ref="Y109" si="1557">Y108/Y105</f>
        <v>#DIV/0!</v>
      </c>
      <c r="Z109" s="13" t="e">
        <f t="shared" ref="Z109" si="1558">Z108/Z105</f>
        <v>#DIV/0!</v>
      </c>
      <c r="AA109" s="13" t="e">
        <f t="shared" ref="AA109:AD109" si="1559">AA108/AA105</f>
        <v>#DIV/0!</v>
      </c>
      <c r="AB109" s="13" t="e">
        <f t="shared" ref="AB109" si="1560">AB108/AB105</f>
        <v>#DIV/0!</v>
      </c>
      <c r="AC109" s="160" t="e">
        <f t="shared" si="1559"/>
        <v>#DIV/0!</v>
      </c>
      <c r="AD109" s="160">
        <f t="shared" si="1559"/>
        <v>0.21287973730304235</v>
      </c>
      <c r="AE109" s="13">
        <f t="shared" ref="AE109" si="1561">AE108/AE105</f>
        <v>0.66450216450216448</v>
      </c>
      <c r="AF109" s="13">
        <f t="shared" ref="AF109" si="1562">AF108/AF105</f>
        <v>-0.55172413793103448</v>
      </c>
      <c r="AG109" s="13">
        <f t="shared" ref="AG109" si="1563">AG108/AG105</f>
        <v>-1</v>
      </c>
      <c r="AH109" s="13" t="e">
        <f t="shared" ref="AH109" si="1564">AH108/AH105</f>
        <v>#DIV/0!</v>
      </c>
      <c r="AI109" s="13" t="e">
        <f t="shared" ref="AI109" si="1565">AI108/AI105</f>
        <v>#DIV/0!</v>
      </c>
      <c r="AJ109" s="13">
        <f t="shared" ref="AJ109" si="1566">AJ108/AJ105</f>
        <v>1.84</v>
      </c>
      <c r="AK109" s="13">
        <f t="shared" ref="AK109" si="1567">AK108/AK105</f>
        <v>-0.88366336633663367</v>
      </c>
      <c r="AL109" s="13">
        <f t="shared" ref="AL109" si="1568">AL108/AL105</f>
        <v>0.16</v>
      </c>
      <c r="AM109" s="13">
        <f t="shared" ref="AM109" si="1569">AM108/AM105</f>
        <v>-1</v>
      </c>
      <c r="AN109" s="13">
        <f t="shared" ref="AN109" si="1570">AN108/AN105</f>
        <v>7.2068965517241379</v>
      </c>
      <c r="AO109" s="160">
        <f t="shared" ref="AO109" si="1571">AO108/AO105</f>
        <v>2.3410997204100652</v>
      </c>
      <c r="AP109" s="13" t="e">
        <f t="shared" ref="AP109" si="1572">AP108/AP105</f>
        <v>#DIV/0!</v>
      </c>
      <c r="AQ109" s="160" t="e">
        <f t="shared" ref="AQ109" si="1573">AQ108/AQ105</f>
        <v>#DIV/0!</v>
      </c>
      <c r="AR109" s="13" t="e">
        <f t="shared" ref="AR109" si="1574">AR108/AR105</f>
        <v>#DIV/0!</v>
      </c>
      <c r="AS109" s="13" t="e">
        <f t="shared" ref="AS109" si="1575">AS108/AS105</f>
        <v>#DIV/0!</v>
      </c>
      <c r="AT109" s="13" t="e">
        <f t="shared" ref="AT109" si="1576">AT108/AT105</f>
        <v>#DIV/0!</v>
      </c>
      <c r="AU109" s="13" t="e">
        <f t="shared" ref="AU109" si="1577">AU108/AU105</f>
        <v>#DIV/0!</v>
      </c>
      <c r="AV109" s="13" t="e">
        <f t="shared" ref="AV109" si="1578">AV108/AV105</f>
        <v>#DIV/0!</v>
      </c>
      <c r="AW109" s="13">
        <f t="shared" ref="AW109" si="1579">AW108/AW105</f>
        <v>2.4646464646464645</v>
      </c>
      <c r="AX109" s="13">
        <f t="shared" ref="AX109" si="1580">AX108/AX105</f>
        <v>-0.66666666666666663</v>
      </c>
      <c r="AY109" s="13">
        <f t="shared" ref="AY109" si="1581">AY108/AY105</f>
        <v>1.1200000000000001</v>
      </c>
      <c r="AZ109" s="13" t="e">
        <f t="shared" ref="AZ109" si="1582">AZ108/AZ105</f>
        <v>#DIV/0!</v>
      </c>
      <c r="BA109" s="13" t="e">
        <f t="shared" ref="BA109" si="1583">BA108/BA105</f>
        <v>#DIV/0!</v>
      </c>
      <c r="BB109" s="160" t="e">
        <f t="shared" ref="BB109" si="1584">BB108/BB105</f>
        <v>#DIV/0!</v>
      </c>
      <c r="BC109" s="13">
        <f t="shared" ref="BC109" si="1585">BC108/BC105</f>
        <v>1.7317073170731707</v>
      </c>
      <c r="BD109" s="13">
        <f t="shared" ref="BD109" si="1586">BD108/BD105</f>
        <v>1.7317073170731707</v>
      </c>
      <c r="BE109" s="13" t="e">
        <f t="shared" ref="BE109" si="1587">BE108/BE105</f>
        <v>#DIV/0!</v>
      </c>
      <c r="BF109" s="13">
        <f t="shared" ref="BF109" si="1588">BF108/BF105</f>
        <v>24.125</v>
      </c>
      <c r="BG109" s="13">
        <f t="shared" ref="BG109:BH109" si="1589">BG108/BG105</f>
        <v>4.9612109744560078</v>
      </c>
      <c r="BH109" s="160">
        <f t="shared" si="1589"/>
        <v>4.3463522130532635</v>
      </c>
      <c r="BI109" s="160">
        <f t="shared" ref="BI109" si="1590">BI108/BI105</f>
        <v>0.51663330243840255</v>
      </c>
      <c r="BJ109" s="13" t="e">
        <f t="shared" ref="BJ109:BK110" si="1591">BJ108/BJ105</f>
        <v>#DIV/0!</v>
      </c>
      <c r="BK109" s="50">
        <f t="shared" si="1591"/>
        <v>0.51663330243840255</v>
      </c>
      <c r="BM109" s="160" t="e">
        <f t="shared" ref="BM109" si="1592">BM108/BM105</f>
        <v>#DIV/0!</v>
      </c>
    </row>
    <row r="110" spans="1:65">
      <c r="A110" s="128"/>
      <c r="B110" s="5" t="s">
        <v>129</v>
      </c>
      <c r="C110" s="11">
        <f>C107-C106</f>
        <v>9687</v>
      </c>
      <c r="D110" s="11">
        <f t="shared" ref="D110:BK110" si="1593">D107-D106</f>
        <v>21823</v>
      </c>
      <c r="E110" s="11">
        <f t="shared" si="1593"/>
        <v>286</v>
      </c>
      <c r="F110" s="11">
        <f t="shared" si="1593"/>
        <v>2884</v>
      </c>
      <c r="G110" s="11">
        <f t="shared" si="1593"/>
        <v>1340</v>
      </c>
      <c r="H110" s="11">
        <f t="shared" si="1593"/>
        <v>0</v>
      </c>
      <c r="I110" s="11">
        <f t="shared" si="1593"/>
        <v>0</v>
      </c>
      <c r="J110" s="11">
        <f t="shared" si="1593"/>
        <v>0</v>
      </c>
      <c r="K110" s="11">
        <f t="shared" si="1593"/>
        <v>0</v>
      </c>
      <c r="L110" s="11">
        <f t="shared" si="1593"/>
        <v>0</v>
      </c>
      <c r="M110" s="11">
        <f t="shared" si="1593"/>
        <v>962</v>
      </c>
      <c r="N110" s="11">
        <f t="shared" si="1593"/>
        <v>1</v>
      </c>
      <c r="O110" s="11">
        <f t="shared" si="1593"/>
        <v>-1338</v>
      </c>
      <c r="P110" s="11">
        <f t="shared" si="1593"/>
        <v>4527</v>
      </c>
      <c r="Q110" s="11">
        <f t="shared" si="1593"/>
        <v>0</v>
      </c>
      <c r="R110" s="11">
        <f t="shared" si="1593"/>
        <v>232</v>
      </c>
      <c r="S110" s="11">
        <f t="shared" si="1593"/>
        <v>0</v>
      </c>
      <c r="T110" s="11">
        <f t="shared" si="1593"/>
        <v>0</v>
      </c>
      <c r="U110" s="11">
        <f t="shared" ref="U110" si="1594">U107-U106</f>
        <v>0</v>
      </c>
      <c r="V110" s="9">
        <f t="shared" si="1593"/>
        <v>0</v>
      </c>
      <c r="W110" s="11">
        <f t="shared" si="1593"/>
        <v>0</v>
      </c>
      <c r="X110" s="11">
        <f t="shared" si="1593"/>
        <v>0</v>
      </c>
      <c r="Y110" s="11">
        <f t="shared" si="1593"/>
        <v>0</v>
      </c>
      <c r="Z110" s="11">
        <f t="shared" si="1593"/>
        <v>0</v>
      </c>
      <c r="AA110" s="11">
        <f t="shared" si="1593"/>
        <v>0</v>
      </c>
      <c r="AB110" s="11">
        <f t="shared" ref="AB110" si="1595">AB107-AB106</f>
        <v>0</v>
      </c>
      <c r="AC110" s="9">
        <f t="shared" ref="AC110:AD110" si="1596">AC107-AC106</f>
        <v>0</v>
      </c>
      <c r="AD110" s="9">
        <f t="shared" si="1596"/>
        <v>40404</v>
      </c>
      <c r="AE110" s="11">
        <f t="shared" si="1593"/>
        <v>43</v>
      </c>
      <c r="AF110" s="11">
        <f t="shared" si="1593"/>
        <v>-20</v>
      </c>
      <c r="AG110" s="11">
        <f t="shared" si="1593"/>
        <v>0</v>
      </c>
      <c r="AH110" s="11">
        <f t="shared" si="1593"/>
        <v>0</v>
      </c>
      <c r="AI110" s="11">
        <f t="shared" si="1593"/>
        <v>0</v>
      </c>
      <c r="AJ110" s="11">
        <f t="shared" si="1593"/>
        <v>9</v>
      </c>
      <c r="AK110" s="11">
        <f t="shared" si="1593"/>
        <v>-1012</v>
      </c>
      <c r="AL110" s="11">
        <f t="shared" si="1593"/>
        <v>-270</v>
      </c>
      <c r="AM110" s="11">
        <f t="shared" si="1593"/>
        <v>0</v>
      </c>
      <c r="AN110" s="11">
        <f t="shared" si="1593"/>
        <v>321</v>
      </c>
      <c r="AO110" s="9">
        <f t="shared" si="1593"/>
        <v>797</v>
      </c>
      <c r="AP110" s="11">
        <f t="shared" si="1593"/>
        <v>0</v>
      </c>
      <c r="AQ110" s="9">
        <f t="shared" si="1593"/>
        <v>0</v>
      </c>
      <c r="AR110" s="11">
        <f t="shared" si="1593"/>
        <v>0</v>
      </c>
      <c r="AS110" s="11">
        <f t="shared" si="1593"/>
        <v>0</v>
      </c>
      <c r="AT110" s="11">
        <f t="shared" si="1593"/>
        <v>0</v>
      </c>
      <c r="AU110" s="11">
        <f t="shared" si="1593"/>
        <v>0</v>
      </c>
      <c r="AV110" s="11">
        <f t="shared" si="1593"/>
        <v>0</v>
      </c>
      <c r="AW110" s="11">
        <f t="shared" si="1593"/>
        <v>318</v>
      </c>
      <c r="AX110" s="11">
        <f t="shared" si="1593"/>
        <v>-210</v>
      </c>
      <c r="AY110" s="11">
        <f t="shared" si="1593"/>
        <v>106</v>
      </c>
      <c r="AZ110" s="11">
        <f t="shared" si="1593"/>
        <v>0</v>
      </c>
      <c r="BA110" s="11">
        <f t="shared" si="1593"/>
        <v>0</v>
      </c>
      <c r="BB110" s="9">
        <f t="shared" si="1593"/>
        <v>0</v>
      </c>
      <c r="BC110" s="11">
        <f t="shared" si="1593"/>
        <v>-7</v>
      </c>
      <c r="BD110" s="11">
        <f t="shared" si="1593"/>
        <v>-7</v>
      </c>
      <c r="BE110" s="11">
        <f t="shared" si="1593"/>
        <v>0</v>
      </c>
      <c r="BF110" s="11">
        <f t="shared" si="1593"/>
        <v>150</v>
      </c>
      <c r="BG110" s="11">
        <f t="shared" si="1593"/>
        <v>79997</v>
      </c>
      <c r="BH110" s="9">
        <f t="shared" si="1593"/>
        <v>80215</v>
      </c>
      <c r="BI110" s="9">
        <f t="shared" si="1593"/>
        <v>120619</v>
      </c>
      <c r="BJ110" s="13" t="e">
        <f t="shared" si="1591"/>
        <v>#DIV/0!</v>
      </c>
      <c r="BK110" s="49">
        <f t="shared" si="1593"/>
        <v>120619</v>
      </c>
      <c r="BM110" s="30">
        <f t="shared" si="1481"/>
        <v>80215</v>
      </c>
    </row>
    <row r="111" spans="1:65">
      <c r="A111" s="128"/>
      <c r="B111" s="5" t="s">
        <v>130</v>
      </c>
      <c r="C111" s="13">
        <f>C110/C106</f>
        <v>5.8261361175932828E-2</v>
      </c>
      <c r="D111" s="13">
        <f t="shared" ref="D111" si="1597">D110/D106</f>
        <v>0.51663076158234889</v>
      </c>
      <c r="E111" s="13">
        <f t="shared" ref="E111" si="1598">E110/E106</f>
        <v>7.8896551724137925E-2</v>
      </c>
      <c r="F111" s="13">
        <f t="shared" ref="F111" si="1599">F110/F106</f>
        <v>0.14445279238667669</v>
      </c>
      <c r="G111" s="13">
        <f t="shared" ref="G111" si="1600">G110/G106</f>
        <v>0.14543086607336661</v>
      </c>
      <c r="H111" s="13" t="e">
        <f t="shared" ref="H111" si="1601">H110/H106</f>
        <v>#DIV/0!</v>
      </c>
      <c r="I111" s="13" t="e">
        <f t="shared" ref="I111" si="1602">I110/I106</f>
        <v>#DIV/0!</v>
      </c>
      <c r="J111" s="13" t="e">
        <f t="shared" ref="J111" si="1603">J110/J106</f>
        <v>#DIV/0!</v>
      </c>
      <c r="K111" s="13" t="e">
        <f t="shared" ref="K111" si="1604">K110/K106</f>
        <v>#DIV/0!</v>
      </c>
      <c r="L111" s="13" t="e">
        <f t="shared" ref="L111" si="1605">L110/L106</f>
        <v>#DIV/0!</v>
      </c>
      <c r="M111" s="13">
        <f t="shared" ref="M111" si="1606">M110/M106</f>
        <v>4.7438236599437841E-2</v>
      </c>
      <c r="N111" s="13">
        <f t="shared" ref="N111" si="1607">N110/N106</f>
        <v>1.4492753623188406E-2</v>
      </c>
      <c r="O111" s="13">
        <f t="shared" ref="O111" si="1608">O110/O106</f>
        <v>-0.37146029983342588</v>
      </c>
      <c r="P111" s="13">
        <f t="shared" ref="P111" si="1609">P110/P106</f>
        <v>0.22589820359281437</v>
      </c>
      <c r="Q111" s="13" t="e">
        <f t="shared" ref="Q111" si="1610">Q110/Q106</f>
        <v>#DIV/0!</v>
      </c>
      <c r="R111" s="13">
        <f t="shared" ref="R111" si="1611">R110/R106</f>
        <v>0.52727272727272723</v>
      </c>
      <c r="S111" s="13" t="e">
        <f t="shared" ref="S111" si="1612">S110/S106</f>
        <v>#DIV/0!</v>
      </c>
      <c r="T111" s="13" t="e">
        <f t="shared" ref="T111:U111" si="1613">T110/T106</f>
        <v>#DIV/0!</v>
      </c>
      <c r="U111" s="13" t="e">
        <f t="shared" si="1613"/>
        <v>#DIV/0!</v>
      </c>
      <c r="V111" s="160" t="e">
        <f t="shared" ref="V111" si="1614">V110/V106</f>
        <v>#DIV/0!</v>
      </c>
      <c r="W111" s="13" t="e">
        <f t="shared" ref="W111" si="1615">W110/W106</f>
        <v>#DIV/0!</v>
      </c>
      <c r="X111" s="13" t="e">
        <f t="shared" ref="X111" si="1616">X110/X106</f>
        <v>#DIV/0!</v>
      </c>
      <c r="Y111" s="13" t="e">
        <f t="shared" ref="Y111" si="1617">Y110/Y106</f>
        <v>#DIV/0!</v>
      </c>
      <c r="Z111" s="13" t="e">
        <f t="shared" ref="Z111" si="1618">Z110/Z106</f>
        <v>#DIV/0!</v>
      </c>
      <c r="AA111" s="13" t="e">
        <f t="shared" ref="AA111:AD111" si="1619">AA110/AA106</f>
        <v>#DIV/0!</v>
      </c>
      <c r="AB111" s="13" t="e">
        <f t="shared" ref="AB111" si="1620">AB110/AB106</f>
        <v>#DIV/0!</v>
      </c>
      <c r="AC111" s="160" t="e">
        <f t="shared" si="1619"/>
        <v>#DIV/0!</v>
      </c>
      <c r="AD111" s="160">
        <f t="shared" si="1619"/>
        <v>0.14139978932117322</v>
      </c>
      <c r="AE111" s="13">
        <f t="shared" ref="AE111" si="1621">AE110/AE106</f>
        <v>5.9228650137741048E-2</v>
      </c>
      <c r="AF111" s="13">
        <f t="shared" ref="AF111" si="1622">AF110/AF106</f>
        <v>-0.43478260869565216</v>
      </c>
      <c r="AG111" s="13" t="e">
        <f t="shared" ref="AG111" si="1623">AG110/AG106</f>
        <v>#DIV/0!</v>
      </c>
      <c r="AH111" s="13" t="e">
        <f t="shared" ref="AH111" si="1624">AH110/AH106</f>
        <v>#DIV/0!</v>
      </c>
      <c r="AI111" s="13" t="e">
        <f t="shared" ref="AI111" si="1625">AI110/AI106</f>
        <v>#DIV/0!</v>
      </c>
      <c r="AJ111" s="13">
        <f t="shared" ref="AJ111" si="1626">AJ110/AJ106</f>
        <v>0.14516129032258066</v>
      </c>
      <c r="AK111" s="13">
        <f t="shared" ref="AK111" si="1627">AK110/AK106</f>
        <v>-0.95561850802643999</v>
      </c>
      <c r="AL111" s="13">
        <f t="shared" ref="AL111" si="1628">AL110/AL106</f>
        <v>-0.21011673151750973</v>
      </c>
      <c r="AM111" s="13" t="e">
        <f t="shared" ref="AM111" si="1629">AM110/AM106</f>
        <v>#DIV/0!</v>
      </c>
      <c r="AN111" s="13">
        <f t="shared" ref="AN111" si="1630">AN110/AN106</f>
        <v>2.0709677419354837</v>
      </c>
      <c r="AO111" s="160">
        <f t="shared" ref="AO111" si="1631">AO110/AO106</f>
        <v>0.28586800573888094</v>
      </c>
      <c r="AP111" s="13" t="e">
        <f t="shared" ref="AP111" si="1632">AP110/AP106</f>
        <v>#DIV/0!</v>
      </c>
      <c r="AQ111" s="160" t="e">
        <f t="shared" ref="AQ111" si="1633">AQ110/AQ106</f>
        <v>#DIV/0!</v>
      </c>
      <c r="AR111" s="13" t="e">
        <f t="shared" ref="AR111" si="1634">AR110/AR106</f>
        <v>#DIV/0!</v>
      </c>
      <c r="AS111" s="13" t="e">
        <f t="shared" ref="AS111" si="1635">AS110/AS106</f>
        <v>#DIV/0!</v>
      </c>
      <c r="AT111" s="13" t="e">
        <f t="shared" ref="AT111" si="1636">AT110/AT106</f>
        <v>#DIV/0!</v>
      </c>
      <c r="AU111" s="13" t="e">
        <f t="shared" ref="AU111" si="1637">AU110/AU106</f>
        <v>#DIV/0!</v>
      </c>
      <c r="AV111" s="13" t="e">
        <f t="shared" ref="AV111" si="1638">AV110/AV106</f>
        <v>#DIV/0!</v>
      </c>
      <c r="AW111" s="13">
        <f t="shared" ref="AW111" si="1639">AW110/AW106</f>
        <v>12.72</v>
      </c>
      <c r="AX111" s="13">
        <f t="shared" ref="AX111" si="1640">AX110/AX106</f>
        <v>-0.81712062256809337</v>
      </c>
      <c r="AY111" s="13" t="e">
        <f t="shared" ref="AY111" si="1641">AY110/AY106</f>
        <v>#DIV/0!</v>
      </c>
      <c r="AZ111" s="13" t="e">
        <f t="shared" ref="AZ111" si="1642">AZ110/AZ106</f>
        <v>#DIV/0!</v>
      </c>
      <c r="BA111" s="13" t="e">
        <f t="shared" ref="BA111" si="1643">BA110/BA106</f>
        <v>#DIV/0!</v>
      </c>
      <c r="BB111" s="160" t="e">
        <f t="shared" ref="BB111" si="1644">BB110/BB106</f>
        <v>#DIV/0!</v>
      </c>
      <c r="BC111" s="13">
        <f t="shared" ref="BC111" si="1645">BC110/BC106</f>
        <v>-5.8823529411764705E-2</v>
      </c>
      <c r="BD111" s="13">
        <f t="shared" ref="BD111" si="1646">BD110/BD106</f>
        <v>-5.8823529411764705E-2</v>
      </c>
      <c r="BE111" s="13" t="e">
        <f t="shared" ref="BE111" si="1647">BE110/BE106</f>
        <v>#DIV/0!</v>
      </c>
      <c r="BF111" s="13">
        <f t="shared" ref="BF111" si="1648">BF110/BF106</f>
        <v>2.9411764705882355</v>
      </c>
      <c r="BG111" s="13">
        <f t="shared" ref="BG111:BH111" si="1649">BG110/BG106</f>
        <v>2.9497418879056045</v>
      </c>
      <c r="BH111" s="160">
        <f t="shared" si="1649"/>
        <v>2.3723825860641194</v>
      </c>
      <c r="BI111" s="160">
        <f t="shared" ref="BI111" si="1650">BI110/BI106</f>
        <v>0.37745927931029088</v>
      </c>
      <c r="BJ111" s="13" t="e">
        <f t="shared" ref="BJ111:BK111" si="1651">BJ110/BJ106</f>
        <v>#DIV/0!</v>
      </c>
      <c r="BK111" s="50">
        <f t="shared" si="1651"/>
        <v>0.37745927931029088</v>
      </c>
      <c r="BM111" s="14">
        <f t="shared" ref="BM111" si="1652">BM110/BM106</f>
        <v>2.3723825860641194</v>
      </c>
    </row>
    <row r="112" spans="1:65">
      <c r="A112" s="128"/>
      <c r="B112" s="5" t="s">
        <v>327</v>
      </c>
      <c r="C112" s="126">
        <f>C107/C104</f>
        <v>0.8544947721654842</v>
      </c>
      <c r="D112" s="126">
        <f t="shared" ref="D112:BK112" si="1653">D107/D104</f>
        <v>0.70007649437219976</v>
      </c>
      <c r="E112" s="126">
        <f t="shared" si="1653"/>
        <v>0.86853208971796581</v>
      </c>
      <c r="F112" s="126">
        <f t="shared" si="1653"/>
        <v>0.72103884628735526</v>
      </c>
      <c r="G112" s="126">
        <f t="shared" si="1653"/>
        <v>0.81403779406093324</v>
      </c>
      <c r="H112" s="126" t="e">
        <f t="shared" si="1653"/>
        <v>#DIV/0!</v>
      </c>
      <c r="I112" s="126" t="e">
        <f t="shared" si="1653"/>
        <v>#DIV/0!</v>
      </c>
      <c r="J112" s="126" t="e">
        <f t="shared" si="1653"/>
        <v>#DIV/0!</v>
      </c>
      <c r="K112" s="126" t="e">
        <f t="shared" si="1653"/>
        <v>#DIV/0!</v>
      </c>
      <c r="L112" s="126" t="e">
        <f t="shared" si="1653"/>
        <v>#DIV/0!</v>
      </c>
      <c r="M112" s="126">
        <f t="shared" si="1653"/>
        <v>1.010129351341069</v>
      </c>
      <c r="N112" s="126">
        <f t="shared" si="1653"/>
        <v>2.1875</v>
      </c>
      <c r="O112" s="126">
        <f t="shared" si="1653"/>
        <v>1.2640982691233948</v>
      </c>
      <c r="P112" s="126">
        <f t="shared" si="1653"/>
        <v>1.0640592515592515</v>
      </c>
      <c r="Q112" s="126" t="e">
        <f t="shared" si="1653"/>
        <v>#DIV/0!</v>
      </c>
      <c r="R112" s="126">
        <f t="shared" si="1653"/>
        <v>0.94117647058823528</v>
      </c>
      <c r="S112" s="126" t="e">
        <f t="shared" si="1653"/>
        <v>#DIV/0!</v>
      </c>
      <c r="T112" s="126" t="e">
        <f t="shared" si="1653"/>
        <v>#DIV/0!</v>
      </c>
      <c r="U112" s="126" t="e">
        <f t="shared" si="1653"/>
        <v>#DIV/0!</v>
      </c>
      <c r="V112" s="175" t="e">
        <f t="shared" si="1653"/>
        <v>#DIV/0!</v>
      </c>
      <c r="W112" s="126" t="e">
        <f t="shared" si="1653"/>
        <v>#DIV/0!</v>
      </c>
      <c r="X112" s="126" t="e">
        <f t="shared" si="1653"/>
        <v>#DIV/0!</v>
      </c>
      <c r="Y112" s="126" t="e">
        <f t="shared" si="1653"/>
        <v>#DIV/0!</v>
      </c>
      <c r="Z112" s="126" t="e">
        <f t="shared" si="1653"/>
        <v>#DIV/0!</v>
      </c>
      <c r="AA112" s="126" t="e">
        <f t="shared" si="1653"/>
        <v>#DIV/0!</v>
      </c>
      <c r="AB112" s="126" t="e">
        <f t="shared" ref="AB112" si="1654">AB107/AB104</f>
        <v>#DIV/0!</v>
      </c>
      <c r="AC112" s="175" t="e">
        <f t="shared" si="1653"/>
        <v>#DIV/0!</v>
      </c>
      <c r="AD112" s="217">
        <f t="shared" si="1653"/>
        <v>0.82939041850080231</v>
      </c>
      <c r="AE112" s="126">
        <f t="shared" si="1653"/>
        <v>1.0985714285714285</v>
      </c>
      <c r="AF112" s="126">
        <f t="shared" si="1653"/>
        <v>0.29545454545454547</v>
      </c>
      <c r="AG112" s="126">
        <f t="shared" si="1653"/>
        <v>0</v>
      </c>
      <c r="AH112" s="126" t="e">
        <f t="shared" si="1653"/>
        <v>#DIV/0!</v>
      </c>
      <c r="AI112" s="126" t="e">
        <f t="shared" si="1653"/>
        <v>#DIV/0!</v>
      </c>
      <c r="AJ112" s="126">
        <f t="shared" si="1653"/>
        <v>1.8205128205128205</v>
      </c>
      <c r="AK112" s="126">
        <f t="shared" si="1653"/>
        <v>7.642276422764227E-2</v>
      </c>
      <c r="AL112" s="126">
        <f t="shared" si="1653"/>
        <v>0.76258452291510148</v>
      </c>
      <c r="AM112" s="126">
        <f t="shared" si="1653"/>
        <v>0</v>
      </c>
      <c r="AN112" s="126">
        <f t="shared" si="1653"/>
        <v>5.5348837209302326</v>
      </c>
      <c r="AO112" s="175">
        <f t="shared" si="1653"/>
        <v>2.2020884520884523</v>
      </c>
      <c r="AP112" s="126" t="e">
        <f t="shared" si="1653"/>
        <v>#DIV/0!</v>
      </c>
      <c r="AQ112" s="175" t="e">
        <f t="shared" si="1653"/>
        <v>#DIV/0!</v>
      </c>
      <c r="AR112" s="126" t="e">
        <f t="shared" si="1653"/>
        <v>#DIV/0!</v>
      </c>
      <c r="AS112" s="126" t="e">
        <f t="shared" si="1653"/>
        <v>#DIV/0!</v>
      </c>
      <c r="AT112" s="126" t="e">
        <f t="shared" si="1653"/>
        <v>#DIV/0!</v>
      </c>
      <c r="AU112" s="126" t="e">
        <f t="shared" si="1653"/>
        <v>#DIV/0!</v>
      </c>
      <c r="AV112" s="126" t="e">
        <f t="shared" si="1653"/>
        <v>#DIV/0!</v>
      </c>
      <c r="AW112" s="126">
        <f t="shared" si="1653"/>
        <v>2.3493150684931505</v>
      </c>
      <c r="AX112" s="126">
        <f t="shared" si="1653"/>
        <v>0.21559633027522937</v>
      </c>
      <c r="AY112" s="126">
        <f t="shared" si="1653"/>
        <v>1.4133333333333333</v>
      </c>
      <c r="AZ112" s="126" t="e">
        <f t="shared" si="1653"/>
        <v>#DIV/0!</v>
      </c>
      <c r="BA112" s="126" t="e">
        <f t="shared" si="1653"/>
        <v>#DIV/0!</v>
      </c>
      <c r="BB112" s="175" t="e">
        <f t="shared" si="1653"/>
        <v>#DIV/0!</v>
      </c>
      <c r="BC112" s="126">
        <f t="shared" si="1653"/>
        <v>1.8360655737704918</v>
      </c>
      <c r="BD112" s="126">
        <f t="shared" si="1653"/>
        <v>1.8064516129032258</v>
      </c>
      <c r="BE112" s="126" t="e">
        <f t="shared" si="1653"/>
        <v>#DIV/0!</v>
      </c>
      <c r="BF112" s="126">
        <f t="shared" si="1653"/>
        <v>22.333333333333332</v>
      </c>
      <c r="BG112" s="126">
        <f t="shared" si="1653"/>
        <v>4.0070701780637439</v>
      </c>
      <c r="BH112" s="175">
        <f t="shared" si="1653"/>
        <v>3.583050527903469</v>
      </c>
      <c r="BI112" s="175">
        <f t="shared" si="1653"/>
        <v>1.0355548968265731</v>
      </c>
      <c r="BJ112" s="126" t="e">
        <f t="shared" si="1653"/>
        <v>#DIV/0!</v>
      </c>
      <c r="BK112" s="126">
        <f t="shared" si="1653"/>
        <v>1.0355548968265731</v>
      </c>
      <c r="BM112" s="126" t="e">
        <f t="shared" ref="BM112" si="1655">BM107/BM104</f>
        <v>#DIV/0!</v>
      </c>
    </row>
    <row r="113" spans="1:69" s="178" customFormat="1">
      <c r="A113" s="128"/>
      <c r="B113" s="5" t="s">
        <v>331</v>
      </c>
      <c r="C113" s="11">
        <f>C104-C107</f>
        <v>29962</v>
      </c>
      <c r="D113" s="11">
        <f t="shared" ref="D113:BJ113" si="1656">D104-D107</f>
        <v>27446</v>
      </c>
      <c r="E113" s="11">
        <f t="shared" si="1656"/>
        <v>592</v>
      </c>
      <c r="F113" s="11">
        <f t="shared" si="1656"/>
        <v>8840</v>
      </c>
      <c r="G113" s="11">
        <f t="shared" si="1656"/>
        <v>2411</v>
      </c>
      <c r="H113" s="11">
        <f t="shared" si="1656"/>
        <v>0</v>
      </c>
      <c r="I113" s="11">
        <f t="shared" si="1656"/>
        <v>0</v>
      </c>
      <c r="J113" s="11">
        <f t="shared" si="1656"/>
        <v>0</v>
      </c>
      <c r="K113" s="11">
        <f t="shared" si="1656"/>
        <v>0</v>
      </c>
      <c r="L113" s="11">
        <f t="shared" si="1656"/>
        <v>0</v>
      </c>
      <c r="M113" s="11">
        <f t="shared" si="1656"/>
        <v>-213</v>
      </c>
      <c r="N113" s="11">
        <f t="shared" si="1656"/>
        <v>-38</v>
      </c>
      <c r="O113" s="11">
        <f t="shared" si="1656"/>
        <v>-473</v>
      </c>
      <c r="P113" s="11">
        <f t="shared" si="1656"/>
        <v>-1479</v>
      </c>
      <c r="Q113" s="11">
        <f t="shared" si="1656"/>
        <v>0</v>
      </c>
      <c r="R113" s="11">
        <f t="shared" si="1656"/>
        <v>42</v>
      </c>
      <c r="S113" s="11">
        <f t="shared" si="1656"/>
        <v>0</v>
      </c>
      <c r="T113" s="11">
        <f t="shared" si="1656"/>
        <v>0</v>
      </c>
      <c r="U113" s="11">
        <f t="shared" si="1656"/>
        <v>0</v>
      </c>
      <c r="V113" s="11">
        <f t="shared" si="1656"/>
        <v>0</v>
      </c>
      <c r="W113" s="11">
        <f t="shared" si="1656"/>
        <v>0</v>
      </c>
      <c r="X113" s="11">
        <f t="shared" si="1656"/>
        <v>0</v>
      </c>
      <c r="Y113" s="11">
        <f t="shared" si="1656"/>
        <v>0</v>
      </c>
      <c r="Z113" s="11">
        <f t="shared" si="1656"/>
        <v>0</v>
      </c>
      <c r="AA113" s="11">
        <f t="shared" si="1656"/>
        <v>0</v>
      </c>
      <c r="AB113" s="11">
        <f t="shared" si="1656"/>
        <v>0</v>
      </c>
      <c r="AC113" s="11">
        <f t="shared" si="1656"/>
        <v>0</v>
      </c>
      <c r="AD113" s="11">
        <f t="shared" si="1656"/>
        <v>67090</v>
      </c>
      <c r="AE113" s="11">
        <f t="shared" si="1656"/>
        <v>-69</v>
      </c>
      <c r="AF113" s="11">
        <f t="shared" si="1656"/>
        <v>62</v>
      </c>
      <c r="AG113" s="11">
        <f t="shared" si="1656"/>
        <v>14</v>
      </c>
      <c r="AH113" s="11">
        <f t="shared" si="1656"/>
        <v>0</v>
      </c>
      <c r="AI113" s="11">
        <f t="shared" si="1656"/>
        <v>0</v>
      </c>
      <c r="AJ113" s="11">
        <f t="shared" si="1656"/>
        <v>-32</v>
      </c>
      <c r="AK113" s="11">
        <f t="shared" si="1656"/>
        <v>568</v>
      </c>
      <c r="AL113" s="11">
        <f t="shared" si="1656"/>
        <v>316</v>
      </c>
      <c r="AM113" s="11">
        <f t="shared" si="1656"/>
        <v>20</v>
      </c>
      <c r="AN113" s="11">
        <f t="shared" si="1656"/>
        <v>-390</v>
      </c>
      <c r="AO113" s="11">
        <f t="shared" si="1656"/>
        <v>-1957</v>
      </c>
      <c r="AP113" s="11">
        <f t="shared" si="1656"/>
        <v>0</v>
      </c>
      <c r="AQ113" s="11">
        <f t="shared" si="1656"/>
        <v>0</v>
      </c>
      <c r="AR113" s="11">
        <f t="shared" si="1656"/>
        <v>0</v>
      </c>
      <c r="AS113" s="11">
        <f t="shared" si="1656"/>
        <v>0</v>
      </c>
      <c r="AT113" s="11">
        <f t="shared" si="1656"/>
        <v>0</v>
      </c>
      <c r="AU113" s="11">
        <f t="shared" si="1656"/>
        <v>0</v>
      </c>
      <c r="AV113" s="11">
        <f t="shared" si="1656"/>
        <v>0</v>
      </c>
      <c r="AW113" s="11">
        <f t="shared" si="1656"/>
        <v>-197</v>
      </c>
      <c r="AX113" s="11">
        <f t="shared" si="1656"/>
        <v>171</v>
      </c>
      <c r="AY113" s="11">
        <f t="shared" si="1656"/>
        <v>-31</v>
      </c>
      <c r="AZ113" s="11">
        <f t="shared" si="1656"/>
        <v>0</v>
      </c>
      <c r="BA113" s="11">
        <f t="shared" si="1656"/>
        <v>0</v>
      </c>
      <c r="BB113" s="11">
        <f t="shared" si="1656"/>
        <v>0</v>
      </c>
      <c r="BC113" s="11">
        <f t="shared" si="1656"/>
        <v>-51</v>
      </c>
      <c r="BD113" s="11">
        <f t="shared" si="1656"/>
        <v>-50</v>
      </c>
      <c r="BE113" s="11">
        <f t="shared" si="1656"/>
        <v>0</v>
      </c>
      <c r="BF113" s="11">
        <f t="shared" si="1656"/>
        <v>-192</v>
      </c>
      <c r="BG113" s="11">
        <f t="shared" si="1656"/>
        <v>-80385</v>
      </c>
      <c r="BH113" s="11">
        <f t="shared" si="1656"/>
        <v>-82203</v>
      </c>
      <c r="BI113" s="11">
        <f t="shared" si="1656"/>
        <v>-15113</v>
      </c>
      <c r="BJ113" s="11">
        <f t="shared" si="1656"/>
        <v>0</v>
      </c>
      <c r="BK113" s="11">
        <f t="shared" ref="BK113" si="1657">BK104-BK107</f>
        <v>-15113</v>
      </c>
      <c r="BL113" s="11">
        <f t="shared" ref="BL113:BM113" si="1658">BL107-BL104</f>
        <v>440165</v>
      </c>
      <c r="BM113" s="11">
        <f t="shared" si="1658"/>
        <v>114027</v>
      </c>
    </row>
    <row r="114" spans="1:69"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8"/>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8"/>
      <c r="BJ114" s="5"/>
      <c r="BK114" s="48"/>
    </row>
    <row r="115" spans="1:69" s="176" customFormat="1">
      <c r="A115" s="15" t="s">
        <v>138</v>
      </c>
      <c r="B115" s="9" t="s">
        <v>326</v>
      </c>
      <c r="C115" s="261">
        <v>0</v>
      </c>
      <c r="D115" s="261">
        <v>0</v>
      </c>
      <c r="E115" s="261">
        <v>0</v>
      </c>
      <c r="F115" s="261">
        <v>0</v>
      </c>
      <c r="G115" s="261">
        <v>0</v>
      </c>
      <c r="H115" s="261">
        <v>599473</v>
      </c>
      <c r="I115" s="261">
        <v>0</v>
      </c>
      <c r="J115" s="261">
        <v>0</v>
      </c>
      <c r="K115" s="261">
        <v>0</v>
      </c>
      <c r="L115" s="261">
        <v>0</v>
      </c>
      <c r="M115" s="261">
        <v>0</v>
      </c>
      <c r="N115" s="261">
        <v>0</v>
      </c>
      <c r="O115" s="261">
        <v>0</v>
      </c>
      <c r="P115" s="261">
        <v>0</v>
      </c>
      <c r="Q115" s="261">
        <v>0</v>
      </c>
      <c r="R115" s="261">
        <v>0</v>
      </c>
      <c r="S115" s="261">
        <v>0</v>
      </c>
      <c r="T115" s="261">
        <v>0</v>
      </c>
      <c r="U115" s="261">
        <v>0</v>
      </c>
      <c r="V115" s="261">
        <v>0</v>
      </c>
      <c r="W115" s="261">
        <v>0</v>
      </c>
      <c r="X115" s="261">
        <v>0</v>
      </c>
      <c r="Y115" s="261">
        <v>0</v>
      </c>
      <c r="Z115" s="261">
        <v>0</v>
      </c>
      <c r="AA115" s="261">
        <v>0</v>
      </c>
      <c r="AB115" s="261">
        <v>0</v>
      </c>
      <c r="AC115" s="261">
        <v>0</v>
      </c>
      <c r="AD115" s="269">
        <f t="shared" ref="AD115" si="1659">SUM(C115:AC115)</f>
        <v>599473</v>
      </c>
      <c r="AE115" s="261">
        <v>0</v>
      </c>
      <c r="AF115" s="261">
        <v>0</v>
      </c>
      <c r="AG115" s="261">
        <v>0</v>
      </c>
      <c r="AH115" s="261">
        <v>0</v>
      </c>
      <c r="AI115" s="261">
        <v>0</v>
      </c>
      <c r="AJ115" s="261">
        <v>0</v>
      </c>
      <c r="AK115" s="261">
        <v>0</v>
      </c>
      <c r="AL115" s="261">
        <v>0</v>
      </c>
      <c r="AM115" s="261">
        <v>0</v>
      </c>
      <c r="AN115" s="261">
        <v>0</v>
      </c>
      <c r="AO115" s="261">
        <v>0</v>
      </c>
      <c r="AP115" s="261">
        <v>0</v>
      </c>
      <c r="AQ115" s="261">
        <v>0</v>
      </c>
      <c r="AR115" s="261">
        <v>0</v>
      </c>
      <c r="AS115" s="261">
        <v>0</v>
      </c>
      <c r="AT115" s="261">
        <v>0</v>
      </c>
      <c r="AU115" s="261">
        <v>0</v>
      </c>
      <c r="AV115" s="261">
        <v>0</v>
      </c>
      <c r="AW115" s="261">
        <v>0</v>
      </c>
      <c r="AX115" s="261">
        <v>0</v>
      </c>
      <c r="AY115" s="261">
        <v>0</v>
      </c>
      <c r="AZ115" s="261">
        <v>0</v>
      </c>
      <c r="BA115" s="261">
        <v>0</v>
      </c>
      <c r="BB115" s="261">
        <v>0</v>
      </c>
      <c r="BC115" s="261">
        <v>0</v>
      </c>
      <c r="BD115" s="261">
        <v>0</v>
      </c>
      <c r="BE115" s="261">
        <v>0</v>
      </c>
      <c r="BF115" s="261">
        <v>0</v>
      </c>
      <c r="BG115" s="261">
        <v>944265</v>
      </c>
      <c r="BH115" s="269">
        <f>SUM(AE115:BG115)</f>
        <v>944265</v>
      </c>
      <c r="BI115" s="123">
        <f>AD115+BH115</f>
        <v>1543738</v>
      </c>
      <c r="BJ115" s="269">
        <v>942465</v>
      </c>
      <c r="BK115" s="269">
        <f t="shared" ref="BK115:BK116" si="1660">BI115-BJ115</f>
        <v>601273</v>
      </c>
      <c r="BL115" s="176">
        <v>11</v>
      </c>
      <c r="BM115" s="266"/>
      <c r="BP115" s="176">
        <f>3496425-53457</f>
        <v>3442968</v>
      </c>
      <c r="BQ115" s="266">
        <f>+BP115-BK104</f>
        <v>3017907</v>
      </c>
    </row>
    <row r="116" spans="1:69" s="41" customFormat="1">
      <c r="A116" s="134"/>
      <c r="B116" s="210" t="s">
        <v>339</v>
      </c>
      <c r="C116" s="10">
        <f>IF('[1]Upto Month Current'!$L$4="",0,'[1]Upto Month Current'!$L$4)</f>
        <v>0</v>
      </c>
      <c r="D116" s="10">
        <f>IF('[1]Upto Month Current'!$L$5="",0,'[1]Upto Month Current'!$L$5)</f>
        <v>0</v>
      </c>
      <c r="E116" s="10">
        <f>IF('[1]Upto Month Current'!$L$6="",0,'[1]Upto Month Current'!$L$6)</f>
        <v>0</v>
      </c>
      <c r="F116" s="10">
        <f>IF('[1]Upto Month Current'!$L$7="",0,'[1]Upto Month Current'!$L$7)</f>
        <v>0</v>
      </c>
      <c r="G116" s="10">
        <f>IF('[1]Upto Month Current'!$L$8="",0,'[1]Upto Month Current'!$L$8)</f>
        <v>0</v>
      </c>
      <c r="H116" s="10">
        <v>407642</v>
      </c>
      <c r="I116" s="10">
        <v>0</v>
      </c>
      <c r="J116" s="10">
        <f>IF('[1]Upto Month Current'!$L$11="",0,'[1]Upto Month Current'!$L$11)</f>
        <v>0</v>
      </c>
      <c r="K116" s="10">
        <f>IF('[1]Upto Month Current'!$L$12="",0,'[1]Upto Month Current'!$L$12)</f>
        <v>0</v>
      </c>
      <c r="L116" s="10">
        <f>IF('[1]Upto Month Current'!$L$13="",0,'[1]Upto Month Current'!$L$13)</f>
        <v>0</v>
      </c>
      <c r="M116" s="10">
        <f>IF('[1]Upto Month Current'!$L$14="",0,'[1]Upto Month Current'!$L$14)</f>
        <v>0</v>
      </c>
      <c r="N116" s="10">
        <f>IF('[1]Upto Month Current'!$L$15="",0,'[1]Upto Month Current'!$L$15)</f>
        <v>0</v>
      </c>
      <c r="O116" s="10">
        <f>IF('[1]Upto Month Current'!$L$16="",0,'[1]Upto Month Current'!$L$16)</f>
        <v>0</v>
      </c>
      <c r="P116" s="10">
        <f>IF('[1]Upto Month Current'!$L$17="",0,'[1]Upto Month Current'!$L$17)</f>
        <v>0</v>
      </c>
      <c r="Q116" s="10">
        <v>0</v>
      </c>
      <c r="R116" s="10">
        <f>IF('[1]Upto Month Current'!$L$21="",0,'[1]Upto Month Current'!$L$21)</f>
        <v>0</v>
      </c>
      <c r="S116" s="10">
        <f>IF('[1]Upto Month Current'!$L$26="",0,'[1]Upto Month Current'!$L$26)</f>
        <v>0</v>
      </c>
      <c r="T116" s="10">
        <f>IF('[1]Upto Month Current'!$L$27="",0,'[1]Upto Month Current'!$L$27)</f>
        <v>0</v>
      </c>
      <c r="U116" s="10">
        <v>0</v>
      </c>
      <c r="V116" s="10">
        <v>0</v>
      </c>
      <c r="W116" s="10">
        <v>0</v>
      </c>
      <c r="X116" s="10">
        <v>0</v>
      </c>
      <c r="Y116" s="10">
        <f>IF('[1]Upto Month Current'!$L$42="",0,'[1]Upto Month Current'!$L$42)</f>
        <v>0</v>
      </c>
      <c r="Z116" s="10">
        <f>IF('[1]Upto Month Current'!$L$43="",0,'[1]Upto Month Current'!$L$43)</f>
        <v>0</v>
      </c>
      <c r="AA116" s="10">
        <f>IF('[1]Upto Month Current'!$L$44="",0,'[1]Upto Month Current'!$L$44)</f>
        <v>0</v>
      </c>
      <c r="AB116" s="10">
        <f>IF('[1]Upto Month Current'!$L$48="",0,'[1]Upto Month Current'!$L$48)</f>
        <v>0</v>
      </c>
      <c r="AC116" s="10">
        <f>IF('[1]Upto Month Current'!$L$51="",0,'[1]Upto Month Current'!$L$51)</f>
        <v>0</v>
      </c>
      <c r="AD116" s="121">
        <f t="shared" ref="AD116" si="1661">SUM(C116:AC116)</f>
        <v>407642</v>
      </c>
      <c r="AE116" s="10">
        <f>IF('[1]Upto Month Current'!$L$19="",0,'[1]Upto Month Current'!$L$19)</f>
        <v>0</v>
      </c>
      <c r="AF116" s="10">
        <f>IF('[1]Upto Month Current'!$L$20="",0,'[1]Upto Month Current'!$L$20)</f>
        <v>0</v>
      </c>
      <c r="AG116" s="10">
        <f>IF('[1]Upto Month Current'!$L$22="",0,'[1]Upto Month Current'!$L$22)</f>
        <v>0</v>
      </c>
      <c r="AH116" s="10">
        <v>0</v>
      </c>
      <c r="AI116" s="10">
        <v>0</v>
      </c>
      <c r="AJ116" s="10">
        <f>IF('[1]Upto Month Current'!$L$25="",0,'[1]Upto Month Current'!$L$25)</f>
        <v>0</v>
      </c>
      <c r="AK116" s="10">
        <f>IF('[1]Upto Month Current'!$L$28="",0,'[1]Upto Month Current'!$L$28)</f>
        <v>0</v>
      </c>
      <c r="AL116" s="10">
        <f>IF('[1]Upto Month Current'!$L$29="",0,'[1]Upto Month Current'!$L$29)</f>
        <v>0</v>
      </c>
      <c r="AM116" s="10">
        <f>IF('[1]Upto Month Current'!$L$31="",0,'[1]Upto Month Current'!$L$31)</f>
        <v>0</v>
      </c>
      <c r="AN116" s="10">
        <f>IF('[1]Upto Month Current'!$L$32="",0,'[1]Upto Month Current'!$L$32)</f>
        <v>0</v>
      </c>
      <c r="AO116" s="10">
        <f>IF('[1]Upto Month Current'!$L$33="",0,'[1]Upto Month Current'!$L$33)</f>
        <v>0</v>
      </c>
      <c r="AP116" s="10">
        <f>IF('[1]Upto Month Current'!$L$34="",0,'[1]Upto Month Current'!$L$34)</f>
        <v>0</v>
      </c>
      <c r="AQ116" s="10">
        <v>0</v>
      </c>
      <c r="AR116" s="10">
        <f>IF('[1]Upto Month Current'!$L$37="",0,'[1]Upto Month Current'!$L$37)</f>
        <v>0</v>
      </c>
      <c r="AS116" s="10">
        <v>0</v>
      </c>
      <c r="AT116" s="10">
        <v>0</v>
      </c>
      <c r="AU116" s="10">
        <f>IF('[1]Upto Month Current'!$L$41="",0,'[1]Upto Month Current'!$L$41)</f>
        <v>0</v>
      </c>
      <c r="AV116" s="10">
        <v>0</v>
      </c>
      <c r="AW116" s="10">
        <f>IF('[1]Upto Month Current'!$L$45="",0,'[1]Upto Month Current'!$L$45)</f>
        <v>0</v>
      </c>
      <c r="AX116" s="10">
        <f>IF('[1]Upto Month Current'!$L$46="",0,'[1]Upto Month Current'!$L$46)</f>
        <v>0</v>
      </c>
      <c r="AY116" s="10">
        <f>IF('[1]Upto Month Current'!$L$47="",0,'[1]Upto Month Current'!$L$47)</f>
        <v>0</v>
      </c>
      <c r="AZ116" s="10">
        <v>0</v>
      </c>
      <c r="BA116" s="10">
        <f>IF('[1]Upto Month Current'!$L$50="",0,'[1]Upto Month Current'!$L$50)</f>
        <v>0</v>
      </c>
      <c r="BB116" s="10">
        <f>IF('[1]Upto Month Current'!$L$52="",0,'[1]Upto Month Current'!$L$52)</f>
        <v>0</v>
      </c>
      <c r="BC116" s="10">
        <f>IF('[1]Upto Month Current'!$L$53="",0,'[1]Upto Month Current'!$L$53)</f>
        <v>0</v>
      </c>
      <c r="BD116" s="10">
        <f>IF('[1]Upto Month Current'!$L$54="",0,'[1]Upto Month Current'!$L$54)</f>
        <v>0</v>
      </c>
      <c r="BE116" s="10">
        <v>0</v>
      </c>
      <c r="BF116" s="10">
        <f>IF('[1]Upto Month Current'!$L$56="",0,'[1]Upto Month Current'!$L$56)</f>
        <v>0</v>
      </c>
      <c r="BG116" s="10">
        <v>1200</v>
      </c>
      <c r="BH116" s="10">
        <f>SUM(AE116:BG116)</f>
        <v>1200</v>
      </c>
      <c r="BI116" s="245">
        <f>AD116+BH116</f>
        <v>408842</v>
      </c>
      <c r="BJ116" s="10">
        <v>0</v>
      </c>
      <c r="BK116" s="10">
        <f t="shared" si="1660"/>
        <v>408842</v>
      </c>
      <c r="BM116" s="211"/>
    </row>
    <row r="117" spans="1:69">
      <c r="A117" s="128"/>
      <c r="B117" s="12" t="s">
        <v>340</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360681</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69">
        <f t="shared" ref="AD117:AD118" si="1662">SUM(C117:AC117)</f>
        <v>360681</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605713</v>
      </c>
      <c r="BH117" s="9">
        <f>SUM(AE117:BG117)</f>
        <v>605713</v>
      </c>
      <c r="BI117" s="263">
        <f>AD117+BH117</f>
        <v>966394</v>
      </c>
      <c r="BJ117" s="9">
        <f>IF('Upto Month COPPY'!$L$60="",0,'Upto Month COPPY'!$L$60)</f>
        <v>603591</v>
      </c>
      <c r="BK117" s="49">
        <f t="shared" ref="BK117:BK118" si="1663">BI117-BJ117</f>
        <v>362803</v>
      </c>
      <c r="BL117">
        <f>'Upto Month COPPY'!$L$61</f>
        <v>362803</v>
      </c>
      <c r="BM117" s="30">
        <f t="shared" ref="BM117:BM121" si="1664">BK117-AD117</f>
        <v>2122</v>
      </c>
    </row>
    <row r="118" spans="1:69">
      <c r="A118" s="128"/>
      <c r="B118" s="180" t="s">
        <v>341</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377821</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69">
        <f t="shared" si="1662"/>
        <v>377821</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543263</v>
      </c>
      <c r="BH118" s="9">
        <f>SUM(AE118:BG118)</f>
        <v>543263</v>
      </c>
      <c r="BI118" s="263">
        <f>AD118+BH118</f>
        <v>921084</v>
      </c>
      <c r="BJ118" s="9">
        <f>IF('Upto Month Current'!$L$60="",0,'Upto Month Current'!$L$60)</f>
        <v>542926</v>
      </c>
      <c r="BK118" s="49">
        <f t="shared" si="1663"/>
        <v>378158</v>
      </c>
      <c r="BL118">
        <f>'Upto Month Current'!$L$61</f>
        <v>378158</v>
      </c>
      <c r="BM118" s="30">
        <f t="shared" si="1664"/>
        <v>337</v>
      </c>
    </row>
    <row r="119" spans="1:69">
      <c r="A119" s="128"/>
      <c r="B119" s="5" t="s">
        <v>127</v>
      </c>
      <c r="C119" s="11">
        <f>C118-C116</f>
        <v>0</v>
      </c>
      <c r="D119" s="11">
        <f t="shared" ref="D119" si="1665">D118-D116</f>
        <v>0</v>
      </c>
      <c r="E119" s="11">
        <f t="shared" ref="E119" si="1666">E118-E116</f>
        <v>0</v>
      </c>
      <c r="F119" s="11">
        <f t="shared" ref="F119" si="1667">F118-F116</f>
        <v>0</v>
      </c>
      <c r="G119" s="11">
        <f t="shared" ref="G119" si="1668">G118-G116</f>
        <v>0</v>
      </c>
      <c r="H119" s="11">
        <f t="shared" ref="H119" si="1669">H118-H116</f>
        <v>-29821</v>
      </c>
      <c r="I119" s="11">
        <f t="shared" ref="I119" si="1670">I118-I116</f>
        <v>0</v>
      </c>
      <c r="J119" s="11">
        <f t="shared" ref="J119" si="1671">J118-J116</f>
        <v>0</v>
      </c>
      <c r="K119" s="11">
        <f t="shared" ref="K119" si="1672">K118-K116</f>
        <v>0</v>
      </c>
      <c r="L119" s="11">
        <f t="shared" ref="L119" si="1673">L118-L116</f>
        <v>0</v>
      </c>
      <c r="M119" s="11">
        <f t="shared" ref="M119" si="1674">M118-M116</f>
        <v>0</v>
      </c>
      <c r="N119" s="11">
        <f t="shared" ref="N119" si="1675">N118-N116</f>
        <v>0</v>
      </c>
      <c r="O119" s="11">
        <f t="shared" ref="O119" si="1676">O118-O116</f>
        <v>0</v>
      </c>
      <c r="P119" s="11">
        <f t="shared" ref="P119" si="1677">P118-P116</f>
        <v>0</v>
      </c>
      <c r="Q119" s="11">
        <f t="shared" ref="Q119" si="1678">Q118-Q116</f>
        <v>0</v>
      </c>
      <c r="R119" s="11">
        <f t="shared" ref="R119" si="1679">R118-R116</f>
        <v>0</v>
      </c>
      <c r="S119" s="11">
        <f t="shared" ref="S119" si="1680">S118-S116</f>
        <v>0</v>
      </c>
      <c r="T119" s="11">
        <f t="shared" ref="T119:U119" si="1681">T118-T116</f>
        <v>0</v>
      </c>
      <c r="U119" s="11">
        <f t="shared" si="1681"/>
        <v>0</v>
      </c>
      <c r="V119" s="9">
        <f t="shared" ref="V119" si="1682">V118-V116</f>
        <v>0</v>
      </c>
      <c r="W119" s="11">
        <f t="shared" ref="W119" si="1683">W118-W116</f>
        <v>0</v>
      </c>
      <c r="X119" s="11">
        <f t="shared" ref="X119" si="1684">X118-X116</f>
        <v>0</v>
      </c>
      <c r="Y119" s="11">
        <f t="shared" ref="Y119" si="1685">Y118-Y116</f>
        <v>0</v>
      </c>
      <c r="Z119" s="11">
        <f t="shared" ref="Z119" si="1686">Z118-Z116</f>
        <v>0</v>
      </c>
      <c r="AA119" s="11">
        <f t="shared" ref="AA119:AD119" si="1687">AA118-AA116</f>
        <v>0</v>
      </c>
      <c r="AB119" s="11">
        <f t="shared" ref="AB119" si="1688">AB118-AB116</f>
        <v>0</v>
      </c>
      <c r="AC119" s="9">
        <f t="shared" si="1687"/>
        <v>0</v>
      </c>
      <c r="AD119" s="9">
        <f t="shared" si="1687"/>
        <v>-29821</v>
      </c>
      <c r="AE119" s="11">
        <f t="shared" ref="AE119" si="1689">AE118-AE116</f>
        <v>0</v>
      </c>
      <c r="AF119" s="11">
        <f t="shared" ref="AF119" si="1690">AF118-AF116</f>
        <v>0</v>
      </c>
      <c r="AG119" s="11">
        <f t="shared" ref="AG119" si="1691">AG118-AG116</f>
        <v>0</v>
      </c>
      <c r="AH119" s="11">
        <f t="shared" ref="AH119" si="1692">AH118-AH116</f>
        <v>0</v>
      </c>
      <c r="AI119" s="11">
        <f t="shared" ref="AI119" si="1693">AI118-AI116</f>
        <v>0</v>
      </c>
      <c r="AJ119" s="11">
        <f t="shared" ref="AJ119" si="1694">AJ118-AJ116</f>
        <v>0</v>
      </c>
      <c r="AK119" s="11">
        <f t="shared" ref="AK119" si="1695">AK118-AK116</f>
        <v>0</v>
      </c>
      <c r="AL119" s="11">
        <f t="shared" ref="AL119" si="1696">AL118-AL116</f>
        <v>0</v>
      </c>
      <c r="AM119" s="11">
        <f t="shared" ref="AM119" si="1697">AM118-AM116</f>
        <v>0</v>
      </c>
      <c r="AN119" s="11">
        <f t="shared" ref="AN119" si="1698">AN118-AN116</f>
        <v>0</v>
      </c>
      <c r="AO119" s="9">
        <f t="shared" ref="AO119" si="1699">AO118-AO116</f>
        <v>0</v>
      </c>
      <c r="AP119" s="11">
        <f t="shared" ref="AP119" si="1700">AP118-AP116</f>
        <v>0</v>
      </c>
      <c r="AQ119" s="9">
        <f t="shared" ref="AQ119" si="1701">AQ118-AQ116</f>
        <v>0</v>
      </c>
      <c r="AR119" s="11">
        <f t="shared" ref="AR119" si="1702">AR118-AR116</f>
        <v>0</v>
      </c>
      <c r="AS119" s="11">
        <f t="shared" ref="AS119" si="1703">AS118-AS116</f>
        <v>0</v>
      </c>
      <c r="AT119" s="11">
        <f t="shared" ref="AT119" si="1704">AT118-AT116</f>
        <v>0</v>
      </c>
      <c r="AU119" s="11">
        <f t="shared" ref="AU119" si="1705">AU118-AU116</f>
        <v>0</v>
      </c>
      <c r="AV119" s="11">
        <f t="shared" ref="AV119" si="1706">AV118-AV116</f>
        <v>0</v>
      </c>
      <c r="AW119" s="11">
        <f t="shared" ref="AW119" si="1707">AW118-AW116</f>
        <v>0</v>
      </c>
      <c r="AX119" s="11">
        <f t="shared" ref="AX119" si="1708">AX118-AX116</f>
        <v>0</v>
      </c>
      <c r="AY119" s="11">
        <f t="shared" ref="AY119" si="1709">AY118-AY116</f>
        <v>0</v>
      </c>
      <c r="AZ119" s="11">
        <f t="shared" ref="AZ119" si="1710">AZ118-AZ116</f>
        <v>0</v>
      </c>
      <c r="BA119" s="11">
        <f t="shared" ref="BA119" si="1711">BA118-BA116</f>
        <v>0</v>
      </c>
      <c r="BB119" s="9">
        <f t="shared" ref="BB119" si="1712">BB118-BB116</f>
        <v>0</v>
      </c>
      <c r="BC119" s="11">
        <f t="shared" ref="BC119" si="1713">BC118-BC116</f>
        <v>0</v>
      </c>
      <c r="BD119" s="11">
        <f t="shared" ref="BD119" si="1714">BD118-BD116</f>
        <v>0</v>
      </c>
      <c r="BE119" s="11">
        <f t="shared" ref="BE119" si="1715">BE118-BE116</f>
        <v>0</v>
      </c>
      <c r="BF119" s="11">
        <f t="shared" ref="BF119" si="1716">BF118-BF116</f>
        <v>0</v>
      </c>
      <c r="BG119" s="11">
        <f t="shared" ref="BG119:BH119" si="1717">BG118-BG116</f>
        <v>542063</v>
      </c>
      <c r="BH119" s="9">
        <f t="shared" si="1717"/>
        <v>542063</v>
      </c>
      <c r="BI119" s="9">
        <f t="shared" ref="BI119" si="1718">BI118-BI116</f>
        <v>512242</v>
      </c>
      <c r="BJ119" s="11">
        <f t="shared" ref="BJ119:BK119" si="1719">BJ118-BJ116</f>
        <v>542926</v>
      </c>
      <c r="BK119" s="49">
        <f t="shared" si="1719"/>
        <v>-30684</v>
      </c>
      <c r="BM119" s="30">
        <f t="shared" si="1664"/>
        <v>-863</v>
      </c>
    </row>
    <row r="120" spans="1:69">
      <c r="A120" s="128"/>
      <c r="B120" s="5" t="s">
        <v>128</v>
      </c>
      <c r="C120" s="13" t="e">
        <f>C119/C116</f>
        <v>#DIV/0!</v>
      </c>
      <c r="D120" s="13" t="e">
        <f t="shared" ref="D120" si="1720">D119/D116</f>
        <v>#DIV/0!</v>
      </c>
      <c r="E120" s="13" t="e">
        <f t="shared" ref="E120" si="1721">E119/E116</f>
        <v>#DIV/0!</v>
      </c>
      <c r="F120" s="13" t="e">
        <f t="shared" ref="F120" si="1722">F119/F116</f>
        <v>#DIV/0!</v>
      </c>
      <c r="G120" s="13" t="e">
        <f t="shared" ref="G120" si="1723">G119/G116</f>
        <v>#DIV/0!</v>
      </c>
      <c r="H120" s="13">
        <f t="shared" ref="H120" si="1724">H119/H116</f>
        <v>-7.3154876092257418E-2</v>
      </c>
      <c r="I120" s="13" t="e">
        <f t="shared" ref="I120" si="1725">I119/I116</f>
        <v>#DIV/0!</v>
      </c>
      <c r="J120" s="13" t="e">
        <f t="shared" ref="J120" si="1726">J119/J116</f>
        <v>#DIV/0!</v>
      </c>
      <c r="K120" s="13" t="e">
        <f t="shared" ref="K120" si="1727">K119/K116</f>
        <v>#DIV/0!</v>
      </c>
      <c r="L120" s="13" t="e">
        <f t="shared" ref="L120" si="1728">L119/L116</f>
        <v>#DIV/0!</v>
      </c>
      <c r="M120" s="13" t="e">
        <f t="shared" ref="M120" si="1729">M119/M116</f>
        <v>#DIV/0!</v>
      </c>
      <c r="N120" s="13" t="e">
        <f t="shared" ref="N120" si="1730">N119/N116</f>
        <v>#DIV/0!</v>
      </c>
      <c r="O120" s="13" t="e">
        <f t="shared" ref="O120" si="1731">O119/O116</f>
        <v>#DIV/0!</v>
      </c>
      <c r="P120" s="13" t="e">
        <f t="shared" ref="P120" si="1732">P119/P116</f>
        <v>#DIV/0!</v>
      </c>
      <c r="Q120" s="13" t="e">
        <f t="shared" ref="Q120" si="1733">Q119/Q116</f>
        <v>#DIV/0!</v>
      </c>
      <c r="R120" s="13" t="e">
        <f t="shared" ref="R120" si="1734">R119/R116</f>
        <v>#DIV/0!</v>
      </c>
      <c r="S120" s="13" t="e">
        <f t="shared" ref="S120" si="1735">S119/S116</f>
        <v>#DIV/0!</v>
      </c>
      <c r="T120" s="13" t="e">
        <f t="shared" ref="T120:U120" si="1736">T119/T116</f>
        <v>#DIV/0!</v>
      </c>
      <c r="U120" s="13" t="e">
        <f t="shared" si="1736"/>
        <v>#DIV/0!</v>
      </c>
      <c r="V120" s="160" t="e">
        <f t="shared" ref="V120" si="1737">V119/V116</f>
        <v>#DIV/0!</v>
      </c>
      <c r="W120" s="13" t="e">
        <f t="shared" ref="W120" si="1738">W119/W116</f>
        <v>#DIV/0!</v>
      </c>
      <c r="X120" s="13" t="e">
        <f t="shared" ref="X120" si="1739">X119/X116</f>
        <v>#DIV/0!</v>
      </c>
      <c r="Y120" s="13" t="e">
        <f t="shared" ref="Y120" si="1740">Y119/Y116</f>
        <v>#DIV/0!</v>
      </c>
      <c r="Z120" s="13" t="e">
        <f t="shared" ref="Z120" si="1741">Z119/Z116</f>
        <v>#DIV/0!</v>
      </c>
      <c r="AA120" s="13" t="e">
        <f t="shared" ref="AA120:AD120" si="1742">AA119/AA116</f>
        <v>#DIV/0!</v>
      </c>
      <c r="AB120" s="13" t="e">
        <f t="shared" ref="AB120" si="1743">AB119/AB116</f>
        <v>#DIV/0!</v>
      </c>
      <c r="AC120" s="160" t="e">
        <f t="shared" si="1742"/>
        <v>#DIV/0!</v>
      </c>
      <c r="AD120" s="160">
        <f t="shared" si="1742"/>
        <v>-7.3154876092257418E-2</v>
      </c>
      <c r="AE120" s="13" t="e">
        <f t="shared" ref="AE120" si="1744">AE119/AE116</f>
        <v>#DIV/0!</v>
      </c>
      <c r="AF120" s="13" t="e">
        <f t="shared" ref="AF120" si="1745">AF119/AF116</f>
        <v>#DIV/0!</v>
      </c>
      <c r="AG120" s="13" t="e">
        <f t="shared" ref="AG120" si="1746">AG119/AG116</f>
        <v>#DIV/0!</v>
      </c>
      <c r="AH120" s="13" t="e">
        <f t="shared" ref="AH120" si="1747">AH119/AH116</f>
        <v>#DIV/0!</v>
      </c>
      <c r="AI120" s="13" t="e">
        <f t="shared" ref="AI120" si="1748">AI119/AI116</f>
        <v>#DIV/0!</v>
      </c>
      <c r="AJ120" s="13" t="e">
        <f t="shared" ref="AJ120" si="1749">AJ119/AJ116</f>
        <v>#DIV/0!</v>
      </c>
      <c r="AK120" s="13" t="e">
        <f t="shared" ref="AK120" si="1750">AK119/AK116</f>
        <v>#DIV/0!</v>
      </c>
      <c r="AL120" s="13" t="e">
        <f t="shared" ref="AL120" si="1751">AL119/AL116</f>
        <v>#DIV/0!</v>
      </c>
      <c r="AM120" s="13" t="e">
        <f t="shared" ref="AM120" si="1752">AM119/AM116</f>
        <v>#DIV/0!</v>
      </c>
      <c r="AN120" s="13" t="e">
        <f t="shared" ref="AN120" si="1753">AN119/AN116</f>
        <v>#DIV/0!</v>
      </c>
      <c r="AO120" s="160" t="e">
        <f t="shared" ref="AO120" si="1754">AO119/AO116</f>
        <v>#DIV/0!</v>
      </c>
      <c r="AP120" s="13" t="e">
        <f t="shared" ref="AP120" si="1755">AP119/AP116</f>
        <v>#DIV/0!</v>
      </c>
      <c r="AQ120" s="160" t="e">
        <f t="shared" ref="AQ120" si="1756">AQ119/AQ116</f>
        <v>#DIV/0!</v>
      </c>
      <c r="AR120" s="13" t="e">
        <f t="shared" ref="AR120" si="1757">AR119/AR116</f>
        <v>#DIV/0!</v>
      </c>
      <c r="AS120" s="13" t="e">
        <f t="shared" ref="AS120" si="1758">AS119/AS116</f>
        <v>#DIV/0!</v>
      </c>
      <c r="AT120" s="13" t="e">
        <f t="shared" ref="AT120" si="1759">AT119/AT116</f>
        <v>#DIV/0!</v>
      </c>
      <c r="AU120" s="13" t="e">
        <f t="shared" ref="AU120" si="1760">AU119/AU116</f>
        <v>#DIV/0!</v>
      </c>
      <c r="AV120" s="13" t="e">
        <f t="shared" ref="AV120" si="1761">AV119/AV116</f>
        <v>#DIV/0!</v>
      </c>
      <c r="AW120" s="13" t="e">
        <f t="shared" ref="AW120" si="1762">AW119/AW116</f>
        <v>#DIV/0!</v>
      </c>
      <c r="AX120" s="13" t="e">
        <f t="shared" ref="AX120" si="1763">AX119/AX116</f>
        <v>#DIV/0!</v>
      </c>
      <c r="AY120" s="13" t="e">
        <f t="shared" ref="AY120" si="1764">AY119/AY116</f>
        <v>#DIV/0!</v>
      </c>
      <c r="AZ120" s="13" t="e">
        <f t="shared" ref="AZ120" si="1765">AZ119/AZ116</f>
        <v>#DIV/0!</v>
      </c>
      <c r="BA120" s="13" t="e">
        <f t="shared" ref="BA120" si="1766">BA119/BA116</f>
        <v>#DIV/0!</v>
      </c>
      <c r="BB120" s="160" t="e">
        <f t="shared" ref="BB120" si="1767">BB119/BB116</f>
        <v>#DIV/0!</v>
      </c>
      <c r="BC120" s="13" t="e">
        <f t="shared" ref="BC120" si="1768">BC119/BC116</f>
        <v>#DIV/0!</v>
      </c>
      <c r="BD120" s="13" t="e">
        <f t="shared" ref="BD120" si="1769">BD119/BD116</f>
        <v>#DIV/0!</v>
      </c>
      <c r="BE120" s="13" t="e">
        <f t="shared" ref="BE120" si="1770">BE119/BE116</f>
        <v>#DIV/0!</v>
      </c>
      <c r="BF120" s="13" t="e">
        <f t="shared" ref="BF120" si="1771">BF119/BF116</f>
        <v>#DIV/0!</v>
      </c>
      <c r="BG120" s="13">
        <f t="shared" ref="BG120:BH120" si="1772">BG119/BG116</f>
        <v>451.71916666666669</v>
      </c>
      <c r="BH120" s="160">
        <f t="shared" si="1772"/>
        <v>451.71916666666669</v>
      </c>
      <c r="BI120" s="160">
        <f t="shared" ref="BI120" si="1773">BI119/BI116</f>
        <v>1.2529094368973834</v>
      </c>
      <c r="BJ120" s="13" t="e">
        <f t="shared" ref="BJ120:BK120" si="1774">BJ119/BJ116</f>
        <v>#DIV/0!</v>
      </c>
      <c r="BK120" s="50">
        <f t="shared" si="1774"/>
        <v>-7.5050997695931432E-2</v>
      </c>
      <c r="BM120" s="160" t="e">
        <f t="shared" ref="BM120" si="1775">BM119/BM116</f>
        <v>#DIV/0!</v>
      </c>
    </row>
    <row r="121" spans="1:69">
      <c r="A121" s="128"/>
      <c r="B121" s="5" t="s">
        <v>129</v>
      </c>
      <c r="C121" s="11">
        <f>C118-C117</f>
        <v>0</v>
      </c>
      <c r="D121" s="11">
        <f t="shared" ref="D121:BK121" si="1776">D118-D117</f>
        <v>0</v>
      </c>
      <c r="E121" s="11">
        <f t="shared" si="1776"/>
        <v>0</v>
      </c>
      <c r="F121" s="11">
        <f t="shared" si="1776"/>
        <v>0</v>
      </c>
      <c r="G121" s="11">
        <f t="shared" si="1776"/>
        <v>0</v>
      </c>
      <c r="H121" s="11">
        <f t="shared" si="1776"/>
        <v>17140</v>
      </c>
      <c r="I121" s="11">
        <f t="shared" si="1776"/>
        <v>0</v>
      </c>
      <c r="J121" s="11">
        <f t="shared" si="1776"/>
        <v>0</v>
      </c>
      <c r="K121" s="11">
        <f t="shared" si="1776"/>
        <v>0</v>
      </c>
      <c r="L121" s="11">
        <f t="shared" si="1776"/>
        <v>0</v>
      </c>
      <c r="M121" s="11">
        <f t="shared" si="1776"/>
        <v>0</v>
      </c>
      <c r="N121" s="11">
        <f t="shared" si="1776"/>
        <v>0</v>
      </c>
      <c r="O121" s="11">
        <f t="shared" si="1776"/>
        <v>0</v>
      </c>
      <c r="P121" s="11">
        <f t="shared" si="1776"/>
        <v>0</v>
      </c>
      <c r="Q121" s="11">
        <f t="shared" si="1776"/>
        <v>0</v>
      </c>
      <c r="R121" s="11">
        <f t="shared" si="1776"/>
        <v>0</v>
      </c>
      <c r="S121" s="11">
        <f t="shared" si="1776"/>
        <v>0</v>
      </c>
      <c r="T121" s="11">
        <f t="shared" si="1776"/>
        <v>0</v>
      </c>
      <c r="U121" s="11">
        <f t="shared" ref="U121" si="1777">U118-U117</f>
        <v>0</v>
      </c>
      <c r="V121" s="9">
        <f t="shared" si="1776"/>
        <v>0</v>
      </c>
      <c r="W121" s="11">
        <f t="shared" si="1776"/>
        <v>0</v>
      </c>
      <c r="X121" s="11">
        <f t="shared" si="1776"/>
        <v>0</v>
      </c>
      <c r="Y121" s="11">
        <f t="shared" si="1776"/>
        <v>0</v>
      </c>
      <c r="Z121" s="11">
        <f t="shared" si="1776"/>
        <v>0</v>
      </c>
      <c r="AA121" s="11">
        <f t="shared" si="1776"/>
        <v>0</v>
      </c>
      <c r="AB121" s="11">
        <f t="shared" ref="AB121" si="1778">AB118-AB117</f>
        <v>0</v>
      </c>
      <c r="AC121" s="9">
        <f t="shared" ref="AC121:AD121" si="1779">AC118-AC117</f>
        <v>0</v>
      </c>
      <c r="AD121" s="9">
        <f t="shared" si="1779"/>
        <v>17140</v>
      </c>
      <c r="AE121" s="11">
        <f t="shared" si="1776"/>
        <v>0</v>
      </c>
      <c r="AF121" s="11">
        <f t="shared" si="1776"/>
        <v>0</v>
      </c>
      <c r="AG121" s="11">
        <f t="shared" si="1776"/>
        <v>0</v>
      </c>
      <c r="AH121" s="11">
        <f t="shared" si="1776"/>
        <v>0</v>
      </c>
      <c r="AI121" s="11">
        <f t="shared" si="1776"/>
        <v>0</v>
      </c>
      <c r="AJ121" s="11">
        <f t="shared" si="1776"/>
        <v>0</v>
      </c>
      <c r="AK121" s="11">
        <f t="shared" si="1776"/>
        <v>0</v>
      </c>
      <c r="AL121" s="11">
        <f t="shared" si="1776"/>
        <v>0</v>
      </c>
      <c r="AM121" s="11">
        <f t="shared" si="1776"/>
        <v>0</v>
      </c>
      <c r="AN121" s="11">
        <f t="shared" si="1776"/>
        <v>0</v>
      </c>
      <c r="AO121" s="9">
        <f t="shared" si="1776"/>
        <v>0</v>
      </c>
      <c r="AP121" s="11">
        <f t="shared" si="1776"/>
        <v>0</v>
      </c>
      <c r="AQ121" s="9">
        <f t="shared" si="1776"/>
        <v>0</v>
      </c>
      <c r="AR121" s="11">
        <f t="shared" si="1776"/>
        <v>0</v>
      </c>
      <c r="AS121" s="11">
        <f t="shared" si="1776"/>
        <v>0</v>
      </c>
      <c r="AT121" s="11">
        <f t="shared" si="1776"/>
        <v>0</v>
      </c>
      <c r="AU121" s="11">
        <f t="shared" si="1776"/>
        <v>0</v>
      </c>
      <c r="AV121" s="11">
        <f t="shared" si="1776"/>
        <v>0</v>
      </c>
      <c r="AW121" s="11">
        <f t="shared" si="1776"/>
        <v>0</v>
      </c>
      <c r="AX121" s="11">
        <f t="shared" si="1776"/>
        <v>0</v>
      </c>
      <c r="AY121" s="11">
        <f t="shared" si="1776"/>
        <v>0</v>
      </c>
      <c r="AZ121" s="11">
        <f t="shared" si="1776"/>
        <v>0</v>
      </c>
      <c r="BA121" s="11">
        <f t="shared" si="1776"/>
        <v>0</v>
      </c>
      <c r="BB121" s="9">
        <f t="shared" si="1776"/>
        <v>0</v>
      </c>
      <c r="BC121" s="11">
        <f t="shared" si="1776"/>
        <v>0</v>
      </c>
      <c r="BD121" s="11">
        <f t="shared" si="1776"/>
        <v>0</v>
      </c>
      <c r="BE121" s="11">
        <f t="shared" si="1776"/>
        <v>0</v>
      </c>
      <c r="BF121" s="11">
        <f t="shared" si="1776"/>
        <v>0</v>
      </c>
      <c r="BG121" s="11">
        <f t="shared" si="1776"/>
        <v>-62450</v>
      </c>
      <c r="BH121" s="9">
        <f t="shared" si="1776"/>
        <v>-62450</v>
      </c>
      <c r="BI121" s="9">
        <f t="shared" si="1776"/>
        <v>-45310</v>
      </c>
      <c r="BJ121" s="11">
        <f t="shared" si="1776"/>
        <v>-60665</v>
      </c>
      <c r="BK121" s="49">
        <f t="shared" si="1776"/>
        <v>15355</v>
      </c>
      <c r="BM121" s="30">
        <f t="shared" si="1664"/>
        <v>-1785</v>
      </c>
    </row>
    <row r="122" spans="1:69">
      <c r="A122" s="128"/>
      <c r="B122" s="5" t="s">
        <v>130</v>
      </c>
      <c r="C122" s="13" t="e">
        <f>C121/C117</f>
        <v>#DIV/0!</v>
      </c>
      <c r="D122" s="13" t="e">
        <f t="shared" ref="D122" si="1780">D121/D117</f>
        <v>#DIV/0!</v>
      </c>
      <c r="E122" s="13" t="e">
        <f t="shared" ref="E122" si="1781">E121/E117</f>
        <v>#DIV/0!</v>
      </c>
      <c r="F122" s="13" t="e">
        <f t="shared" ref="F122" si="1782">F121/F117</f>
        <v>#DIV/0!</v>
      </c>
      <c r="G122" s="13" t="e">
        <f t="shared" ref="G122" si="1783">G121/G117</f>
        <v>#DIV/0!</v>
      </c>
      <c r="H122" s="13">
        <f t="shared" ref="H122" si="1784">H121/H117</f>
        <v>4.7521216809313496E-2</v>
      </c>
      <c r="I122" s="13" t="e">
        <f t="shared" ref="I122" si="1785">I121/I117</f>
        <v>#DIV/0!</v>
      </c>
      <c r="J122" s="13" t="e">
        <f t="shared" ref="J122" si="1786">J121/J117</f>
        <v>#DIV/0!</v>
      </c>
      <c r="K122" s="13" t="e">
        <f t="shared" ref="K122" si="1787">K121/K117</f>
        <v>#DIV/0!</v>
      </c>
      <c r="L122" s="13" t="e">
        <f t="shared" ref="L122" si="1788">L121/L117</f>
        <v>#DIV/0!</v>
      </c>
      <c r="M122" s="13" t="e">
        <f t="shared" ref="M122" si="1789">M121/M117</f>
        <v>#DIV/0!</v>
      </c>
      <c r="N122" s="13" t="e">
        <f t="shared" ref="N122" si="1790">N121/N117</f>
        <v>#DIV/0!</v>
      </c>
      <c r="O122" s="13" t="e">
        <f t="shared" ref="O122" si="1791">O121/O117</f>
        <v>#DIV/0!</v>
      </c>
      <c r="P122" s="13" t="e">
        <f t="shared" ref="P122" si="1792">P121/P117</f>
        <v>#DIV/0!</v>
      </c>
      <c r="Q122" s="13" t="e">
        <f t="shared" ref="Q122" si="1793">Q121/Q117</f>
        <v>#DIV/0!</v>
      </c>
      <c r="R122" s="13" t="e">
        <f t="shared" ref="R122" si="1794">R121/R117</f>
        <v>#DIV/0!</v>
      </c>
      <c r="S122" s="13" t="e">
        <f t="shared" ref="S122" si="1795">S121/S117</f>
        <v>#DIV/0!</v>
      </c>
      <c r="T122" s="13" t="e">
        <f t="shared" ref="T122:U122" si="1796">T121/T117</f>
        <v>#DIV/0!</v>
      </c>
      <c r="U122" s="13" t="e">
        <f t="shared" si="1796"/>
        <v>#DIV/0!</v>
      </c>
      <c r="V122" s="160" t="e">
        <f t="shared" ref="V122" si="1797">V121/V117</f>
        <v>#DIV/0!</v>
      </c>
      <c r="W122" s="13" t="e">
        <f t="shared" ref="W122" si="1798">W121/W117</f>
        <v>#DIV/0!</v>
      </c>
      <c r="X122" s="13" t="e">
        <f t="shared" ref="X122" si="1799">X121/X117</f>
        <v>#DIV/0!</v>
      </c>
      <c r="Y122" s="13" t="e">
        <f t="shared" ref="Y122" si="1800">Y121/Y117</f>
        <v>#DIV/0!</v>
      </c>
      <c r="Z122" s="13" t="e">
        <f t="shared" ref="Z122" si="1801">Z121/Z117</f>
        <v>#DIV/0!</v>
      </c>
      <c r="AA122" s="13" t="e">
        <f t="shared" ref="AA122:AD122" si="1802">AA121/AA117</f>
        <v>#DIV/0!</v>
      </c>
      <c r="AB122" s="13" t="e">
        <f t="shared" ref="AB122" si="1803">AB121/AB117</f>
        <v>#DIV/0!</v>
      </c>
      <c r="AC122" s="160" t="e">
        <f t="shared" si="1802"/>
        <v>#DIV/0!</v>
      </c>
      <c r="AD122" s="160">
        <f t="shared" si="1802"/>
        <v>4.7521216809313496E-2</v>
      </c>
      <c r="AE122" s="13" t="e">
        <f t="shared" ref="AE122" si="1804">AE121/AE117</f>
        <v>#DIV/0!</v>
      </c>
      <c r="AF122" s="13" t="e">
        <f t="shared" ref="AF122" si="1805">AF121/AF117</f>
        <v>#DIV/0!</v>
      </c>
      <c r="AG122" s="13" t="e">
        <f t="shared" ref="AG122" si="1806">AG121/AG117</f>
        <v>#DIV/0!</v>
      </c>
      <c r="AH122" s="13" t="e">
        <f t="shared" ref="AH122" si="1807">AH121/AH117</f>
        <v>#DIV/0!</v>
      </c>
      <c r="AI122" s="13" t="e">
        <f t="shared" ref="AI122" si="1808">AI121/AI117</f>
        <v>#DIV/0!</v>
      </c>
      <c r="AJ122" s="13" t="e">
        <f t="shared" ref="AJ122" si="1809">AJ121/AJ117</f>
        <v>#DIV/0!</v>
      </c>
      <c r="AK122" s="13" t="e">
        <f t="shared" ref="AK122" si="1810">AK121/AK117</f>
        <v>#DIV/0!</v>
      </c>
      <c r="AL122" s="13" t="e">
        <f t="shared" ref="AL122" si="1811">AL121/AL117</f>
        <v>#DIV/0!</v>
      </c>
      <c r="AM122" s="13" t="e">
        <f t="shared" ref="AM122" si="1812">AM121/AM117</f>
        <v>#DIV/0!</v>
      </c>
      <c r="AN122" s="13" t="e">
        <f t="shared" ref="AN122" si="1813">AN121/AN117</f>
        <v>#DIV/0!</v>
      </c>
      <c r="AO122" s="160" t="e">
        <f t="shared" ref="AO122" si="1814">AO121/AO117</f>
        <v>#DIV/0!</v>
      </c>
      <c r="AP122" s="13" t="e">
        <f t="shared" ref="AP122" si="1815">AP121/AP117</f>
        <v>#DIV/0!</v>
      </c>
      <c r="AQ122" s="160" t="e">
        <f t="shared" ref="AQ122" si="1816">AQ121/AQ117</f>
        <v>#DIV/0!</v>
      </c>
      <c r="AR122" s="13" t="e">
        <f t="shared" ref="AR122" si="1817">AR121/AR117</f>
        <v>#DIV/0!</v>
      </c>
      <c r="AS122" s="13" t="e">
        <f t="shared" ref="AS122" si="1818">AS121/AS117</f>
        <v>#DIV/0!</v>
      </c>
      <c r="AT122" s="13" t="e">
        <f t="shared" ref="AT122" si="1819">AT121/AT117</f>
        <v>#DIV/0!</v>
      </c>
      <c r="AU122" s="13" t="e">
        <f t="shared" ref="AU122" si="1820">AU121/AU117</f>
        <v>#DIV/0!</v>
      </c>
      <c r="AV122" s="13" t="e">
        <f t="shared" ref="AV122" si="1821">AV121/AV117</f>
        <v>#DIV/0!</v>
      </c>
      <c r="AW122" s="13" t="e">
        <f t="shared" ref="AW122" si="1822">AW121/AW117</f>
        <v>#DIV/0!</v>
      </c>
      <c r="AX122" s="13" t="e">
        <f t="shared" ref="AX122" si="1823">AX121/AX117</f>
        <v>#DIV/0!</v>
      </c>
      <c r="AY122" s="13" t="e">
        <f t="shared" ref="AY122" si="1824">AY121/AY117</f>
        <v>#DIV/0!</v>
      </c>
      <c r="AZ122" s="13" t="e">
        <f t="shared" ref="AZ122" si="1825">AZ121/AZ117</f>
        <v>#DIV/0!</v>
      </c>
      <c r="BA122" s="13" t="e">
        <f t="shared" ref="BA122" si="1826">BA121/BA117</f>
        <v>#DIV/0!</v>
      </c>
      <c r="BB122" s="160" t="e">
        <f t="shared" ref="BB122" si="1827">BB121/BB117</f>
        <v>#DIV/0!</v>
      </c>
      <c r="BC122" s="13" t="e">
        <f t="shared" ref="BC122" si="1828">BC121/BC117</f>
        <v>#DIV/0!</v>
      </c>
      <c r="BD122" s="13" t="e">
        <f t="shared" ref="BD122" si="1829">BD121/BD117</f>
        <v>#DIV/0!</v>
      </c>
      <c r="BE122" s="13" t="e">
        <f t="shared" ref="BE122" si="1830">BE121/BE117</f>
        <v>#DIV/0!</v>
      </c>
      <c r="BF122" s="13" t="e">
        <f t="shared" ref="BF122" si="1831">BF121/BF117</f>
        <v>#DIV/0!</v>
      </c>
      <c r="BG122" s="13">
        <f t="shared" ref="BG122:BH122" si="1832">BG121/BG117</f>
        <v>-0.10310163394214752</v>
      </c>
      <c r="BH122" s="160">
        <f t="shared" si="1832"/>
        <v>-0.10310163394214752</v>
      </c>
      <c r="BI122" s="160">
        <f t="shared" ref="BI122" si="1833">BI121/BI117</f>
        <v>-4.6885638776730819E-2</v>
      </c>
      <c r="BJ122" s="13">
        <f t="shared" ref="BJ122:BK122" si="1834">BJ121/BJ117</f>
        <v>-0.10050680013452819</v>
      </c>
      <c r="BK122" s="50">
        <f t="shared" si="1834"/>
        <v>4.2323244295113326E-2</v>
      </c>
      <c r="BM122" s="14">
        <f t="shared" ref="BM122" si="1835">BM121/BM117</f>
        <v>-0.84118755890669183</v>
      </c>
    </row>
    <row r="123" spans="1:69">
      <c r="A123" s="128"/>
      <c r="B123" s="5" t="s">
        <v>327</v>
      </c>
      <c r="C123" s="126" t="e">
        <f>C118/C115</f>
        <v>#DIV/0!</v>
      </c>
      <c r="D123" s="126" t="e">
        <f t="shared" ref="D123:BK123" si="1836">D118/D115</f>
        <v>#DIV/0!</v>
      </c>
      <c r="E123" s="126" t="e">
        <f t="shared" si="1836"/>
        <v>#DIV/0!</v>
      </c>
      <c r="F123" s="126" t="e">
        <f t="shared" si="1836"/>
        <v>#DIV/0!</v>
      </c>
      <c r="G123" s="126" t="e">
        <f t="shared" si="1836"/>
        <v>#DIV/0!</v>
      </c>
      <c r="H123" s="126">
        <f t="shared" si="1836"/>
        <v>0.63025524085321605</v>
      </c>
      <c r="I123" s="126" t="e">
        <f t="shared" si="1836"/>
        <v>#DIV/0!</v>
      </c>
      <c r="J123" s="126" t="e">
        <f t="shared" si="1836"/>
        <v>#DIV/0!</v>
      </c>
      <c r="K123" s="126" t="e">
        <f t="shared" si="1836"/>
        <v>#DIV/0!</v>
      </c>
      <c r="L123" s="126" t="e">
        <f t="shared" si="1836"/>
        <v>#DIV/0!</v>
      </c>
      <c r="M123" s="126" t="e">
        <f t="shared" si="1836"/>
        <v>#DIV/0!</v>
      </c>
      <c r="N123" s="126" t="e">
        <f t="shared" si="1836"/>
        <v>#DIV/0!</v>
      </c>
      <c r="O123" s="126" t="e">
        <f t="shared" si="1836"/>
        <v>#DIV/0!</v>
      </c>
      <c r="P123" s="126" t="e">
        <f t="shared" si="1836"/>
        <v>#DIV/0!</v>
      </c>
      <c r="Q123" s="126" t="e">
        <f t="shared" si="1836"/>
        <v>#DIV/0!</v>
      </c>
      <c r="R123" s="126" t="e">
        <f t="shared" si="1836"/>
        <v>#DIV/0!</v>
      </c>
      <c r="S123" s="126" t="e">
        <f t="shared" si="1836"/>
        <v>#DIV/0!</v>
      </c>
      <c r="T123" s="126" t="e">
        <f t="shared" si="1836"/>
        <v>#DIV/0!</v>
      </c>
      <c r="U123" s="126" t="e">
        <f t="shared" si="1836"/>
        <v>#DIV/0!</v>
      </c>
      <c r="V123" s="175" t="e">
        <f t="shared" si="1836"/>
        <v>#DIV/0!</v>
      </c>
      <c r="W123" s="126" t="e">
        <f t="shared" si="1836"/>
        <v>#DIV/0!</v>
      </c>
      <c r="X123" s="126" t="e">
        <f t="shared" si="1836"/>
        <v>#DIV/0!</v>
      </c>
      <c r="Y123" s="126" t="e">
        <f t="shared" si="1836"/>
        <v>#DIV/0!</v>
      </c>
      <c r="Z123" s="126" t="e">
        <f t="shared" si="1836"/>
        <v>#DIV/0!</v>
      </c>
      <c r="AA123" s="126" t="e">
        <f t="shared" si="1836"/>
        <v>#DIV/0!</v>
      </c>
      <c r="AB123" s="126" t="e">
        <f t="shared" ref="AB123" si="1837">AB118/AB115</f>
        <v>#DIV/0!</v>
      </c>
      <c r="AC123" s="175" t="e">
        <f t="shared" si="1836"/>
        <v>#DIV/0!</v>
      </c>
      <c r="AD123" s="175">
        <f t="shared" si="1836"/>
        <v>0.63025524085321605</v>
      </c>
      <c r="AE123" s="126" t="e">
        <f t="shared" si="1836"/>
        <v>#DIV/0!</v>
      </c>
      <c r="AF123" s="126" t="e">
        <f t="shared" si="1836"/>
        <v>#DIV/0!</v>
      </c>
      <c r="AG123" s="126" t="e">
        <f t="shared" si="1836"/>
        <v>#DIV/0!</v>
      </c>
      <c r="AH123" s="126" t="e">
        <f t="shared" si="1836"/>
        <v>#DIV/0!</v>
      </c>
      <c r="AI123" s="126" t="e">
        <f t="shared" si="1836"/>
        <v>#DIV/0!</v>
      </c>
      <c r="AJ123" s="126" t="e">
        <f t="shared" si="1836"/>
        <v>#DIV/0!</v>
      </c>
      <c r="AK123" s="126" t="e">
        <f t="shared" si="1836"/>
        <v>#DIV/0!</v>
      </c>
      <c r="AL123" s="126" t="e">
        <f t="shared" si="1836"/>
        <v>#DIV/0!</v>
      </c>
      <c r="AM123" s="126" t="e">
        <f t="shared" si="1836"/>
        <v>#DIV/0!</v>
      </c>
      <c r="AN123" s="126" t="e">
        <f t="shared" si="1836"/>
        <v>#DIV/0!</v>
      </c>
      <c r="AO123" s="175" t="e">
        <f t="shared" si="1836"/>
        <v>#DIV/0!</v>
      </c>
      <c r="AP123" s="126" t="e">
        <f t="shared" si="1836"/>
        <v>#DIV/0!</v>
      </c>
      <c r="AQ123" s="175" t="e">
        <f t="shared" si="1836"/>
        <v>#DIV/0!</v>
      </c>
      <c r="AR123" s="126" t="e">
        <f t="shared" si="1836"/>
        <v>#DIV/0!</v>
      </c>
      <c r="AS123" s="126" t="e">
        <f t="shared" si="1836"/>
        <v>#DIV/0!</v>
      </c>
      <c r="AT123" s="126" t="e">
        <f t="shared" si="1836"/>
        <v>#DIV/0!</v>
      </c>
      <c r="AU123" s="126" t="e">
        <f t="shared" si="1836"/>
        <v>#DIV/0!</v>
      </c>
      <c r="AV123" s="126" t="e">
        <f t="shared" si="1836"/>
        <v>#DIV/0!</v>
      </c>
      <c r="AW123" s="126" t="e">
        <f t="shared" si="1836"/>
        <v>#DIV/0!</v>
      </c>
      <c r="AX123" s="126" t="e">
        <f t="shared" si="1836"/>
        <v>#DIV/0!</v>
      </c>
      <c r="AY123" s="126" t="e">
        <f t="shared" si="1836"/>
        <v>#DIV/0!</v>
      </c>
      <c r="AZ123" s="126" t="e">
        <f t="shared" si="1836"/>
        <v>#DIV/0!</v>
      </c>
      <c r="BA123" s="126" t="e">
        <f t="shared" si="1836"/>
        <v>#DIV/0!</v>
      </c>
      <c r="BB123" s="175" t="e">
        <f t="shared" si="1836"/>
        <v>#DIV/0!</v>
      </c>
      <c r="BC123" s="126" t="e">
        <f t="shared" si="1836"/>
        <v>#DIV/0!</v>
      </c>
      <c r="BD123" s="126" t="e">
        <f t="shared" si="1836"/>
        <v>#DIV/0!</v>
      </c>
      <c r="BE123" s="126" t="e">
        <f t="shared" si="1836"/>
        <v>#DIV/0!</v>
      </c>
      <c r="BF123" s="126" t="e">
        <f t="shared" si="1836"/>
        <v>#DIV/0!</v>
      </c>
      <c r="BG123" s="126">
        <f t="shared" si="1836"/>
        <v>0.57532895956114016</v>
      </c>
      <c r="BH123" s="175">
        <f t="shared" si="1836"/>
        <v>0.57532895956114016</v>
      </c>
      <c r="BI123" s="175">
        <f t="shared" si="1836"/>
        <v>0.59665824123005329</v>
      </c>
      <c r="BJ123" s="126">
        <f t="shared" si="1836"/>
        <v>0.57607019889332756</v>
      </c>
      <c r="BK123" s="126">
        <f t="shared" si="1836"/>
        <v>0.62892895573225471</v>
      </c>
      <c r="BM123" s="126" t="e">
        <f t="shared" ref="BM123" si="1838">BM118/BM115</f>
        <v>#DIV/0!</v>
      </c>
    </row>
    <row r="124" spans="1:69" s="178" customFormat="1">
      <c r="A124" s="128"/>
      <c r="B124" s="5" t="s">
        <v>331</v>
      </c>
      <c r="C124" s="11">
        <f>C115-C118</f>
        <v>0</v>
      </c>
      <c r="D124" s="11">
        <f t="shared" ref="D124:BK124" si="1839">D115-D118</f>
        <v>0</v>
      </c>
      <c r="E124" s="11">
        <f t="shared" si="1839"/>
        <v>0</v>
      </c>
      <c r="F124" s="11">
        <f t="shared" si="1839"/>
        <v>0</v>
      </c>
      <c r="G124" s="11">
        <f t="shared" si="1839"/>
        <v>0</v>
      </c>
      <c r="H124" s="11">
        <f t="shared" si="1839"/>
        <v>221652</v>
      </c>
      <c r="I124" s="11">
        <f t="shared" si="1839"/>
        <v>0</v>
      </c>
      <c r="J124" s="11">
        <f t="shared" si="1839"/>
        <v>0</v>
      </c>
      <c r="K124" s="11">
        <f t="shared" si="1839"/>
        <v>0</v>
      </c>
      <c r="L124" s="11">
        <f t="shared" si="1839"/>
        <v>0</v>
      </c>
      <c r="M124" s="11">
        <f t="shared" si="1839"/>
        <v>0</v>
      </c>
      <c r="N124" s="11">
        <f t="shared" si="1839"/>
        <v>0</v>
      </c>
      <c r="O124" s="11">
        <f t="shared" si="1839"/>
        <v>0</v>
      </c>
      <c r="P124" s="11">
        <f t="shared" si="1839"/>
        <v>0</v>
      </c>
      <c r="Q124" s="11">
        <f t="shared" si="1839"/>
        <v>0</v>
      </c>
      <c r="R124" s="11">
        <f t="shared" si="1839"/>
        <v>0</v>
      </c>
      <c r="S124" s="11">
        <f t="shared" si="1839"/>
        <v>0</v>
      </c>
      <c r="T124" s="11">
        <f t="shared" si="1839"/>
        <v>0</v>
      </c>
      <c r="U124" s="11">
        <f t="shared" si="1839"/>
        <v>0</v>
      </c>
      <c r="V124" s="11">
        <f t="shared" si="1839"/>
        <v>0</v>
      </c>
      <c r="W124" s="11">
        <f t="shared" si="1839"/>
        <v>0</v>
      </c>
      <c r="X124" s="11">
        <f t="shared" si="1839"/>
        <v>0</v>
      </c>
      <c r="Y124" s="11">
        <f t="shared" si="1839"/>
        <v>0</v>
      </c>
      <c r="Z124" s="11">
        <f t="shared" si="1839"/>
        <v>0</v>
      </c>
      <c r="AA124" s="11">
        <f t="shared" si="1839"/>
        <v>0</v>
      </c>
      <c r="AB124" s="11">
        <f t="shared" si="1839"/>
        <v>0</v>
      </c>
      <c r="AC124" s="11">
        <f t="shared" si="1839"/>
        <v>0</v>
      </c>
      <c r="AD124" s="11">
        <f t="shared" si="1839"/>
        <v>221652</v>
      </c>
      <c r="AE124" s="11">
        <f t="shared" si="1839"/>
        <v>0</v>
      </c>
      <c r="AF124" s="11">
        <f t="shared" si="1839"/>
        <v>0</v>
      </c>
      <c r="AG124" s="11">
        <f t="shared" si="1839"/>
        <v>0</v>
      </c>
      <c r="AH124" s="11">
        <f t="shared" si="1839"/>
        <v>0</v>
      </c>
      <c r="AI124" s="11">
        <f t="shared" si="1839"/>
        <v>0</v>
      </c>
      <c r="AJ124" s="11">
        <f t="shared" si="1839"/>
        <v>0</v>
      </c>
      <c r="AK124" s="11">
        <f t="shared" si="1839"/>
        <v>0</v>
      </c>
      <c r="AL124" s="11">
        <f t="shared" si="1839"/>
        <v>0</v>
      </c>
      <c r="AM124" s="11">
        <f t="shared" si="1839"/>
        <v>0</v>
      </c>
      <c r="AN124" s="11">
        <f t="shared" si="1839"/>
        <v>0</v>
      </c>
      <c r="AO124" s="11">
        <f t="shared" si="1839"/>
        <v>0</v>
      </c>
      <c r="AP124" s="11">
        <f t="shared" si="1839"/>
        <v>0</v>
      </c>
      <c r="AQ124" s="11">
        <f t="shared" si="1839"/>
        <v>0</v>
      </c>
      <c r="AR124" s="11">
        <f t="shared" si="1839"/>
        <v>0</v>
      </c>
      <c r="AS124" s="11">
        <f t="shared" si="1839"/>
        <v>0</v>
      </c>
      <c r="AT124" s="11">
        <f t="shared" si="1839"/>
        <v>0</v>
      </c>
      <c r="AU124" s="11">
        <f t="shared" si="1839"/>
        <v>0</v>
      </c>
      <c r="AV124" s="11">
        <f t="shared" si="1839"/>
        <v>0</v>
      </c>
      <c r="AW124" s="11">
        <f t="shared" si="1839"/>
        <v>0</v>
      </c>
      <c r="AX124" s="11">
        <f t="shared" si="1839"/>
        <v>0</v>
      </c>
      <c r="AY124" s="11">
        <f t="shared" si="1839"/>
        <v>0</v>
      </c>
      <c r="AZ124" s="11">
        <f t="shared" si="1839"/>
        <v>0</v>
      </c>
      <c r="BA124" s="11">
        <f t="shared" si="1839"/>
        <v>0</v>
      </c>
      <c r="BB124" s="11">
        <f t="shared" si="1839"/>
        <v>0</v>
      </c>
      <c r="BC124" s="11">
        <f t="shared" si="1839"/>
        <v>0</v>
      </c>
      <c r="BD124" s="11">
        <f t="shared" si="1839"/>
        <v>0</v>
      </c>
      <c r="BE124" s="11">
        <f t="shared" si="1839"/>
        <v>0</v>
      </c>
      <c r="BF124" s="11">
        <f t="shared" si="1839"/>
        <v>0</v>
      </c>
      <c r="BG124" s="11">
        <f t="shared" si="1839"/>
        <v>401002</v>
      </c>
      <c r="BH124" s="11">
        <f t="shared" si="1839"/>
        <v>401002</v>
      </c>
      <c r="BI124" s="11">
        <f t="shared" si="1839"/>
        <v>622654</v>
      </c>
      <c r="BJ124" s="11">
        <f t="shared" si="1839"/>
        <v>399539</v>
      </c>
      <c r="BK124" s="11">
        <f t="shared" si="1839"/>
        <v>223115</v>
      </c>
      <c r="BL124" s="11">
        <f t="shared" ref="BL124:BM124" si="1840">BL118-BL115</f>
        <v>378147</v>
      </c>
      <c r="BM124" s="11">
        <f t="shared" si="1840"/>
        <v>337</v>
      </c>
    </row>
    <row r="125" spans="1:69">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8"/>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8"/>
      <c r="BJ125" s="5"/>
      <c r="BK125" s="48"/>
    </row>
    <row r="126" spans="1:69">
      <c r="A126" s="128" t="s">
        <v>125</v>
      </c>
      <c r="B126" s="9" t="s">
        <v>326</v>
      </c>
      <c r="C126" s="5">
        <f t="shared" ref="C126:AC126" si="1841">C5+C16+C27+C38+C49+C60+C71+C82+C93+C104+C115</f>
        <v>4072425</v>
      </c>
      <c r="D126" s="5">
        <f t="shared" si="1841"/>
        <v>1659360</v>
      </c>
      <c r="E126" s="5">
        <f t="shared" si="1841"/>
        <v>162036</v>
      </c>
      <c r="F126" s="5">
        <f t="shared" si="1841"/>
        <v>520986</v>
      </c>
      <c r="G126" s="5">
        <f t="shared" si="1841"/>
        <v>213806</v>
      </c>
      <c r="H126" s="5">
        <f t="shared" si="1841"/>
        <v>599473</v>
      </c>
      <c r="I126" s="5">
        <f t="shared" si="1841"/>
        <v>0</v>
      </c>
      <c r="J126" s="5">
        <f t="shared" si="1841"/>
        <v>310292</v>
      </c>
      <c r="K126" s="5">
        <f t="shared" si="1841"/>
        <v>880</v>
      </c>
      <c r="L126" s="5">
        <f t="shared" si="1841"/>
        <v>69353</v>
      </c>
      <c r="M126" s="5">
        <f t="shared" si="1841"/>
        <v>175754</v>
      </c>
      <c r="N126" s="5">
        <f t="shared" si="1841"/>
        <v>6355</v>
      </c>
      <c r="O126" s="5">
        <f t="shared" si="1841"/>
        <v>5666</v>
      </c>
      <c r="P126" s="5">
        <f t="shared" si="1841"/>
        <v>144924</v>
      </c>
      <c r="Q126" s="5">
        <f t="shared" si="1841"/>
        <v>0</v>
      </c>
      <c r="R126" s="5">
        <f t="shared" si="1841"/>
        <v>12579</v>
      </c>
      <c r="S126" s="5">
        <f t="shared" si="1841"/>
        <v>143511</v>
      </c>
      <c r="T126" s="5">
        <f t="shared" si="1841"/>
        <v>187513</v>
      </c>
      <c r="U126" s="5">
        <f t="shared" si="1841"/>
        <v>0</v>
      </c>
      <c r="V126" s="16">
        <f t="shared" si="1841"/>
        <v>0</v>
      </c>
      <c r="W126" s="5">
        <f t="shared" si="1841"/>
        <v>0</v>
      </c>
      <c r="X126" s="5">
        <f t="shared" si="1841"/>
        <v>0</v>
      </c>
      <c r="Y126" s="5">
        <f t="shared" si="1841"/>
        <v>0</v>
      </c>
      <c r="Z126" s="5">
        <f t="shared" si="1841"/>
        <v>0</v>
      </c>
      <c r="AA126" s="5">
        <f t="shared" si="1841"/>
        <v>0</v>
      </c>
      <c r="AB126" s="5">
        <f t="shared" si="1841"/>
        <v>0</v>
      </c>
      <c r="AC126" s="16">
        <f t="shared" si="1841"/>
        <v>129839</v>
      </c>
      <c r="AD126" s="269">
        <f t="shared" ref="AD126:AD129" si="1842">SUM(C126:AC126)</f>
        <v>8414752</v>
      </c>
      <c r="AE126" s="5">
        <f t="shared" ref="AE126:BH127" si="1843">AE5+AE16+AE27+AE38+AE49+AE60+AE71+AE82+AE93+AE104+AE115</f>
        <v>9342</v>
      </c>
      <c r="AF126" s="5">
        <f t="shared" si="1843"/>
        <v>1524</v>
      </c>
      <c r="AG126" s="5">
        <f t="shared" si="1843"/>
        <v>11848</v>
      </c>
      <c r="AH126" s="5">
        <f t="shared" si="1843"/>
        <v>0</v>
      </c>
      <c r="AI126" s="5">
        <f t="shared" si="1843"/>
        <v>0</v>
      </c>
      <c r="AJ126" s="5">
        <f t="shared" si="1843"/>
        <v>1134</v>
      </c>
      <c r="AK126" s="5">
        <f t="shared" si="1843"/>
        <v>132921</v>
      </c>
      <c r="AL126" s="5">
        <f t="shared" si="1843"/>
        <v>204106</v>
      </c>
      <c r="AM126" s="5">
        <f t="shared" si="1843"/>
        <v>1416623</v>
      </c>
      <c r="AN126" s="5">
        <f t="shared" si="1843"/>
        <v>63636</v>
      </c>
      <c r="AO126" s="16">
        <f t="shared" si="1843"/>
        <v>450837</v>
      </c>
      <c r="AP126" s="5">
        <f t="shared" si="1843"/>
        <v>104913</v>
      </c>
      <c r="AQ126" s="16">
        <f t="shared" si="1843"/>
        <v>0</v>
      </c>
      <c r="AR126" s="5">
        <f t="shared" si="1843"/>
        <v>97796</v>
      </c>
      <c r="AS126" s="5">
        <f t="shared" si="1843"/>
        <v>0</v>
      </c>
      <c r="AT126" s="5">
        <f t="shared" si="1843"/>
        <v>0</v>
      </c>
      <c r="AU126" s="5">
        <f t="shared" si="1843"/>
        <v>32962</v>
      </c>
      <c r="AV126" s="5">
        <f t="shared" si="1843"/>
        <v>0</v>
      </c>
      <c r="AW126" s="5">
        <f t="shared" si="1843"/>
        <v>2770</v>
      </c>
      <c r="AX126" s="5">
        <f t="shared" si="1843"/>
        <v>1605</v>
      </c>
      <c r="AY126" s="5">
        <f t="shared" si="1843"/>
        <v>588</v>
      </c>
      <c r="AZ126" s="5">
        <f t="shared" si="1843"/>
        <v>0</v>
      </c>
      <c r="BA126" s="5">
        <f t="shared" si="1843"/>
        <v>382636</v>
      </c>
      <c r="BB126" s="16">
        <f t="shared" si="1843"/>
        <v>107633</v>
      </c>
      <c r="BC126" s="5">
        <f t="shared" si="1843"/>
        <v>16105</v>
      </c>
      <c r="BD126" s="5">
        <f t="shared" si="1843"/>
        <v>16014</v>
      </c>
      <c r="BE126" s="5">
        <f t="shared" si="1843"/>
        <v>0</v>
      </c>
      <c r="BF126" s="5">
        <f t="shared" si="1843"/>
        <v>13948</v>
      </c>
      <c r="BG126" s="11">
        <f t="shared" si="1843"/>
        <v>1048017</v>
      </c>
      <c r="BH126" s="16">
        <f t="shared" si="1843"/>
        <v>4116958</v>
      </c>
      <c r="BI126" s="123">
        <f>AD126+BH126</f>
        <v>12531710</v>
      </c>
      <c r="BJ126" s="5">
        <f t="shared" ref="BJ126:BK129" si="1844">BJ5+BJ16+BJ27+BJ38+BJ49+BJ60+BJ71+BJ82+BJ93+BJ104+BJ115</f>
        <v>1014538</v>
      </c>
      <c r="BK126" s="49">
        <f t="shared" si="1844"/>
        <v>11517172</v>
      </c>
      <c r="BM126" s="30">
        <f>BK126-AD126</f>
        <v>3102420</v>
      </c>
    </row>
    <row r="127" spans="1:69" s="41" customFormat="1">
      <c r="A127" s="134"/>
      <c r="B127" s="210" t="s">
        <v>339</v>
      </c>
      <c r="C127" s="10">
        <f t="shared" ref="C127:AC127" si="1845">C6+C17+C28+C39+C50+C61+C72+C83+C94+C105+C116</f>
        <v>2772688</v>
      </c>
      <c r="D127" s="10">
        <f t="shared" si="1845"/>
        <v>1128332</v>
      </c>
      <c r="E127" s="10">
        <f t="shared" si="1845"/>
        <v>162036</v>
      </c>
      <c r="F127" s="10">
        <f t="shared" si="1845"/>
        <v>354284</v>
      </c>
      <c r="G127" s="10">
        <f t="shared" si="1845"/>
        <v>145374</v>
      </c>
      <c r="H127" s="10">
        <f t="shared" si="1845"/>
        <v>407642</v>
      </c>
      <c r="I127" s="10">
        <f t="shared" si="1845"/>
        <v>0</v>
      </c>
      <c r="J127" s="10">
        <f t="shared" si="1845"/>
        <v>211002</v>
      </c>
      <c r="K127" s="10">
        <f t="shared" si="1845"/>
        <v>600</v>
      </c>
      <c r="L127" s="10">
        <f t="shared" si="1845"/>
        <v>47154</v>
      </c>
      <c r="M127" s="10">
        <f t="shared" si="1845"/>
        <v>119504</v>
      </c>
      <c r="N127" s="10">
        <f t="shared" si="1845"/>
        <v>4318</v>
      </c>
      <c r="O127" s="10">
        <f t="shared" si="1845"/>
        <v>3848</v>
      </c>
      <c r="P127" s="10">
        <f t="shared" si="1845"/>
        <v>97702</v>
      </c>
      <c r="Q127" s="10">
        <f t="shared" si="1845"/>
        <v>0</v>
      </c>
      <c r="R127" s="10">
        <f t="shared" si="1845"/>
        <v>8546</v>
      </c>
      <c r="S127" s="10">
        <f t="shared" si="1845"/>
        <v>143511</v>
      </c>
      <c r="T127" s="10">
        <f t="shared" si="1845"/>
        <v>123758</v>
      </c>
      <c r="U127" s="10">
        <f t="shared" si="1845"/>
        <v>0</v>
      </c>
      <c r="V127" s="10">
        <f t="shared" si="1845"/>
        <v>0</v>
      </c>
      <c r="W127" s="10">
        <f t="shared" si="1845"/>
        <v>0</v>
      </c>
      <c r="X127" s="10">
        <f t="shared" si="1845"/>
        <v>0</v>
      </c>
      <c r="Y127" s="10">
        <f t="shared" si="1845"/>
        <v>0</v>
      </c>
      <c r="Z127" s="10">
        <f t="shared" si="1845"/>
        <v>0</v>
      </c>
      <c r="AA127" s="10">
        <f t="shared" si="1845"/>
        <v>0</v>
      </c>
      <c r="AB127" s="10">
        <f t="shared" si="1845"/>
        <v>0</v>
      </c>
      <c r="AC127" s="10">
        <f t="shared" si="1845"/>
        <v>85693</v>
      </c>
      <c r="AD127" s="121">
        <f t="shared" si="1842"/>
        <v>5815992</v>
      </c>
      <c r="AE127" s="6">
        <f t="shared" ref="AE127:BG127" si="1846">AE6+AE17+AE28+AE39+AE50+AE61+AE72+AE83+AE94+AE105+AE116</f>
        <v>6171</v>
      </c>
      <c r="AF127" s="6">
        <f t="shared" si="1846"/>
        <v>1000</v>
      </c>
      <c r="AG127" s="6">
        <f t="shared" si="1846"/>
        <v>7820</v>
      </c>
      <c r="AH127" s="6">
        <f t="shared" si="1846"/>
        <v>0</v>
      </c>
      <c r="AI127" s="6">
        <f t="shared" si="1846"/>
        <v>0</v>
      </c>
      <c r="AJ127" s="6">
        <f t="shared" si="1846"/>
        <v>744</v>
      </c>
      <c r="AK127" s="6">
        <f t="shared" si="1846"/>
        <v>81821</v>
      </c>
      <c r="AL127" s="6">
        <f t="shared" si="1846"/>
        <v>134382</v>
      </c>
      <c r="AM127" s="6">
        <f t="shared" si="1846"/>
        <v>934972</v>
      </c>
      <c r="AN127" s="6">
        <f t="shared" si="1846"/>
        <v>42002</v>
      </c>
      <c r="AO127" s="6">
        <f t="shared" si="1846"/>
        <v>292765</v>
      </c>
      <c r="AP127" s="6">
        <f t="shared" si="1846"/>
        <v>69245</v>
      </c>
      <c r="AQ127" s="6">
        <f t="shared" si="1846"/>
        <v>0</v>
      </c>
      <c r="AR127" s="6">
        <f t="shared" si="1846"/>
        <v>64547</v>
      </c>
      <c r="AS127" s="6">
        <f t="shared" si="1846"/>
        <v>0</v>
      </c>
      <c r="AT127" s="6">
        <f t="shared" si="1846"/>
        <v>0</v>
      </c>
      <c r="AU127" s="6">
        <f t="shared" si="1846"/>
        <v>21755</v>
      </c>
      <c r="AV127" s="6">
        <f t="shared" si="1846"/>
        <v>0</v>
      </c>
      <c r="AW127" s="6">
        <f t="shared" si="1846"/>
        <v>1824</v>
      </c>
      <c r="AX127" s="6">
        <f t="shared" si="1846"/>
        <v>1063</v>
      </c>
      <c r="AY127" s="6">
        <f t="shared" si="1846"/>
        <v>397</v>
      </c>
      <c r="AZ127" s="10">
        <f t="shared" si="1846"/>
        <v>0</v>
      </c>
      <c r="BA127" s="6">
        <f t="shared" si="1846"/>
        <v>252541</v>
      </c>
      <c r="BB127" s="6">
        <f t="shared" si="1846"/>
        <v>71033</v>
      </c>
      <c r="BC127" s="6">
        <f t="shared" si="1846"/>
        <v>10616</v>
      </c>
      <c r="BD127" s="6">
        <f t="shared" si="1846"/>
        <v>10559</v>
      </c>
      <c r="BE127" s="6">
        <f t="shared" si="1846"/>
        <v>0</v>
      </c>
      <c r="BF127" s="6">
        <f t="shared" si="1846"/>
        <v>9218</v>
      </c>
      <c r="BG127" s="10">
        <f t="shared" si="1846"/>
        <v>70027</v>
      </c>
      <c r="BH127" s="6">
        <f t="shared" si="1843"/>
        <v>2084502</v>
      </c>
      <c r="BI127" s="262">
        <f>AD127+BH127</f>
        <v>7900494</v>
      </c>
      <c r="BJ127" s="6">
        <f t="shared" si="1844"/>
        <v>48052</v>
      </c>
      <c r="BK127" s="10">
        <f t="shared" si="1844"/>
        <v>7852442</v>
      </c>
      <c r="BM127" s="211">
        <f t="shared" ref="BM127:BM132" si="1847">BK127-AD127</f>
        <v>2036450</v>
      </c>
    </row>
    <row r="128" spans="1:69">
      <c r="B128" s="12" t="s">
        <v>340</v>
      </c>
      <c r="C128" s="5">
        <f t="shared" ref="C128:AC128" si="1848">C7+C18+C29+C40+C51+C62+C73+C84+C95+C106+C117</f>
        <v>2799377</v>
      </c>
      <c r="D128" s="5">
        <f t="shared" si="1848"/>
        <v>744491</v>
      </c>
      <c r="E128" s="5">
        <f t="shared" si="1848"/>
        <v>166942</v>
      </c>
      <c r="F128" s="5">
        <f t="shared" si="1848"/>
        <v>359634</v>
      </c>
      <c r="G128" s="5">
        <f t="shared" si="1848"/>
        <v>148655</v>
      </c>
      <c r="H128" s="5">
        <f t="shared" si="1848"/>
        <v>360681</v>
      </c>
      <c r="I128" s="5">
        <f t="shared" si="1848"/>
        <v>0</v>
      </c>
      <c r="J128" s="5">
        <f t="shared" si="1848"/>
        <v>210424</v>
      </c>
      <c r="K128" s="5">
        <f t="shared" si="1848"/>
        <v>4069</v>
      </c>
      <c r="L128" s="5">
        <f t="shared" si="1848"/>
        <v>47408</v>
      </c>
      <c r="M128" s="5">
        <f t="shared" si="1848"/>
        <v>179711</v>
      </c>
      <c r="N128" s="5">
        <f t="shared" si="1848"/>
        <v>7127</v>
      </c>
      <c r="O128" s="5">
        <f t="shared" si="1848"/>
        <v>7119</v>
      </c>
      <c r="P128" s="5">
        <f t="shared" si="1848"/>
        <v>129101</v>
      </c>
      <c r="Q128" s="5">
        <f t="shared" si="1848"/>
        <v>0</v>
      </c>
      <c r="R128" s="5">
        <f t="shared" si="1848"/>
        <v>9298</v>
      </c>
      <c r="S128" s="5">
        <f t="shared" si="1848"/>
        <v>156259</v>
      </c>
      <c r="T128" s="5">
        <f t="shared" si="1848"/>
        <v>212193</v>
      </c>
      <c r="U128" s="5">
        <f t="shared" si="1848"/>
        <v>0</v>
      </c>
      <c r="V128" s="16">
        <f t="shared" si="1848"/>
        <v>6048</v>
      </c>
      <c r="W128" s="5">
        <f t="shared" si="1848"/>
        <v>0</v>
      </c>
      <c r="X128" s="5">
        <f t="shared" si="1848"/>
        <v>0</v>
      </c>
      <c r="Y128" s="5">
        <f t="shared" si="1848"/>
        <v>0</v>
      </c>
      <c r="Z128" s="5">
        <f t="shared" si="1848"/>
        <v>0</v>
      </c>
      <c r="AA128" s="5">
        <f t="shared" si="1848"/>
        <v>0</v>
      </c>
      <c r="AB128" s="5">
        <f t="shared" si="1848"/>
        <v>126</v>
      </c>
      <c r="AC128" s="16">
        <f t="shared" si="1848"/>
        <v>130979</v>
      </c>
      <c r="AD128" s="269">
        <f t="shared" si="1842"/>
        <v>5679642</v>
      </c>
      <c r="AE128" s="5">
        <f t="shared" ref="AE128:BH128" si="1849">AE7+AE18+AE29+AE40+AE51+AE62+AE73+AE84+AE95+AE106+AE117</f>
        <v>14431</v>
      </c>
      <c r="AF128" s="5">
        <f t="shared" si="1849"/>
        <v>1124</v>
      </c>
      <c r="AG128" s="5">
        <f t="shared" si="1849"/>
        <v>10804</v>
      </c>
      <c r="AH128" s="5">
        <f t="shared" si="1849"/>
        <v>0</v>
      </c>
      <c r="AI128" s="5">
        <f t="shared" si="1849"/>
        <v>0</v>
      </c>
      <c r="AJ128" s="5">
        <f t="shared" si="1849"/>
        <v>1152</v>
      </c>
      <c r="AK128" s="5">
        <f t="shared" si="1849"/>
        <v>91550</v>
      </c>
      <c r="AL128" s="5">
        <f t="shared" si="1849"/>
        <v>118283</v>
      </c>
      <c r="AM128" s="5">
        <f t="shared" si="1849"/>
        <v>902802</v>
      </c>
      <c r="AN128" s="5">
        <f t="shared" si="1849"/>
        <v>48007</v>
      </c>
      <c r="AO128" s="16">
        <f t="shared" si="1849"/>
        <v>376664</v>
      </c>
      <c r="AP128" s="5">
        <f t="shared" si="1849"/>
        <v>398583</v>
      </c>
      <c r="AQ128" s="16">
        <f t="shared" si="1849"/>
        <v>7392</v>
      </c>
      <c r="AR128" s="5">
        <f t="shared" si="1849"/>
        <v>21784</v>
      </c>
      <c r="AS128" s="5">
        <f t="shared" si="1849"/>
        <v>0</v>
      </c>
      <c r="AT128" s="5">
        <f t="shared" si="1849"/>
        <v>0</v>
      </c>
      <c r="AU128" s="5">
        <f t="shared" si="1849"/>
        <v>7970</v>
      </c>
      <c r="AV128" s="5">
        <f t="shared" si="1849"/>
        <v>0</v>
      </c>
      <c r="AW128" s="5">
        <f t="shared" si="1849"/>
        <v>1625</v>
      </c>
      <c r="AX128" s="5">
        <f t="shared" si="1849"/>
        <v>1546</v>
      </c>
      <c r="AY128" s="5">
        <f t="shared" si="1849"/>
        <v>743</v>
      </c>
      <c r="AZ128" s="5">
        <f t="shared" si="1849"/>
        <v>0</v>
      </c>
      <c r="BA128" s="5">
        <f t="shared" si="1849"/>
        <v>550252</v>
      </c>
      <c r="BB128" s="16">
        <f t="shared" si="1849"/>
        <v>117345</v>
      </c>
      <c r="BC128" s="5">
        <f t="shared" si="1849"/>
        <v>7967</v>
      </c>
      <c r="BD128" s="5">
        <f t="shared" si="1849"/>
        <v>7967</v>
      </c>
      <c r="BE128" s="5">
        <f t="shared" si="1849"/>
        <v>0</v>
      </c>
      <c r="BF128" s="5">
        <f t="shared" si="1849"/>
        <v>10168</v>
      </c>
      <c r="BG128" s="11">
        <f t="shared" si="1849"/>
        <v>697504</v>
      </c>
      <c r="BH128" s="9">
        <f t="shared" si="1849"/>
        <v>3395663</v>
      </c>
      <c r="BI128" s="263">
        <f>AD128+BH128</f>
        <v>9075305</v>
      </c>
      <c r="BJ128" s="5">
        <f t="shared" si="1844"/>
        <v>1075799</v>
      </c>
      <c r="BK128" s="49">
        <f t="shared" si="1844"/>
        <v>7999506</v>
      </c>
      <c r="BL128" s="30">
        <f>'Upto Month COPPY'!N61-'Upto Month COPPY'!M61</f>
        <v>-7999501</v>
      </c>
      <c r="BM128" s="30">
        <f t="shared" si="1847"/>
        <v>2319864</v>
      </c>
    </row>
    <row r="129" spans="1:65">
      <c r="A129" s="128"/>
      <c r="B129" s="180" t="s">
        <v>341</v>
      </c>
      <c r="C129" s="5">
        <f t="shared" ref="C129:AC129" si="1850">C8+C19+C30+C41+C52+C63+C74+C85+C96+C107+C118</f>
        <v>2847520</v>
      </c>
      <c r="D129" s="5">
        <f t="shared" si="1850"/>
        <v>1106993</v>
      </c>
      <c r="E129" s="5">
        <f t="shared" si="1850"/>
        <v>168254</v>
      </c>
      <c r="F129" s="5">
        <f t="shared" si="1850"/>
        <v>390939</v>
      </c>
      <c r="G129" s="5">
        <f t="shared" si="1850"/>
        <v>166857</v>
      </c>
      <c r="H129" s="5">
        <f t="shared" si="1850"/>
        <v>377821</v>
      </c>
      <c r="I129" s="5">
        <f t="shared" si="1850"/>
        <v>0</v>
      </c>
      <c r="J129" s="5">
        <f t="shared" si="1850"/>
        <v>278118</v>
      </c>
      <c r="K129" s="5">
        <f t="shared" si="1850"/>
        <v>8387</v>
      </c>
      <c r="L129" s="5">
        <f t="shared" si="1850"/>
        <v>72714</v>
      </c>
      <c r="M129" s="5">
        <f t="shared" si="1850"/>
        <v>185956</v>
      </c>
      <c r="N129" s="5">
        <f t="shared" si="1850"/>
        <v>4190</v>
      </c>
      <c r="O129" s="5">
        <f t="shared" si="1850"/>
        <v>9274</v>
      </c>
      <c r="P129" s="5">
        <f t="shared" si="1850"/>
        <v>166821</v>
      </c>
      <c r="Q129" s="5">
        <f t="shared" si="1850"/>
        <v>0</v>
      </c>
      <c r="R129" s="5">
        <f t="shared" si="1850"/>
        <v>11339</v>
      </c>
      <c r="S129" s="5">
        <f t="shared" si="1850"/>
        <v>171058</v>
      </c>
      <c r="T129" s="5">
        <f t="shared" si="1850"/>
        <v>175635</v>
      </c>
      <c r="U129" s="5">
        <f t="shared" si="1850"/>
        <v>0</v>
      </c>
      <c r="V129" s="16">
        <f t="shared" si="1850"/>
        <v>52746</v>
      </c>
      <c r="W129" s="5">
        <f t="shared" si="1850"/>
        <v>0</v>
      </c>
      <c r="X129" s="5">
        <f t="shared" si="1850"/>
        <v>0</v>
      </c>
      <c r="Y129" s="5">
        <f t="shared" si="1850"/>
        <v>0</v>
      </c>
      <c r="Z129" s="5">
        <f t="shared" si="1850"/>
        <v>0</v>
      </c>
      <c r="AA129" s="5">
        <f t="shared" si="1850"/>
        <v>0</v>
      </c>
      <c r="AB129" s="5">
        <f t="shared" si="1850"/>
        <v>50</v>
      </c>
      <c r="AC129" s="16">
        <f t="shared" si="1850"/>
        <v>47091</v>
      </c>
      <c r="AD129" s="269">
        <f t="shared" si="1842"/>
        <v>6241763</v>
      </c>
      <c r="AE129" s="5">
        <f t="shared" ref="AE129:BH129" si="1851">AE8+AE19+AE30+AE41+AE52+AE63+AE74+AE85+AE96+AE107+AE118</f>
        <v>15514</v>
      </c>
      <c r="AF129" s="5">
        <f t="shared" si="1851"/>
        <v>521</v>
      </c>
      <c r="AG129" s="5">
        <f t="shared" si="1851"/>
        <v>14207</v>
      </c>
      <c r="AH129" s="5">
        <f t="shared" si="1851"/>
        <v>0</v>
      </c>
      <c r="AI129" s="5">
        <f t="shared" si="1851"/>
        <v>0</v>
      </c>
      <c r="AJ129" s="5">
        <f t="shared" si="1851"/>
        <v>1889</v>
      </c>
      <c r="AK129" s="5">
        <f t="shared" si="1851"/>
        <v>123446</v>
      </c>
      <c r="AL129" s="5">
        <f t="shared" si="1851"/>
        <v>155306</v>
      </c>
      <c r="AM129" s="5">
        <f t="shared" si="1851"/>
        <v>1995793</v>
      </c>
      <c r="AN129" s="5">
        <f t="shared" si="1851"/>
        <v>70534</v>
      </c>
      <c r="AO129" s="16">
        <f t="shared" si="1851"/>
        <v>454857</v>
      </c>
      <c r="AP129" s="5">
        <f t="shared" si="1851"/>
        <v>184854</v>
      </c>
      <c r="AQ129" s="16">
        <f t="shared" si="1851"/>
        <v>38590</v>
      </c>
      <c r="AR129" s="5">
        <f t="shared" si="1851"/>
        <v>3238</v>
      </c>
      <c r="AS129" s="5">
        <f t="shared" si="1851"/>
        <v>0</v>
      </c>
      <c r="AT129" s="5">
        <f t="shared" si="1851"/>
        <v>0</v>
      </c>
      <c r="AU129" s="5">
        <f t="shared" si="1851"/>
        <v>-20406</v>
      </c>
      <c r="AV129" s="5">
        <f t="shared" si="1851"/>
        <v>0</v>
      </c>
      <c r="AW129" s="5">
        <f t="shared" si="1851"/>
        <v>4494</v>
      </c>
      <c r="AX129" s="5">
        <f t="shared" si="1851"/>
        <v>2295</v>
      </c>
      <c r="AY129" s="5">
        <f t="shared" si="1851"/>
        <v>1092</v>
      </c>
      <c r="AZ129" s="5">
        <f t="shared" si="1851"/>
        <v>0</v>
      </c>
      <c r="BA129" s="5">
        <f t="shared" si="1851"/>
        <v>696158</v>
      </c>
      <c r="BB129" s="16">
        <f t="shared" si="1851"/>
        <v>21927</v>
      </c>
      <c r="BC129" s="5">
        <f t="shared" si="1851"/>
        <v>11576</v>
      </c>
      <c r="BD129" s="5">
        <f t="shared" si="1851"/>
        <v>11602</v>
      </c>
      <c r="BE129" s="5">
        <f t="shared" si="1851"/>
        <v>0</v>
      </c>
      <c r="BF129" s="5">
        <f t="shared" si="1851"/>
        <v>14393</v>
      </c>
      <c r="BG129" s="5">
        <f t="shared" si="1851"/>
        <v>766290</v>
      </c>
      <c r="BH129" s="16">
        <f t="shared" si="1851"/>
        <v>4568170</v>
      </c>
      <c r="BI129" s="263">
        <f>AD129+BH129</f>
        <v>10809933</v>
      </c>
      <c r="BJ129" s="5">
        <f t="shared" si="1844"/>
        <v>756439</v>
      </c>
      <c r="BK129" s="49">
        <f t="shared" si="1844"/>
        <v>10053494</v>
      </c>
      <c r="BL129" s="30">
        <f>'Upto Month Current'!N61-'Upto Month Current'!M61</f>
        <v>-10053496</v>
      </c>
      <c r="BM129" s="30">
        <f t="shared" si="1847"/>
        <v>3811731</v>
      </c>
    </row>
    <row r="130" spans="1:65">
      <c r="A130" s="128"/>
      <c r="B130" s="5" t="s">
        <v>127</v>
      </c>
      <c r="C130" s="11">
        <f>C129-C127</f>
        <v>74832</v>
      </c>
      <c r="D130" s="11">
        <f t="shared" ref="D130" si="1852">D129-D127</f>
        <v>-21339</v>
      </c>
      <c r="E130" s="11">
        <f t="shared" ref="E130" si="1853">E129-E127</f>
        <v>6218</v>
      </c>
      <c r="F130" s="11">
        <f t="shared" ref="F130" si="1854">F129-F127</f>
        <v>36655</v>
      </c>
      <c r="G130" s="11">
        <f t="shared" ref="G130" si="1855">G129-G127</f>
        <v>21483</v>
      </c>
      <c r="H130" s="11">
        <f t="shared" ref="H130" si="1856">H129-H127</f>
        <v>-29821</v>
      </c>
      <c r="I130" s="11">
        <f t="shared" ref="I130" si="1857">I129-I127</f>
        <v>0</v>
      </c>
      <c r="J130" s="11">
        <f t="shared" ref="J130" si="1858">J129-J127</f>
        <v>67116</v>
      </c>
      <c r="K130" s="11">
        <f t="shared" ref="K130" si="1859">K129-K127</f>
        <v>7787</v>
      </c>
      <c r="L130" s="11">
        <f t="shared" ref="L130" si="1860">L129-L127</f>
        <v>25560</v>
      </c>
      <c r="M130" s="11">
        <f t="shared" ref="M130" si="1861">M129-M127</f>
        <v>66452</v>
      </c>
      <c r="N130" s="11">
        <f t="shared" ref="N130" si="1862">N129-N127</f>
        <v>-128</v>
      </c>
      <c r="O130" s="11">
        <f t="shared" ref="O130" si="1863">O129-O127</f>
        <v>5426</v>
      </c>
      <c r="P130" s="11">
        <f t="shared" ref="P130" si="1864">P129-P127</f>
        <v>69119</v>
      </c>
      <c r="Q130" s="11">
        <f t="shared" ref="Q130" si="1865">Q129-Q127</f>
        <v>0</v>
      </c>
      <c r="R130" s="11">
        <f t="shared" ref="R130" si="1866">R129-R127</f>
        <v>2793</v>
      </c>
      <c r="S130" s="11">
        <f t="shared" ref="S130" si="1867">S129-S127</f>
        <v>27547</v>
      </c>
      <c r="T130" s="11">
        <f t="shared" ref="T130:U130" si="1868">T129-T127</f>
        <v>51877</v>
      </c>
      <c r="U130" s="11">
        <f t="shared" si="1868"/>
        <v>0</v>
      </c>
      <c r="V130" s="9">
        <f t="shared" ref="V130" si="1869">V129-V127</f>
        <v>52746</v>
      </c>
      <c r="W130" s="11">
        <f t="shared" ref="W130" si="1870">W129-W127</f>
        <v>0</v>
      </c>
      <c r="X130" s="11">
        <f t="shared" ref="X130" si="1871">X129-X127</f>
        <v>0</v>
      </c>
      <c r="Y130" s="11">
        <f t="shared" ref="Y130" si="1872">Y129-Y127</f>
        <v>0</v>
      </c>
      <c r="Z130" s="11">
        <f t="shared" ref="Z130" si="1873">Z129-Z127</f>
        <v>0</v>
      </c>
      <c r="AA130" s="11">
        <f t="shared" ref="AA130:AD130" si="1874">AA129-AA127</f>
        <v>0</v>
      </c>
      <c r="AB130" s="11">
        <f t="shared" ref="AB130" si="1875">AB129-AB127</f>
        <v>50</v>
      </c>
      <c r="AC130" s="9">
        <f t="shared" si="1874"/>
        <v>-38602</v>
      </c>
      <c r="AD130" s="9">
        <f t="shared" si="1874"/>
        <v>425771</v>
      </c>
      <c r="AE130" s="11">
        <f t="shared" ref="AE130" si="1876">AE129-AE127</f>
        <v>9343</v>
      </c>
      <c r="AF130" s="11">
        <f t="shared" ref="AF130" si="1877">AF129-AF127</f>
        <v>-479</v>
      </c>
      <c r="AG130" s="11">
        <f t="shared" ref="AG130" si="1878">AG129-AG127</f>
        <v>6387</v>
      </c>
      <c r="AH130" s="11">
        <f t="shared" ref="AH130" si="1879">AH129-AH127</f>
        <v>0</v>
      </c>
      <c r="AI130" s="11">
        <f t="shared" ref="AI130" si="1880">AI129-AI127</f>
        <v>0</v>
      </c>
      <c r="AJ130" s="11">
        <f t="shared" ref="AJ130" si="1881">AJ129-AJ127</f>
        <v>1145</v>
      </c>
      <c r="AK130" s="11">
        <f t="shared" ref="AK130" si="1882">AK129-AK127</f>
        <v>41625</v>
      </c>
      <c r="AL130" s="11">
        <f t="shared" ref="AL130" si="1883">AL129-AL127</f>
        <v>20924</v>
      </c>
      <c r="AM130" s="11">
        <f t="shared" ref="AM130" si="1884">AM129-AM127</f>
        <v>1060821</v>
      </c>
      <c r="AN130" s="11">
        <f t="shared" ref="AN130" si="1885">AN129-AN127</f>
        <v>28532</v>
      </c>
      <c r="AO130" s="9">
        <f t="shared" ref="AO130" si="1886">AO129-AO127</f>
        <v>162092</v>
      </c>
      <c r="AP130" s="11">
        <f t="shared" ref="AP130" si="1887">AP129-AP127</f>
        <v>115609</v>
      </c>
      <c r="AQ130" s="9">
        <f t="shared" ref="AQ130" si="1888">AQ129-AQ127</f>
        <v>38590</v>
      </c>
      <c r="AR130" s="11">
        <f t="shared" ref="AR130" si="1889">AR129-AR127</f>
        <v>-61309</v>
      </c>
      <c r="AS130" s="11">
        <f t="shared" ref="AS130" si="1890">AS129-AS127</f>
        <v>0</v>
      </c>
      <c r="AT130" s="11">
        <f t="shared" ref="AT130" si="1891">AT129-AT127</f>
        <v>0</v>
      </c>
      <c r="AU130" s="11">
        <f t="shared" ref="AU130" si="1892">AU129-AU127</f>
        <v>-42161</v>
      </c>
      <c r="AV130" s="11">
        <f t="shared" ref="AV130" si="1893">AV129-AV127</f>
        <v>0</v>
      </c>
      <c r="AW130" s="11">
        <f t="shared" ref="AW130" si="1894">AW129-AW127</f>
        <v>2670</v>
      </c>
      <c r="AX130" s="11">
        <f t="shared" ref="AX130" si="1895">AX129-AX127</f>
        <v>1232</v>
      </c>
      <c r="AY130" s="11">
        <f t="shared" ref="AY130" si="1896">AY129-AY127</f>
        <v>695</v>
      </c>
      <c r="AZ130" s="11">
        <f t="shared" ref="AZ130" si="1897">AZ129-AZ127</f>
        <v>0</v>
      </c>
      <c r="BA130" s="11">
        <f t="shared" ref="BA130" si="1898">BA129-BA127</f>
        <v>443617</v>
      </c>
      <c r="BB130" s="9">
        <f t="shared" ref="BB130" si="1899">BB129-BB127</f>
        <v>-49106</v>
      </c>
      <c r="BC130" s="11">
        <f t="shared" ref="BC130" si="1900">BC129-BC127</f>
        <v>960</v>
      </c>
      <c r="BD130" s="11">
        <f t="shared" ref="BD130" si="1901">BD129-BD127</f>
        <v>1043</v>
      </c>
      <c r="BE130" s="11">
        <f t="shared" ref="BE130" si="1902">BE129-BE127</f>
        <v>0</v>
      </c>
      <c r="BF130" s="11">
        <f t="shared" ref="BF130" si="1903">BF129-BF127</f>
        <v>5175</v>
      </c>
      <c r="BG130" s="11">
        <f t="shared" ref="BG130" si="1904">BG129-BG127</f>
        <v>696263</v>
      </c>
      <c r="BH130" s="9">
        <f t="shared" ref="BH130:BI130" si="1905">BH129-BH127</f>
        <v>2483668</v>
      </c>
      <c r="BI130" s="9">
        <f t="shared" si="1905"/>
        <v>2909439</v>
      </c>
      <c r="BJ130" s="11">
        <f t="shared" ref="BJ130" si="1906">BJ129-BJ127</f>
        <v>708387</v>
      </c>
      <c r="BK130" s="49">
        <f t="shared" ref="BK130" si="1907">BK129-BK127</f>
        <v>2201052</v>
      </c>
      <c r="BM130" s="30">
        <f t="shared" si="1847"/>
        <v>1775281</v>
      </c>
    </row>
    <row r="131" spans="1:65">
      <c r="A131" s="128"/>
      <c r="B131" s="5" t="s">
        <v>128</v>
      </c>
      <c r="C131" s="13">
        <f>C130/C127</f>
        <v>2.6988972433970214E-2</v>
      </c>
      <c r="D131" s="13">
        <f t="shared" ref="D131" si="1908">D130/D127</f>
        <v>-1.8911986897473438E-2</v>
      </c>
      <c r="E131" s="13">
        <f t="shared" ref="E131" si="1909">E130/E127</f>
        <v>3.8374188451948947E-2</v>
      </c>
      <c r="F131" s="13">
        <f t="shared" ref="F131" si="1910">F130/F127</f>
        <v>0.10346219417190729</v>
      </c>
      <c r="G131" s="13">
        <f t="shared" ref="G131" si="1911">G130/G127</f>
        <v>0.14777745676668455</v>
      </c>
      <c r="H131" s="13">
        <f t="shared" ref="H131" si="1912">H130/H127</f>
        <v>-7.3154876092257418E-2</v>
      </c>
      <c r="I131" s="13" t="e">
        <f t="shared" ref="I131" si="1913">I130/I127</f>
        <v>#DIV/0!</v>
      </c>
      <c r="J131" s="13">
        <f t="shared" ref="J131" si="1914">J130/J127</f>
        <v>0.31808229305883357</v>
      </c>
      <c r="K131" s="13">
        <f t="shared" ref="K131" si="1915">K130/K127</f>
        <v>12.978333333333333</v>
      </c>
      <c r="L131" s="13">
        <f t="shared" ref="L131" si="1916">L130/L127</f>
        <v>0.542053696399033</v>
      </c>
      <c r="M131" s="13">
        <f t="shared" ref="M131" si="1917">M130/M127</f>
        <v>0.55606506895166685</v>
      </c>
      <c r="N131" s="13">
        <f t="shared" ref="N131" si="1918">N130/N127</f>
        <v>-2.9643353404353867E-2</v>
      </c>
      <c r="O131" s="13">
        <f t="shared" ref="O131" si="1919">O130/O127</f>
        <v>1.41008316008316</v>
      </c>
      <c r="P131" s="13">
        <f t="shared" ref="P131" si="1920">P130/P127</f>
        <v>0.70744713516611735</v>
      </c>
      <c r="Q131" s="13" t="e">
        <f t="shared" ref="Q131" si="1921">Q130/Q127</f>
        <v>#DIV/0!</v>
      </c>
      <c r="R131" s="13">
        <f t="shared" ref="R131" si="1922">R130/R127</f>
        <v>0.3268195647086356</v>
      </c>
      <c r="S131" s="13">
        <f t="shared" ref="S131" si="1923">S130/S127</f>
        <v>0.19195044282319823</v>
      </c>
      <c r="T131" s="13">
        <f t="shared" ref="T131:U131" si="1924">T130/T127</f>
        <v>0.41918098223953199</v>
      </c>
      <c r="U131" s="13" t="e">
        <f t="shared" si="1924"/>
        <v>#DIV/0!</v>
      </c>
      <c r="V131" s="160" t="e">
        <f t="shared" ref="V131" si="1925">V130/V127</f>
        <v>#DIV/0!</v>
      </c>
      <c r="W131" s="13" t="e">
        <f t="shared" ref="W131" si="1926">W130/W127</f>
        <v>#DIV/0!</v>
      </c>
      <c r="X131" s="13" t="e">
        <f t="shared" ref="X131" si="1927">X130/X127</f>
        <v>#DIV/0!</v>
      </c>
      <c r="Y131" s="13" t="e">
        <f t="shared" ref="Y131" si="1928">Y130/Y127</f>
        <v>#DIV/0!</v>
      </c>
      <c r="Z131" s="13" t="e">
        <f t="shared" ref="Z131" si="1929">Z130/Z127</f>
        <v>#DIV/0!</v>
      </c>
      <c r="AA131" s="13" t="e">
        <f t="shared" ref="AA131:AD131" si="1930">AA130/AA127</f>
        <v>#DIV/0!</v>
      </c>
      <c r="AB131" s="13" t="e">
        <f t="shared" ref="AB131" si="1931">AB130/AB127</f>
        <v>#DIV/0!</v>
      </c>
      <c r="AC131" s="160">
        <f t="shared" si="1930"/>
        <v>-0.45046853301903306</v>
      </c>
      <c r="AD131" s="160">
        <f t="shared" si="1930"/>
        <v>7.3206943888506043E-2</v>
      </c>
      <c r="AE131" s="13">
        <f t="shared" ref="AE131" si="1932">AE130/AE127</f>
        <v>1.5140171771187814</v>
      </c>
      <c r="AF131" s="13">
        <f t="shared" ref="AF131" si="1933">AF130/AF127</f>
        <v>-0.47899999999999998</v>
      </c>
      <c r="AG131" s="13">
        <f t="shared" ref="AG131" si="1934">AG130/AG127</f>
        <v>0.81675191815856774</v>
      </c>
      <c r="AH131" s="13" t="e">
        <f t="shared" ref="AH131" si="1935">AH130/AH127</f>
        <v>#DIV/0!</v>
      </c>
      <c r="AI131" s="13" t="e">
        <f t="shared" ref="AI131" si="1936">AI130/AI127</f>
        <v>#DIV/0!</v>
      </c>
      <c r="AJ131" s="13">
        <f t="shared" ref="AJ131" si="1937">AJ130/AJ127</f>
        <v>1.538978494623656</v>
      </c>
      <c r="AK131" s="13">
        <f t="shared" ref="AK131" si="1938">AK130/AK127</f>
        <v>0.50873247699245916</v>
      </c>
      <c r="AL131" s="13">
        <f t="shared" ref="AL131" si="1939">AL130/AL127</f>
        <v>0.15570537720825706</v>
      </c>
      <c r="AM131" s="13">
        <f t="shared" ref="AM131" si="1940">AM130/AM127</f>
        <v>1.1346018918213594</v>
      </c>
      <c r="AN131" s="13">
        <f t="shared" ref="AN131" si="1941">AN130/AN127</f>
        <v>0.6793009856673492</v>
      </c>
      <c r="AO131" s="160">
        <f t="shared" ref="AO131" si="1942">AO130/AO127</f>
        <v>0.55365907810018278</v>
      </c>
      <c r="AP131" s="13">
        <f t="shared" ref="AP131" si="1943">AP130/AP127</f>
        <v>1.6695645895010469</v>
      </c>
      <c r="AQ131" s="160" t="e">
        <f t="shared" ref="AQ131" si="1944">AQ130/AQ127</f>
        <v>#DIV/0!</v>
      </c>
      <c r="AR131" s="13">
        <f t="shared" ref="AR131" si="1945">AR130/AR127</f>
        <v>-0.9498350039506096</v>
      </c>
      <c r="AS131" s="13" t="e">
        <f t="shared" ref="AS131" si="1946">AS130/AS127</f>
        <v>#DIV/0!</v>
      </c>
      <c r="AT131" s="13" t="e">
        <f t="shared" ref="AT131" si="1947">AT130/AT127</f>
        <v>#DIV/0!</v>
      </c>
      <c r="AU131" s="13">
        <f t="shared" ref="AU131" si="1948">AU130/AU127</f>
        <v>-1.9379912663755459</v>
      </c>
      <c r="AV131" s="13" t="e">
        <f t="shared" ref="AV131" si="1949">AV130/AV127</f>
        <v>#DIV/0!</v>
      </c>
      <c r="AW131" s="13">
        <f t="shared" ref="AW131" si="1950">AW130/AW127</f>
        <v>1.4638157894736843</v>
      </c>
      <c r="AX131" s="13">
        <f t="shared" ref="AX131" si="1951">AX130/AX127</f>
        <v>1.1589840075258702</v>
      </c>
      <c r="AY131" s="13">
        <f t="shared" ref="AY131" si="1952">AY130/AY127</f>
        <v>1.7506297229219143</v>
      </c>
      <c r="AZ131" s="13" t="e">
        <f t="shared" ref="AZ131" si="1953">AZ130/AZ127</f>
        <v>#DIV/0!</v>
      </c>
      <c r="BA131" s="13">
        <f t="shared" ref="BA131" si="1954">BA130/BA127</f>
        <v>1.7566137775648309</v>
      </c>
      <c r="BB131" s="160">
        <f t="shared" ref="BB131" si="1955">BB130/BB127</f>
        <v>-0.69131248856165439</v>
      </c>
      <c r="BC131" s="13">
        <f t="shared" ref="BC131" si="1956">BC130/BC127</f>
        <v>9.0429540316503396E-2</v>
      </c>
      <c r="BD131" s="13">
        <f t="shared" ref="BD131" si="1957">BD130/BD127</f>
        <v>9.8778293398996117E-2</v>
      </c>
      <c r="BE131" s="13" t="e">
        <f t="shared" ref="BE131" si="1958">BE130/BE127</f>
        <v>#DIV/0!</v>
      </c>
      <c r="BF131" s="13">
        <f t="shared" ref="BF131" si="1959">BF130/BF127</f>
        <v>0.56140160555435015</v>
      </c>
      <c r="BG131" s="13">
        <f t="shared" ref="BG131" si="1960">BG130/BG127</f>
        <v>9.9427792137318463</v>
      </c>
      <c r="BH131" s="160">
        <f t="shared" ref="BH131:BI131" si="1961">BH130/BH127</f>
        <v>1.191492260501549</v>
      </c>
      <c r="BI131" s="160">
        <f t="shared" si="1961"/>
        <v>0.36826038979334708</v>
      </c>
      <c r="BJ131" s="13">
        <f t="shared" ref="BJ131" si="1962">BJ130/BJ127</f>
        <v>14.742091900441189</v>
      </c>
      <c r="BK131" s="50">
        <f t="shared" ref="BK131" si="1963">BK130/BK127</f>
        <v>0.28030159280386918</v>
      </c>
      <c r="BM131" s="160">
        <f t="shared" ref="BM131" si="1964">BM130/BM127</f>
        <v>0.87175280512656828</v>
      </c>
    </row>
    <row r="132" spans="1:65">
      <c r="A132" s="128"/>
      <c r="B132" s="5" t="s">
        <v>129</v>
      </c>
      <c r="C132" s="11">
        <f>C129-C128</f>
        <v>48143</v>
      </c>
      <c r="D132" s="11">
        <f t="shared" ref="D132:BK132" si="1965">D129-D128</f>
        <v>362502</v>
      </c>
      <c r="E132" s="11">
        <f t="shared" si="1965"/>
        <v>1312</v>
      </c>
      <c r="F132" s="11">
        <f t="shared" si="1965"/>
        <v>31305</v>
      </c>
      <c r="G132" s="11">
        <f t="shared" si="1965"/>
        <v>18202</v>
      </c>
      <c r="H132" s="11">
        <f t="shared" si="1965"/>
        <v>17140</v>
      </c>
      <c r="I132" s="11">
        <f t="shared" si="1965"/>
        <v>0</v>
      </c>
      <c r="J132" s="11">
        <f t="shared" si="1965"/>
        <v>67694</v>
      </c>
      <c r="K132" s="11">
        <f t="shared" si="1965"/>
        <v>4318</v>
      </c>
      <c r="L132" s="11">
        <f t="shared" si="1965"/>
        <v>25306</v>
      </c>
      <c r="M132" s="11">
        <f t="shared" si="1965"/>
        <v>6245</v>
      </c>
      <c r="N132" s="11">
        <f t="shared" si="1965"/>
        <v>-2937</v>
      </c>
      <c r="O132" s="11">
        <f t="shared" si="1965"/>
        <v>2155</v>
      </c>
      <c r="P132" s="11">
        <f t="shared" si="1965"/>
        <v>37720</v>
      </c>
      <c r="Q132" s="11">
        <f t="shared" si="1965"/>
        <v>0</v>
      </c>
      <c r="R132" s="11">
        <f t="shared" si="1965"/>
        <v>2041</v>
      </c>
      <c r="S132" s="11">
        <f t="shared" si="1965"/>
        <v>14799</v>
      </c>
      <c r="T132" s="11">
        <f t="shared" si="1965"/>
        <v>-36558</v>
      </c>
      <c r="U132" s="11">
        <f t="shared" ref="U132" si="1966">U129-U128</f>
        <v>0</v>
      </c>
      <c r="V132" s="9">
        <f t="shared" si="1965"/>
        <v>46698</v>
      </c>
      <c r="W132" s="11">
        <f t="shared" si="1965"/>
        <v>0</v>
      </c>
      <c r="X132" s="11">
        <f t="shared" si="1965"/>
        <v>0</v>
      </c>
      <c r="Y132" s="11">
        <f t="shared" si="1965"/>
        <v>0</v>
      </c>
      <c r="Z132" s="11">
        <f t="shared" si="1965"/>
        <v>0</v>
      </c>
      <c r="AA132" s="11">
        <f t="shared" si="1965"/>
        <v>0</v>
      </c>
      <c r="AB132" s="11">
        <f t="shared" ref="AB132" si="1967">AB129-AB128</f>
        <v>-76</v>
      </c>
      <c r="AC132" s="9">
        <f t="shared" ref="AC132:AD132" si="1968">AC129-AC128</f>
        <v>-83888</v>
      </c>
      <c r="AD132" s="9">
        <f t="shared" si="1968"/>
        <v>562121</v>
      </c>
      <c r="AE132" s="11">
        <f t="shared" si="1965"/>
        <v>1083</v>
      </c>
      <c r="AF132" s="11">
        <f t="shared" si="1965"/>
        <v>-603</v>
      </c>
      <c r="AG132" s="11">
        <f t="shared" si="1965"/>
        <v>3403</v>
      </c>
      <c r="AH132" s="11">
        <f t="shared" si="1965"/>
        <v>0</v>
      </c>
      <c r="AI132" s="11">
        <f t="shared" si="1965"/>
        <v>0</v>
      </c>
      <c r="AJ132" s="11">
        <f t="shared" si="1965"/>
        <v>737</v>
      </c>
      <c r="AK132" s="11">
        <f t="shared" si="1965"/>
        <v>31896</v>
      </c>
      <c r="AL132" s="11">
        <f t="shared" si="1965"/>
        <v>37023</v>
      </c>
      <c r="AM132" s="11">
        <f t="shared" si="1965"/>
        <v>1092991</v>
      </c>
      <c r="AN132" s="11">
        <f t="shared" si="1965"/>
        <v>22527</v>
      </c>
      <c r="AO132" s="9">
        <f t="shared" si="1965"/>
        <v>78193</v>
      </c>
      <c r="AP132" s="11">
        <f t="shared" si="1965"/>
        <v>-213729</v>
      </c>
      <c r="AQ132" s="9">
        <f t="shared" si="1965"/>
        <v>31198</v>
      </c>
      <c r="AR132" s="11">
        <f t="shared" si="1965"/>
        <v>-18546</v>
      </c>
      <c r="AS132" s="11">
        <f t="shared" si="1965"/>
        <v>0</v>
      </c>
      <c r="AT132" s="11">
        <f t="shared" si="1965"/>
        <v>0</v>
      </c>
      <c r="AU132" s="11">
        <f t="shared" si="1965"/>
        <v>-28376</v>
      </c>
      <c r="AV132" s="11">
        <f t="shared" si="1965"/>
        <v>0</v>
      </c>
      <c r="AW132" s="11">
        <f t="shared" si="1965"/>
        <v>2869</v>
      </c>
      <c r="AX132" s="11">
        <f t="shared" si="1965"/>
        <v>749</v>
      </c>
      <c r="AY132" s="11">
        <f t="shared" si="1965"/>
        <v>349</v>
      </c>
      <c r="AZ132" s="11">
        <f t="shared" si="1965"/>
        <v>0</v>
      </c>
      <c r="BA132" s="11">
        <f t="shared" si="1965"/>
        <v>145906</v>
      </c>
      <c r="BB132" s="9">
        <f t="shared" si="1965"/>
        <v>-95418</v>
      </c>
      <c r="BC132" s="11">
        <f t="shared" si="1965"/>
        <v>3609</v>
      </c>
      <c r="BD132" s="11">
        <f t="shared" si="1965"/>
        <v>3635</v>
      </c>
      <c r="BE132" s="11">
        <f t="shared" si="1965"/>
        <v>0</v>
      </c>
      <c r="BF132" s="11">
        <f t="shared" si="1965"/>
        <v>4225</v>
      </c>
      <c r="BG132" s="11">
        <f t="shared" si="1965"/>
        <v>68786</v>
      </c>
      <c r="BH132" s="9">
        <f t="shared" si="1965"/>
        <v>1172507</v>
      </c>
      <c r="BI132" s="9">
        <f t="shared" si="1965"/>
        <v>1734628</v>
      </c>
      <c r="BJ132" s="11">
        <f t="shared" si="1965"/>
        <v>-319360</v>
      </c>
      <c r="BK132" s="49">
        <f t="shared" si="1965"/>
        <v>2053988</v>
      </c>
      <c r="BM132" s="30">
        <f t="shared" si="1847"/>
        <v>1491867</v>
      </c>
    </row>
    <row r="133" spans="1:65">
      <c r="A133" s="128"/>
      <c r="B133" s="5" t="s">
        <v>130</v>
      </c>
      <c r="C133" s="13">
        <f>C132/C128</f>
        <v>1.7197755071932077E-2</v>
      </c>
      <c r="D133" s="13">
        <f t="shared" ref="D133" si="1969">D132/D128</f>
        <v>0.48691253487281916</v>
      </c>
      <c r="E133" s="13">
        <f t="shared" ref="E133" si="1970">E132/E128</f>
        <v>7.8590169040744697E-3</v>
      </c>
      <c r="F133" s="13">
        <f t="shared" ref="F133" si="1971">F132/F128</f>
        <v>8.7046830944793874E-2</v>
      </c>
      <c r="G133" s="13">
        <f t="shared" ref="G133" si="1972">G132/G128</f>
        <v>0.12244458645857859</v>
      </c>
      <c r="H133" s="13">
        <f t="shared" ref="H133" si="1973">H132/H128</f>
        <v>4.7521216809313496E-2</v>
      </c>
      <c r="I133" s="13" t="e">
        <f t="shared" ref="I133" si="1974">I132/I128</f>
        <v>#DIV/0!</v>
      </c>
      <c r="J133" s="13">
        <f t="shared" ref="J133" si="1975">J132/J128</f>
        <v>0.32170284758392581</v>
      </c>
      <c r="K133" s="13">
        <f t="shared" ref="K133" si="1976">K132/K128</f>
        <v>1.0611943966576554</v>
      </c>
      <c r="L133" s="13">
        <f t="shared" ref="L133" si="1977">L132/L128</f>
        <v>0.53379176510293624</v>
      </c>
      <c r="M133" s="13">
        <f t="shared" ref="M133" si="1978">M132/M128</f>
        <v>3.4750237881932655E-2</v>
      </c>
      <c r="N133" s="13">
        <f t="shared" ref="N133" si="1979">N132/N128</f>
        <v>-0.41209485056826156</v>
      </c>
      <c r="O133" s="13">
        <f t="shared" ref="O133" si="1980">O132/O128</f>
        <v>0.3027110549234443</v>
      </c>
      <c r="P133" s="13">
        <f t="shared" ref="P133" si="1981">P132/P128</f>
        <v>0.29217434411817106</v>
      </c>
      <c r="Q133" s="13" t="e">
        <f t="shared" ref="Q133" si="1982">Q132/Q128</f>
        <v>#DIV/0!</v>
      </c>
      <c r="R133" s="13">
        <f t="shared" ref="R133" si="1983">R132/R128</f>
        <v>0.21950957195095719</v>
      </c>
      <c r="S133" s="13">
        <f t="shared" ref="S133" si="1984">S132/S128</f>
        <v>9.4708144810858888E-2</v>
      </c>
      <c r="T133" s="13">
        <f t="shared" ref="T133:U133" si="1985">T132/T128</f>
        <v>-0.1722865504517114</v>
      </c>
      <c r="U133" s="13" t="e">
        <f t="shared" si="1985"/>
        <v>#DIV/0!</v>
      </c>
      <c r="V133" s="160">
        <f t="shared" ref="V133" si="1986">V132/V128</f>
        <v>7.7212301587301591</v>
      </c>
      <c r="W133" s="13" t="e">
        <f t="shared" ref="W133" si="1987">W132/W128</f>
        <v>#DIV/0!</v>
      </c>
      <c r="X133" s="13" t="e">
        <f t="shared" ref="X133" si="1988">X132/X128</f>
        <v>#DIV/0!</v>
      </c>
      <c r="Y133" s="13" t="e">
        <f t="shared" ref="Y133" si="1989">Y132/Y128</f>
        <v>#DIV/0!</v>
      </c>
      <c r="Z133" s="13" t="e">
        <f t="shared" ref="Z133" si="1990">Z132/Z128</f>
        <v>#DIV/0!</v>
      </c>
      <c r="AA133" s="13" t="e">
        <f t="shared" ref="AA133:AD133" si="1991">AA132/AA128</f>
        <v>#DIV/0!</v>
      </c>
      <c r="AB133" s="13">
        <f t="shared" ref="AB133" si="1992">AB132/AB128</f>
        <v>-0.60317460317460314</v>
      </c>
      <c r="AC133" s="160">
        <f t="shared" si="1991"/>
        <v>-0.64046908283007198</v>
      </c>
      <c r="AD133" s="160">
        <f t="shared" si="1991"/>
        <v>9.8971202762427629E-2</v>
      </c>
      <c r="AE133" s="13">
        <f t="shared" ref="AE133" si="1993">AE132/AE128</f>
        <v>7.5046774305314951E-2</v>
      </c>
      <c r="AF133" s="13">
        <f t="shared" ref="AF133" si="1994">AF132/AF128</f>
        <v>-0.53647686832740216</v>
      </c>
      <c r="AG133" s="13">
        <f t="shared" ref="AG133" si="1995">AG132/AG128</f>
        <v>0.31497593483894853</v>
      </c>
      <c r="AH133" s="13" t="e">
        <f t="shared" ref="AH133" si="1996">AH132/AH128</f>
        <v>#DIV/0!</v>
      </c>
      <c r="AI133" s="13" t="e">
        <f t="shared" ref="AI133" si="1997">AI132/AI128</f>
        <v>#DIV/0!</v>
      </c>
      <c r="AJ133" s="13">
        <f t="shared" ref="AJ133" si="1998">AJ132/AJ128</f>
        <v>0.63975694444444442</v>
      </c>
      <c r="AK133" s="13">
        <f t="shared" ref="AK133" si="1999">AK132/AK128</f>
        <v>0.34839978154014201</v>
      </c>
      <c r="AL133" s="13">
        <f t="shared" ref="AL133" si="2000">AL132/AL128</f>
        <v>0.31300355926041779</v>
      </c>
      <c r="AM133" s="13">
        <f t="shared" ref="AM133" si="2001">AM132/AM128</f>
        <v>1.2106652399972531</v>
      </c>
      <c r="AN133" s="13">
        <f t="shared" ref="AN133" si="2002">AN132/AN128</f>
        <v>0.46924406857333306</v>
      </c>
      <c r="AO133" s="160">
        <f t="shared" ref="AO133" si="2003">AO132/AO128</f>
        <v>0.20759350508676166</v>
      </c>
      <c r="AP133" s="13">
        <f t="shared" ref="AP133" si="2004">AP132/AP128</f>
        <v>-0.53622206667118266</v>
      </c>
      <c r="AQ133" s="160">
        <f t="shared" ref="AQ133" si="2005">AQ132/AQ128</f>
        <v>4.2205086580086579</v>
      </c>
      <c r="AR133" s="13">
        <f t="shared" ref="AR133" si="2006">AR132/AR128</f>
        <v>-0.85135879544619908</v>
      </c>
      <c r="AS133" s="13" t="e">
        <f t="shared" ref="AS133" si="2007">AS132/AS128</f>
        <v>#DIV/0!</v>
      </c>
      <c r="AT133" s="13" t="e">
        <f t="shared" ref="AT133" si="2008">AT132/AT128</f>
        <v>#DIV/0!</v>
      </c>
      <c r="AU133" s="13">
        <f t="shared" ref="AU133" si="2009">AU132/AU128</f>
        <v>-3.5603513174404013</v>
      </c>
      <c r="AV133" s="13" t="e">
        <f t="shared" ref="AV133" si="2010">AV132/AV128</f>
        <v>#DIV/0!</v>
      </c>
      <c r="AW133" s="13">
        <f t="shared" ref="AW133" si="2011">AW132/AW128</f>
        <v>1.7655384615384615</v>
      </c>
      <c r="AX133" s="13">
        <f t="shared" ref="AX133" si="2012">AX132/AX128</f>
        <v>0.48447606727037518</v>
      </c>
      <c r="AY133" s="13">
        <f t="shared" ref="AY133" si="2013">AY132/AY128</f>
        <v>0.46971736204576042</v>
      </c>
      <c r="AZ133" s="13" t="e">
        <f t="shared" ref="AZ133" si="2014">AZ132/AZ128</f>
        <v>#DIV/0!</v>
      </c>
      <c r="BA133" s="13">
        <f t="shared" ref="BA133" si="2015">BA132/BA128</f>
        <v>0.26516214389043563</v>
      </c>
      <c r="BB133" s="160">
        <f t="shared" ref="BB133" si="2016">BB132/BB128</f>
        <v>-0.81314073884698967</v>
      </c>
      <c r="BC133" s="13">
        <f t="shared" ref="BC133" si="2017">BC132/BC128</f>
        <v>0.45299359859420107</v>
      </c>
      <c r="BD133" s="13">
        <f t="shared" ref="BD133" si="2018">BD132/BD128</f>
        <v>0.4562570603740429</v>
      </c>
      <c r="BE133" s="13" t="e">
        <f t="shared" ref="BE133" si="2019">BE132/BE128</f>
        <v>#DIV/0!</v>
      </c>
      <c r="BF133" s="13">
        <f t="shared" ref="BF133" si="2020">BF132/BF128</f>
        <v>0.41551927616050355</v>
      </c>
      <c r="BG133" s="13">
        <f t="shared" ref="BG133" si="2021">BG132/BG128</f>
        <v>9.8617355599394413E-2</v>
      </c>
      <c r="BH133" s="160">
        <f t="shared" ref="BH133:BI133" si="2022">BH132/BH128</f>
        <v>0.34529545481986873</v>
      </c>
      <c r="BI133" s="160">
        <f t="shared" si="2022"/>
        <v>0.19113715737377421</v>
      </c>
      <c r="BJ133" s="13">
        <f t="shared" ref="BJ133" si="2023">BJ132/BJ128</f>
        <v>-0.2968584280148987</v>
      </c>
      <c r="BK133" s="50">
        <f t="shared" ref="BK133" si="2024">BK132/BK128</f>
        <v>0.25676435519893354</v>
      </c>
      <c r="BM133" s="14">
        <f t="shared" ref="BM133" si="2025">BM132/BM128</f>
        <v>0.6430838187066138</v>
      </c>
    </row>
    <row r="134" spans="1:65">
      <c r="A134" s="128"/>
      <c r="B134" s="5" t="s">
        <v>327</v>
      </c>
      <c r="C134" s="126">
        <f>C129/C126</f>
        <v>0.69921975235885248</v>
      </c>
      <c r="D134" s="126">
        <f t="shared" ref="D134:BK134" si="2026">D129/D126</f>
        <v>0.66712045607945236</v>
      </c>
      <c r="E134" s="126">
        <f t="shared" si="2026"/>
        <v>1.0383741884519488</v>
      </c>
      <c r="F134" s="126">
        <f t="shared" si="2026"/>
        <v>0.75038292775621607</v>
      </c>
      <c r="G134" s="126">
        <f t="shared" si="2026"/>
        <v>0.78041308475908067</v>
      </c>
      <c r="H134" s="126">
        <f t="shared" si="2026"/>
        <v>0.63025524085321605</v>
      </c>
      <c r="I134" s="126" t="e">
        <f t="shared" si="2026"/>
        <v>#DIV/0!</v>
      </c>
      <c r="J134" s="126">
        <f t="shared" si="2026"/>
        <v>0.8963105719773633</v>
      </c>
      <c r="K134" s="126">
        <f t="shared" si="2026"/>
        <v>9.5306818181818187</v>
      </c>
      <c r="L134" s="126">
        <f t="shared" si="2026"/>
        <v>1.0484622150447709</v>
      </c>
      <c r="M134" s="126">
        <f t="shared" si="2026"/>
        <v>1.0580470430260478</v>
      </c>
      <c r="N134" s="126">
        <f t="shared" si="2026"/>
        <v>0.65932336742722264</v>
      </c>
      <c r="O134" s="126">
        <f t="shared" si="2026"/>
        <v>1.6367807977409108</v>
      </c>
      <c r="P134" s="126">
        <f t="shared" si="2026"/>
        <v>1.1510929866688748</v>
      </c>
      <c r="Q134" s="126" t="e">
        <f t="shared" si="2026"/>
        <v>#DIV/0!</v>
      </c>
      <c r="R134" s="126">
        <f t="shared" si="2026"/>
        <v>0.90142300659829877</v>
      </c>
      <c r="S134" s="126">
        <f t="shared" si="2026"/>
        <v>1.1919504428231982</v>
      </c>
      <c r="T134" s="126">
        <f t="shared" si="2026"/>
        <v>0.93665505858260489</v>
      </c>
      <c r="U134" s="126" t="e">
        <f t="shared" si="2026"/>
        <v>#DIV/0!</v>
      </c>
      <c r="V134" s="175" t="e">
        <f t="shared" si="2026"/>
        <v>#DIV/0!</v>
      </c>
      <c r="W134" s="126" t="e">
        <f t="shared" si="2026"/>
        <v>#DIV/0!</v>
      </c>
      <c r="X134" s="126" t="e">
        <f t="shared" si="2026"/>
        <v>#DIV/0!</v>
      </c>
      <c r="Y134" s="126" t="e">
        <f t="shared" si="2026"/>
        <v>#DIV/0!</v>
      </c>
      <c r="Z134" s="126" t="e">
        <f t="shared" si="2026"/>
        <v>#DIV/0!</v>
      </c>
      <c r="AA134" s="126" t="e">
        <f t="shared" si="2026"/>
        <v>#DIV/0!</v>
      </c>
      <c r="AB134" s="126" t="e">
        <f t="shared" ref="AB134" si="2027">AB129/AB126</f>
        <v>#DIV/0!</v>
      </c>
      <c r="AC134" s="175">
        <f t="shared" si="2026"/>
        <v>0.36268763622640349</v>
      </c>
      <c r="AD134" s="175">
        <f t="shared" si="2026"/>
        <v>0.74176434433242955</v>
      </c>
      <c r="AE134" s="126">
        <f t="shared" si="2026"/>
        <v>1.6606722329265682</v>
      </c>
      <c r="AF134" s="126">
        <f t="shared" si="2026"/>
        <v>0.34186351706036744</v>
      </c>
      <c r="AG134" s="126">
        <f t="shared" si="2026"/>
        <v>1.199105334233626</v>
      </c>
      <c r="AH134" s="126" t="e">
        <f t="shared" si="2026"/>
        <v>#DIV/0!</v>
      </c>
      <c r="AI134" s="126" t="e">
        <f t="shared" si="2026"/>
        <v>#DIV/0!</v>
      </c>
      <c r="AJ134" s="126">
        <f t="shared" si="2026"/>
        <v>1.6657848324514992</v>
      </c>
      <c r="AK134" s="126">
        <f t="shared" si="2026"/>
        <v>0.92871705750031974</v>
      </c>
      <c r="AL134" s="126">
        <f t="shared" si="2026"/>
        <v>0.76090854751942616</v>
      </c>
      <c r="AM134" s="126">
        <f t="shared" si="2026"/>
        <v>1.4088384841979835</v>
      </c>
      <c r="AN134" s="126">
        <f t="shared" si="2026"/>
        <v>1.1083977622729273</v>
      </c>
      <c r="AO134" s="175">
        <f t="shared" si="2026"/>
        <v>1.0089167481817154</v>
      </c>
      <c r="AP134" s="126">
        <f t="shared" si="2026"/>
        <v>1.7619742072002516</v>
      </c>
      <c r="AQ134" s="175" t="e">
        <f t="shared" si="2026"/>
        <v>#DIV/0!</v>
      </c>
      <c r="AR134" s="126">
        <f t="shared" si="2026"/>
        <v>3.3109738639617164E-2</v>
      </c>
      <c r="AS134" s="126" t="e">
        <f t="shared" si="2026"/>
        <v>#DIV/0!</v>
      </c>
      <c r="AT134" s="126" t="e">
        <f t="shared" si="2026"/>
        <v>#DIV/0!</v>
      </c>
      <c r="AU134" s="126">
        <f t="shared" si="2026"/>
        <v>-0.61907651234755168</v>
      </c>
      <c r="AV134" s="126" t="e">
        <f t="shared" si="2026"/>
        <v>#DIV/0!</v>
      </c>
      <c r="AW134" s="126">
        <f t="shared" si="2026"/>
        <v>1.6223826714801444</v>
      </c>
      <c r="AX134" s="126">
        <f t="shared" si="2026"/>
        <v>1.4299065420560748</v>
      </c>
      <c r="AY134" s="126">
        <f t="shared" si="2026"/>
        <v>1.8571428571428572</v>
      </c>
      <c r="AZ134" s="126" t="e">
        <f t="shared" si="2026"/>
        <v>#DIV/0!</v>
      </c>
      <c r="BA134" s="126">
        <f t="shared" si="2026"/>
        <v>1.8193740264899279</v>
      </c>
      <c r="BB134" s="175">
        <f t="shared" si="2026"/>
        <v>0.2037200486839538</v>
      </c>
      <c r="BC134" s="126">
        <f t="shared" si="2026"/>
        <v>0.71878298665010865</v>
      </c>
      <c r="BD134" s="126">
        <f t="shared" si="2026"/>
        <v>0.7244910703134757</v>
      </c>
      <c r="BE134" s="126" t="e">
        <f t="shared" si="2026"/>
        <v>#DIV/0!</v>
      </c>
      <c r="BF134" s="126">
        <f t="shared" si="2026"/>
        <v>1.0319042156581588</v>
      </c>
      <c r="BG134" s="126">
        <f t="shared" si="2026"/>
        <v>0.73118088733293451</v>
      </c>
      <c r="BH134" s="175">
        <f t="shared" si="2026"/>
        <v>1.1095983976518584</v>
      </c>
      <c r="BI134" s="175">
        <f t="shared" si="2026"/>
        <v>0.8626063801348739</v>
      </c>
      <c r="BJ134" s="126">
        <f t="shared" si="2026"/>
        <v>0.74559947483485089</v>
      </c>
      <c r="BK134" s="126">
        <f t="shared" si="2026"/>
        <v>0.87291342006527295</v>
      </c>
      <c r="BM134" s="126">
        <f t="shared" ref="BM134" si="2028">BM129/BM126</f>
        <v>1.2286315199102635</v>
      </c>
    </row>
    <row r="135" spans="1:65">
      <c r="B135" s="5" t="s">
        <v>331</v>
      </c>
      <c r="C135" s="11">
        <f>C126-C129</f>
        <v>1224905</v>
      </c>
      <c r="D135" s="11">
        <f t="shared" ref="D135:BJ135" si="2029">D126-D129</f>
        <v>552367</v>
      </c>
      <c r="E135" s="11">
        <f t="shared" si="2029"/>
        <v>-6218</v>
      </c>
      <c r="F135" s="11">
        <f t="shared" si="2029"/>
        <v>130047</v>
      </c>
      <c r="G135" s="11">
        <f t="shared" si="2029"/>
        <v>46949</v>
      </c>
      <c r="H135" s="11">
        <f t="shared" si="2029"/>
        <v>221652</v>
      </c>
      <c r="I135" s="11">
        <f t="shared" si="2029"/>
        <v>0</v>
      </c>
      <c r="J135" s="11">
        <f t="shared" si="2029"/>
        <v>32174</v>
      </c>
      <c r="K135" s="11">
        <f t="shared" si="2029"/>
        <v>-7507</v>
      </c>
      <c r="L135" s="11">
        <f t="shared" si="2029"/>
        <v>-3361</v>
      </c>
      <c r="M135" s="11">
        <f t="shared" si="2029"/>
        <v>-10202</v>
      </c>
      <c r="N135" s="11">
        <f t="shared" si="2029"/>
        <v>2165</v>
      </c>
      <c r="O135" s="11">
        <f t="shared" si="2029"/>
        <v>-3608</v>
      </c>
      <c r="P135" s="11">
        <f t="shared" si="2029"/>
        <v>-21897</v>
      </c>
      <c r="Q135" s="11">
        <f t="shared" si="2029"/>
        <v>0</v>
      </c>
      <c r="R135" s="11">
        <f t="shared" si="2029"/>
        <v>1240</v>
      </c>
      <c r="S135" s="11">
        <f t="shared" si="2029"/>
        <v>-27547</v>
      </c>
      <c r="T135" s="11">
        <f t="shared" si="2029"/>
        <v>11878</v>
      </c>
      <c r="U135" s="11">
        <f t="shared" si="2029"/>
        <v>0</v>
      </c>
      <c r="V135" s="11">
        <f t="shared" si="2029"/>
        <v>-52746</v>
      </c>
      <c r="W135" s="11">
        <f t="shared" si="2029"/>
        <v>0</v>
      </c>
      <c r="X135" s="11">
        <f t="shared" si="2029"/>
        <v>0</v>
      </c>
      <c r="Y135" s="11">
        <f t="shared" si="2029"/>
        <v>0</v>
      </c>
      <c r="Z135" s="11">
        <f t="shared" si="2029"/>
        <v>0</v>
      </c>
      <c r="AA135" s="11">
        <f t="shared" si="2029"/>
        <v>0</v>
      </c>
      <c r="AB135" s="11">
        <f t="shared" si="2029"/>
        <v>-50</v>
      </c>
      <c r="AC135" s="11">
        <f t="shared" si="2029"/>
        <v>82748</v>
      </c>
      <c r="AD135" s="11">
        <f t="shared" si="2029"/>
        <v>2172989</v>
      </c>
      <c r="AE135" s="11">
        <f t="shared" si="2029"/>
        <v>-6172</v>
      </c>
      <c r="AF135" s="11">
        <f t="shared" si="2029"/>
        <v>1003</v>
      </c>
      <c r="AG135" s="11">
        <f t="shared" si="2029"/>
        <v>-2359</v>
      </c>
      <c r="AH135" s="11">
        <f t="shared" si="2029"/>
        <v>0</v>
      </c>
      <c r="AI135" s="11">
        <f t="shared" si="2029"/>
        <v>0</v>
      </c>
      <c r="AJ135" s="11">
        <f t="shared" si="2029"/>
        <v>-755</v>
      </c>
      <c r="AK135" s="11">
        <f t="shared" si="2029"/>
        <v>9475</v>
      </c>
      <c r="AL135" s="11">
        <f t="shared" si="2029"/>
        <v>48800</v>
      </c>
      <c r="AM135" s="11">
        <f t="shared" si="2029"/>
        <v>-579170</v>
      </c>
      <c r="AN135" s="11">
        <f t="shared" si="2029"/>
        <v>-6898</v>
      </c>
      <c r="AO135" s="11">
        <f t="shared" si="2029"/>
        <v>-4020</v>
      </c>
      <c r="AP135" s="11">
        <f t="shared" si="2029"/>
        <v>-79941</v>
      </c>
      <c r="AQ135" s="11">
        <f t="shared" si="2029"/>
        <v>-38590</v>
      </c>
      <c r="AR135" s="11">
        <f t="shared" si="2029"/>
        <v>94558</v>
      </c>
      <c r="AS135" s="11">
        <f t="shared" si="2029"/>
        <v>0</v>
      </c>
      <c r="AT135" s="11">
        <f t="shared" si="2029"/>
        <v>0</v>
      </c>
      <c r="AU135" s="11">
        <f t="shared" si="2029"/>
        <v>53368</v>
      </c>
      <c r="AV135" s="11">
        <f t="shared" si="2029"/>
        <v>0</v>
      </c>
      <c r="AW135" s="11">
        <f t="shared" si="2029"/>
        <v>-1724</v>
      </c>
      <c r="AX135" s="11">
        <f t="shared" si="2029"/>
        <v>-690</v>
      </c>
      <c r="AY135" s="11">
        <f t="shared" si="2029"/>
        <v>-504</v>
      </c>
      <c r="AZ135" s="11">
        <f t="shared" si="2029"/>
        <v>0</v>
      </c>
      <c r="BA135" s="11">
        <f t="shared" si="2029"/>
        <v>-313522</v>
      </c>
      <c r="BB135" s="11">
        <f t="shared" si="2029"/>
        <v>85706</v>
      </c>
      <c r="BC135" s="11">
        <f t="shared" si="2029"/>
        <v>4529</v>
      </c>
      <c r="BD135" s="11">
        <f t="shared" si="2029"/>
        <v>4412</v>
      </c>
      <c r="BE135" s="11">
        <f t="shared" si="2029"/>
        <v>0</v>
      </c>
      <c r="BF135" s="11">
        <f t="shared" si="2029"/>
        <v>-445</v>
      </c>
      <c r="BG135" s="11">
        <f t="shared" si="2029"/>
        <v>281727</v>
      </c>
      <c r="BH135" s="11">
        <f t="shared" si="2029"/>
        <v>-451212</v>
      </c>
      <c r="BI135" s="11">
        <f t="shared" si="2029"/>
        <v>1721777</v>
      </c>
      <c r="BJ135" s="11">
        <f t="shared" si="2029"/>
        <v>258099</v>
      </c>
      <c r="BK135" s="11">
        <f t="shared" ref="BK135" si="2030">BK126-BK129</f>
        <v>1463678</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1" priority="25" operator="greaterThan">
      <formula>0.55</formula>
    </cfRule>
  </conditionalFormatting>
  <conditionalFormatting sqref="AB90 AB101 AB13 AB79 AB57 AB35 AB24 AB112 AB134 AB123">
    <cfRule type="cellIs" dxfId="20"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17"/>
  <sheetViews>
    <sheetView tabSelected="1" view="pageBreakPreview" topLeftCell="A100" zoomScaleSheetLayoutView="100" workbookViewId="0">
      <selection activeCell="P108" sqref="P108"/>
    </sheetView>
  </sheetViews>
  <sheetFormatPr defaultRowHeight="15"/>
  <cols>
    <col min="2" max="2" width="27" customWidth="1"/>
    <col min="3" max="3" width="10" style="181" customWidth="1"/>
    <col min="4" max="4" width="12.42578125" customWidth="1"/>
    <col min="5" max="5" width="0.5703125" customWidth="1"/>
    <col min="6" max="6" width="12.140625" customWidth="1"/>
    <col min="7" max="7" width="14.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0.85546875" customWidth="1"/>
    <col min="15" max="15" width="10.42578125" style="181" customWidth="1"/>
  </cols>
  <sheetData>
    <row r="1" spans="1:15">
      <c r="B1" s="36" t="s">
        <v>335</v>
      </c>
      <c r="C1" s="36"/>
      <c r="M1" s="252"/>
      <c r="N1" s="36"/>
    </row>
    <row r="2" spans="1:15">
      <c r="M2" s="36" t="s">
        <v>145</v>
      </c>
    </row>
    <row r="3" spans="1:15" s="36" customFormat="1" ht="15" customHeight="1">
      <c r="B3" s="293" t="s">
        <v>146</v>
      </c>
      <c r="C3" s="300" t="s">
        <v>328</v>
      </c>
      <c r="D3" s="300" t="s">
        <v>329</v>
      </c>
      <c r="E3" s="300"/>
      <c r="F3" s="302" t="str">
        <f>'PU Wise OWE'!$B$5</f>
        <v xml:space="preserve">BGSL 2022-23 </v>
      </c>
      <c r="G3" s="300" t="s">
        <v>332</v>
      </c>
      <c r="H3" s="302" t="str">
        <f>'PU Wise OWE'!$B$7</f>
        <v>Actuals upto Nov'21</v>
      </c>
      <c r="I3" s="302" t="str">
        <f>'PU Wise OWE'!$B$6</f>
        <v>BP to end of  Nov'22</v>
      </c>
      <c r="J3" s="302" t="str">
        <f>'PU Wise OWE'!$B$8</f>
        <v>Actuals upto Nov'22</v>
      </c>
      <c r="K3" s="326" t="s">
        <v>201</v>
      </c>
      <c r="L3" s="326"/>
      <c r="M3" s="271" t="s">
        <v>142</v>
      </c>
      <c r="N3" s="272"/>
      <c r="O3" s="324" t="s">
        <v>333</v>
      </c>
    </row>
    <row r="4" spans="1:15" ht="15.6" customHeight="1">
      <c r="A4" s="31"/>
      <c r="B4" s="294"/>
      <c r="C4" s="301"/>
      <c r="D4" s="301"/>
      <c r="E4" s="301"/>
      <c r="F4" s="301"/>
      <c r="G4" s="301"/>
      <c r="H4" s="301"/>
      <c r="I4" s="301"/>
      <c r="J4" s="301"/>
      <c r="K4" s="19" t="s">
        <v>140</v>
      </c>
      <c r="L4" s="18" t="s">
        <v>141</v>
      </c>
      <c r="M4" s="19" t="s">
        <v>140</v>
      </c>
      <c r="N4" s="18" t="s">
        <v>141</v>
      </c>
      <c r="O4" s="324"/>
    </row>
    <row r="5" spans="1:15">
      <c r="A5" s="31"/>
      <c r="B5" s="61" t="s">
        <v>143</v>
      </c>
      <c r="C5" s="22">
        <v>831.68</v>
      </c>
      <c r="D5" s="66">
        <f>C5/C7</f>
        <v>0.6795548510450542</v>
      </c>
      <c r="E5" s="66"/>
      <c r="F5" s="22">
        <f>ROUND('PU Wise OWE'!$AD$126/10000,2)</f>
        <v>841.48</v>
      </c>
      <c r="G5" s="66">
        <f>F5/F7</f>
        <v>0.73062897231966106</v>
      </c>
      <c r="H5" s="70">
        <f>ROUND('PU Wise OWE'!$AD$128/10000,2)</f>
        <v>567.96</v>
      </c>
      <c r="I5" s="22">
        <f>ROUND('PU Wise OWE'!$AD$127/10000,2)</f>
        <v>581.6</v>
      </c>
      <c r="J5" s="22">
        <f>ROUND('PU Wise OWE'!$AD$129/10000,2)</f>
        <v>624.17999999999995</v>
      </c>
      <c r="K5" s="22">
        <f>J5-I5</f>
        <v>42.579999999999927</v>
      </c>
      <c r="L5" s="24">
        <f>K5/I5</f>
        <v>7.3211829436038392E-2</v>
      </c>
      <c r="M5" s="22">
        <f>J5-H5</f>
        <v>56.219999999999914</v>
      </c>
      <c r="N5" s="52">
        <f>M5/H5</f>
        <v>9.8985844073526147E-2</v>
      </c>
      <c r="O5" s="52">
        <f>J5/F5</f>
        <v>0.74176451014878542</v>
      </c>
    </row>
    <row r="6" spans="1:15">
      <c r="A6" s="31"/>
      <c r="B6" s="78" t="s">
        <v>139</v>
      </c>
      <c r="C6" s="21">
        <v>392.18</v>
      </c>
      <c r="D6" s="66">
        <f>C6/C7</f>
        <v>0.32044514895494586</v>
      </c>
      <c r="E6" s="66"/>
      <c r="F6" s="21">
        <f t="shared" ref="F6:J6" si="0">F7-F5</f>
        <v>310.24</v>
      </c>
      <c r="G6" s="66">
        <f>F6/F7</f>
        <v>0.26937102768033899</v>
      </c>
      <c r="H6" s="70">
        <f>H7-H5</f>
        <v>231.99</v>
      </c>
      <c r="I6" s="21">
        <f t="shared" si="0"/>
        <v>203.64</v>
      </c>
      <c r="J6" s="21">
        <f t="shared" si="0"/>
        <v>381.17000000000007</v>
      </c>
      <c r="K6" s="22">
        <f t="shared" ref="K6:K7" si="1">J6-I6</f>
        <v>177.53000000000009</v>
      </c>
      <c r="L6" s="24">
        <f t="shared" ref="L6:L7" si="2">K6/I6</f>
        <v>0.87178353957965082</v>
      </c>
      <c r="M6" s="22">
        <f t="shared" ref="M6:M7" si="3">J6-H6</f>
        <v>149.18000000000006</v>
      </c>
      <c r="N6" s="52">
        <f t="shared" ref="N6:N7" si="4">M6/H6</f>
        <v>0.6430449588344328</v>
      </c>
      <c r="O6" s="52">
        <f t="shared" ref="O6:O7" si="5">J6/F6</f>
        <v>1.2286294481691595</v>
      </c>
    </row>
    <row r="7" spans="1:15">
      <c r="A7" s="31"/>
      <c r="B7" s="27" t="s">
        <v>166</v>
      </c>
      <c r="C7" s="104">
        <f>SUM(C5:C6)</f>
        <v>1223.8599999999999</v>
      </c>
      <c r="D7" s="67">
        <f>SUM(D5:D6)</f>
        <v>1</v>
      </c>
      <c r="E7" s="67"/>
      <c r="F7" s="26">
        <f>ROUND('PU Wise OWE'!BK126/10000,2)</f>
        <v>1151.72</v>
      </c>
      <c r="G7" s="67">
        <f>SUM(G5:G6)</f>
        <v>1</v>
      </c>
      <c r="H7" s="71">
        <f>ROUND('PU Wise OWE'!BK128/10000,2)</f>
        <v>799.95</v>
      </c>
      <c r="I7" s="26">
        <f>ROUND('PU Wise OWE'!BK127/10000,2)</f>
        <v>785.24</v>
      </c>
      <c r="J7" s="26">
        <f>ROUND('PU Wise OWE'!BK129/10000,2)</f>
        <v>1005.35</v>
      </c>
      <c r="K7" s="26">
        <f t="shared" si="1"/>
        <v>220.11</v>
      </c>
      <c r="L7" s="54">
        <f t="shared" si="2"/>
        <v>0.28030920482909683</v>
      </c>
      <c r="M7" s="26">
        <f t="shared" si="3"/>
        <v>205.39999999999998</v>
      </c>
      <c r="N7" s="55">
        <f t="shared" si="4"/>
        <v>0.25676604787799234</v>
      </c>
      <c r="O7" s="55">
        <f t="shared" si="5"/>
        <v>0.87291181884485813</v>
      </c>
    </row>
    <row r="8" spans="1:15">
      <c r="A8" s="31"/>
      <c r="B8" s="32"/>
      <c r="C8" s="32"/>
      <c r="D8" s="33"/>
      <c r="E8" s="33"/>
      <c r="F8" s="34"/>
      <c r="G8" s="34"/>
      <c r="H8" s="72"/>
      <c r="I8" s="34"/>
      <c r="J8" s="31"/>
      <c r="K8" s="31"/>
      <c r="L8" s="35"/>
      <c r="M8" s="34"/>
      <c r="N8" s="31"/>
    </row>
    <row r="9" spans="1:15" ht="14.45" customHeight="1">
      <c r="A9" s="31"/>
      <c r="D9" s="33"/>
      <c r="E9" s="33"/>
      <c r="F9" s="34"/>
      <c r="G9" s="34"/>
      <c r="H9" s="72"/>
      <c r="I9" s="34"/>
      <c r="J9" s="31"/>
      <c r="K9" s="31"/>
      <c r="L9" s="35"/>
      <c r="M9" s="34"/>
      <c r="N9" s="31"/>
    </row>
    <row r="10" spans="1:15">
      <c r="A10" s="31"/>
      <c r="B10" s="62" t="s">
        <v>167</v>
      </c>
      <c r="C10" s="62"/>
      <c r="D10" s="63"/>
      <c r="E10" s="63"/>
      <c r="F10" s="63"/>
      <c r="G10" s="63"/>
      <c r="H10" s="73"/>
      <c r="I10" s="63"/>
      <c r="J10" s="63"/>
      <c r="M10" s="36" t="s">
        <v>145</v>
      </c>
    </row>
    <row r="11" spans="1:15" ht="15" customHeight="1">
      <c r="A11" s="31"/>
      <c r="B11" s="295" t="s">
        <v>146</v>
      </c>
      <c r="C11" s="299" t="s">
        <v>328</v>
      </c>
      <c r="D11" s="299" t="s">
        <v>168</v>
      </c>
      <c r="E11" s="299"/>
      <c r="F11" s="297" t="str">
        <f>'PU Wise OWE'!$B$5</f>
        <v xml:space="preserve">BGSL 2022-23 </v>
      </c>
      <c r="G11" s="299" t="s">
        <v>332</v>
      </c>
      <c r="H11" s="297" t="str">
        <f>'PU Wise OWE'!$B$7</f>
        <v>Actuals upto Nov'21</v>
      </c>
      <c r="I11" s="297" t="str">
        <f>'PU Wise OWE'!$B$6</f>
        <v>BP to end of  Nov'22</v>
      </c>
      <c r="J11" s="297" t="str">
        <f>'PU Wise OWE'!$B$8</f>
        <v>Actuals upto Nov'22</v>
      </c>
      <c r="K11" s="317" t="s">
        <v>201</v>
      </c>
      <c r="L11" s="317"/>
      <c r="M11" s="317" t="s">
        <v>142</v>
      </c>
      <c r="N11" s="317"/>
      <c r="O11" s="325" t="s">
        <v>333</v>
      </c>
    </row>
    <row r="12" spans="1:15" ht="15" customHeight="1">
      <c r="A12" s="31"/>
      <c r="B12" s="296"/>
      <c r="C12" s="298"/>
      <c r="D12" s="298"/>
      <c r="E12" s="298"/>
      <c r="F12" s="298"/>
      <c r="G12" s="298"/>
      <c r="H12" s="298"/>
      <c r="I12" s="298"/>
      <c r="J12" s="298"/>
      <c r="K12" s="64" t="s">
        <v>140</v>
      </c>
      <c r="L12" s="65" t="s">
        <v>141</v>
      </c>
      <c r="M12" s="64" t="s">
        <v>140</v>
      </c>
      <c r="N12" s="65" t="s">
        <v>141</v>
      </c>
      <c r="O12" s="325"/>
    </row>
    <row r="13" spans="1:15">
      <c r="A13" s="31"/>
      <c r="B13" s="20" t="s">
        <v>147</v>
      </c>
      <c r="C13" s="105">
        <v>419.1</v>
      </c>
      <c r="D13" s="66">
        <f>C13/$C$7</f>
        <v>0.34244112888729106</v>
      </c>
      <c r="E13" s="21"/>
      <c r="F13" s="22">
        <f>ROUND('PU Wise OWE'!$C$126/10000,2)</f>
        <v>407.24</v>
      </c>
      <c r="G13" s="24">
        <f>F13/$F$7</f>
        <v>0.35359288716007364</v>
      </c>
      <c r="H13" s="70">
        <f>ROUND('PU Wise OWE'!$C$128/10000,2)</f>
        <v>279.94</v>
      </c>
      <c r="I13" s="22">
        <f>ROUND('PU Wise OWE'!$C$127/10000,2)</f>
        <v>277.27</v>
      </c>
      <c r="J13" s="23">
        <f>ROUND('PU Wise OWE'!$C$129/10000,2)</f>
        <v>284.75</v>
      </c>
      <c r="K13" s="22">
        <f>J13-I13</f>
        <v>7.4800000000000182</v>
      </c>
      <c r="L13" s="24">
        <f>K13/I13</f>
        <v>2.6977314530962668E-2</v>
      </c>
      <c r="M13" s="22">
        <f>J13-H13</f>
        <v>4.8100000000000023</v>
      </c>
      <c r="N13" s="52">
        <f>M13/H13</f>
        <v>1.7182253340001438E-2</v>
      </c>
      <c r="O13" s="52">
        <f t="shared" ref="O13:O28" si="6">J13/F13</f>
        <v>0.69921913368038502</v>
      </c>
    </row>
    <row r="14" spans="1:15">
      <c r="A14" s="31"/>
      <c r="B14" s="20" t="s">
        <v>148</v>
      </c>
      <c r="C14" s="105">
        <v>118.99</v>
      </c>
      <c r="D14" s="66">
        <f t="shared" ref="D14:D27" si="7">C14/$C$7</f>
        <v>9.7225172813883945E-2</v>
      </c>
      <c r="E14" s="21"/>
      <c r="F14" s="22">
        <f>ROUND('PU Wise OWE'!$D$126/10000,2)</f>
        <v>165.94</v>
      </c>
      <c r="G14" s="24">
        <f t="shared" ref="G14:G27" si="8">F14/$F$7</f>
        <v>0.14408015837182647</v>
      </c>
      <c r="H14" s="70">
        <f>ROUND('PU Wise OWE'!$D$128/10000,2)</f>
        <v>74.45</v>
      </c>
      <c r="I14" s="22">
        <f>ROUND('PU Wise OWE'!$D$127/10000,2)</f>
        <v>112.83</v>
      </c>
      <c r="J14" s="23">
        <f>ROUND('PU Wise OWE'!$D$129/10000,2)</f>
        <v>110.7</v>
      </c>
      <c r="K14" s="22">
        <f t="shared" ref="K14:K17" si="9">J14-I14</f>
        <v>-2.1299999999999955</v>
      </c>
      <c r="L14" s="24">
        <f t="shared" ref="L14:L17" si="10">K14/I14</f>
        <v>-1.8877957989896263E-2</v>
      </c>
      <c r="M14" s="22">
        <f t="shared" ref="M14:M27" si="11">J14-H14</f>
        <v>36.25</v>
      </c>
      <c r="N14" s="52">
        <f t="shared" ref="N14:N27" si="12">M14/H14</f>
        <v>0.48690396239086631</v>
      </c>
      <c r="O14" s="52">
        <f t="shared" si="6"/>
        <v>0.66710859346751838</v>
      </c>
    </row>
    <row r="15" spans="1:15">
      <c r="B15" s="23" t="s">
        <v>169</v>
      </c>
      <c r="C15" s="22">
        <v>16.77</v>
      </c>
      <c r="D15" s="66">
        <f t="shared" si="7"/>
        <v>1.3702547677021882E-2</v>
      </c>
      <c r="E15" s="21"/>
      <c r="F15" s="22">
        <f>ROUND('PU Wise OWE'!$E$126/10000,2)</f>
        <v>16.2</v>
      </c>
      <c r="G15" s="24">
        <f t="shared" si="8"/>
        <v>1.4065918799708262E-2</v>
      </c>
      <c r="H15" s="70">
        <f>ROUND('PU Wise OWE'!$E$128/10000,2)</f>
        <v>16.690000000000001</v>
      </c>
      <c r="I15" s="22">
        <f>ROUND('PU Wise OWE'!$E$127/10000,2)</f>
        <v>16.2</v>
      </c>
      <c r="J15" s="23">
        <f>ROUND('PU Wise OWE'!$E$129/10000,2)</f>
        <v>16.829999999999998</v>
      </c>
      <c r="K15" s="22">
        <f t="shared" si="9"/>
        <v>0.62999999999999901</v>
      </c>
      <c r="L15" s="24">
        <f t="shared" si="10"/>
        <v>3.8888888888888827E-2</v>
      </c>
      <c r="M15" s="22">
        <f t="shared" si="11"/>
        <v>0.13999999999999702</v>
      </c>
      <c r="N15" s="52">
        <f t="shared" si="12"/>
        <v>8.3882564409824452E-3</v>
      </c>
      <c r="O15" s="52">
        <f t="shared" si="6"/>
        <v>1.0388888888888888</v>
      </c>
    </row>
    <row r="16" spans="1:15">
      <c r="B16" s="23" t="s">
        <v>170</v>
      </c>
      <c r="C16" s="22">
        <v>54.62</v>
      </c>
      <c r="D16" s="66">
        <f t="shared" si="7"/>
        <v>4.4629287663621654E-2</v>
      </c>
      <c r="E16" s="21"/>
      <c r="F16" s="22">
        <f>ROUND('PU Wise OWE'!$F$126/10000,2)</f>
        <v>52.1</v>
      </c>
      <c r="G16" s="24">
        <f t="shared" si="8"/>
        <v>4.5236689473135833E-2</v>
      </c>
      <c r="H16" s="70">
        <f>ROUND('PU Wise OWE'!$F$128/10000,2)</f>
        <v>35.96</v>
      </c>
      <c r="I16" s="22">
        <f>ROUND('PU Wise OWE'!$F$127/10000,2)</f>
        <v>35.43</v>
      </c>
      <c r="J16" s="23">
        <f>ROUND('PU Wise OWE'!$F$129/10000,2)</f>
        <v>39.090000000000003</v>
      </c>
      <c r="K16" s="22">
        <f t="shared" si="9"/>
        <v>3.6600000000000037</v>
      </c>
      <c r="L16" s="24">
        <f t="shared" si="10"/>
        <v>0.10330228619813728</v>
      </c>
      <c r="M16" s="22">
        <f t="shared" si="11"/>
        <v>3.1300000000000026</v>
      </c>
      <c r="N16" s="52">
        <f t="shared" si="12"/>
        <v>8.7041156840934442E-2</v>
      </c>
      <c r="O16" s="52">
        <f t="shared" si="6"/>
        <v>0.75028790786948185</v>
      </c>
    </row>
    <row r="17" spans="1:15">
      <c r="B17" s="23" t="s">
        <v>171</v>
      </c>
      <c r="C17" s="22">
        <v>22.58</v>
      </c>
      <c r="D17" s="66">
        <f t="shared" si="7"/>
        <v>1.844982269213799E-2</v>
      </c>
      <c r="E17" s="21"/>
      <c r="F17" s="22">
        <f>ROUND('PU Wise OWE'!$G$126/10000,2)</f>
        <v>21.38</v>
      </c>
      <c r="G17" s="24">
        <f t="shared" si="8"/>
        <v>1.8563539749244608E-2</v>
      </c>
      <c r="H17" s="70">
        <f>ROUND('PU Wise OWE'!$G$128/10000,2)</f>
        <v>14.87</v>
      </c>
      <c r="I17" s="22">
        <f>ROUND('PU Wise OWE'!$G$127/10000,2)</f>
        <v>14.54</v>
      </c>
      <c r="J17" s="23">
        <f>ROUND('PU Wise OWE'!$G$129/10000,2)</f>
        <v>16.690000000000001</v>
      </c>
      <c r="K17" s="22">
        <f t="shared" si="9"/>
        <v>2.1500000000000021</v>
      </c>
      <c r="L17" s="24">
        <f t="shared" si="10"/>
        <v>0.1478679504814307</v>
      </c>
      <c r="M17" s="22">
        <f t="shared" si="11"/>
        <v>1.8200000000000021</v>
      </c>
      <c r="N17" s="52">
        <f t="shared" si="12"/>
        <v>0.12239408204438482</v>
      </c>
      <c r="O17" s="52">
        <f t="shared" si="6"/>
        <v>0.78063610851262877</v>
      </c>
    </row>
    <row r="18" spans="1:15">
      <c r="A18" s="31"/>
      <c r="B18" s="20" t="s">
        <v>149</v>
      </c>
      <c r="C18" s="105">
        <v>53.48</v>
      </c>
      <c r="D18" s="66">
        <f t="shared" si="7"/>
        <v>4.369780857287598E-2</v>
      </c>
      <c r="E18" s="21"/>
      <c r="F18" s="22">
        <f>ROUND('PU Wise OWE'!$H$126/10000,2)</f>
        <v>59.95</v>
      </c>
      <c r="G18" s="24">
        <f t="shared" si="8"/>
        <v>5.2052582224846315E-2</v>
      </c>
      <c r="H18" s="70">
        <f>ROUND('PU Wise OWE'!$H$128/10000,2)</f>
        <v>36.07</v>
      </c>
      <c r="I18" s="22">
        <f>ROUND('PU Wise OWE'!$H$127/10000,2)</f>
        <v>40.76</v>
      </c>
      <c r="J18" s="23">
        <f>ROUND('PU Wise OWE'!$H$129/10000,2)</f>
        <v>37.78</v>
      </c>
      <c r="K18" s="22">
        <f t="shared" ref="K18:K28" si="13">J18-I18</f>
        <v>-2.9799999999999969</v>
      </c>
      <c r="L18" s="24">
        <f t="shared" ref="L18:L28" si="14">K18/I18</f>
        <v>-7.3110893032384619E-2</v>
      </c>
      <c r="M18" s="22">
        <f t="shared" si="11"/>
        <v>1.7100000000000009</v>
      </c>
      <c r="N18" s="52">
        <f t="shared" si="12"/>
        <v>4.7407818131411171E-2</v>
      </c>
      <c r="O18" s="52">
        <f t="shared" si="6"/>
        <v>0.63019182652210171</v>
      </c>
    </row>
    <row r="19" spans="1:15">
      <c r="A19" s="31"/>
      <c r="B19" s="56" t="s">
        <v>150</v>
      </c>
      <c r="C19" s="106">
        <v>29.54</v>
      </c>
      <c r="D19" s="66">
        <f t="shared" si="7"/>
        <v>2.4136747667216841E-2</v>
      </c>
      <c r="E19" s="21"/>
      <c r="F19" s="22">
        <f>ROUND('PU Wise OWE'!$J$126/10000,2)</f>
        <v>31.03</v>
      </c>
      <c r="G19" s="24">
        <f t="shared" si="8"/>
        <v>2.6942312367589344E-2</v>
      </c>
      <c r="H19" s="70">
        <f>ROUND('PU Wise OWE'!$J$128/10000,2)</f>
        <v>21.04</v>
      </c>
      <c r="I19" s="22">
        <f>ROUND('PU Wise OWE'!$J$127/10000,2)</f>
        <v>21.1</v>
      </c>
      <c r="J19" s="23">
        <f>ROUND('PU Wise OWE'!$J$129/10000,2)</f>
        <v>27.81</v>
      </c>
      <c r="K19" s="22">
        <f t="shared" si="13"/>
        <v>6.7099999999999973</v>
      </c>
      <c r="L19" s="24">
        <f t="shared" si="14"/>
        <v>0.31800947867298562</v>
      </c>
      <c r="M19" s="22">
        <f t="shared" si="11"/>
        <v>6.77</v>
      </c>
      <c r="N19" s="52">
        <f t="shared" si="12"/>
        <v>0.32176806083650189</v>
      </c>
      <c r="O19" s="52">
        <f t="shared" si="6"/>
        <v>0.89622945536577503</v>
      </c>
    </row>
    <row r="20" spans="1:15">
      <c r="A20" s="31"/>
      <c r="B20" s="20" t="s">
        <v>151</v>
      </c>
      <c r="C20" s="105">
        <v>0.63</v>
      </c>
      <c r="D20" s="66">
        <f t="shared" si="7"/>
        <v>5.147647606752407E-4</v>
      </c>
      <c r="E20" s="21"/>
      <c r="F20" s="22">
        <f>ROUND('PU Wise OWE'!$K$126/10000,2)</f>
        <v>0.09</v>
      </c>
      <c r="G20" s="24">
        <f t="shared" si="8"/>
        <v>7.8143993331712566E-5</v>
      </c>
      <c r="H20" s="70">
        <f>ROUND('PU Wise OWE'!$K$128/10000,2)</f>
        <v>0.41</v>
      </c>
      <c r="I20" s="22">
        <f>ROUND('PU Wise OWE'!$K$127/10000,2)</f>
        <v>0.06</v>
      </c>
      <c r="J20" s="23">
        <f>ROUND('PU Wise OWE'!$K$129/10000,2)</f>
        <v>0.84</v>
      </c>
      <c r="K20" s="22">
        <f t="shared" si="13"/>
        <v>0.78</v>
      </c>
      <c r="L20" s="24">
        <f t="shared" si="14"/>
        <v>13.000000000000002</v>
      </c>
      <c r="M20" s="22">
        <f t="shared" si="11"/>
        <v>0.43</v>
      </c>
      <c r="N20" s="52">
        <f t="shared" si="12"/>
        <v>1.0487804878048781</v>
      </c>
      <c r="O20" s="52">
        <f t="shared" si="6"/>
        <v>9.3333333333333339</v>
      </c>
    </row>
    <row r="21" spans="1:15">
      <c r="A21" s="31"/>
      <c r="B21" s="20" t="s">
        <v>152</v>
      </c>
      <c r="C21" s="105">
        <v>7.09</v>
      </c>
      <c r="D21" s="66">
        <f t="shared" si="7"/>
        <v>5.7931462749007245E-3</v>
      </c>
      <c r="E21" s="21"/>
      <c r="F21" s="22">
        <f>ROUND('PU Wise OWE'!$L$126/10000,2)</f>
        <v>6.94</v>
      </c>
      <c r="G21" s="24">
        <f t="shared" si="8"/>
        <v>6.0257701524676138E-3</v>
      </c>
      <c r="H21" s="70">
        <f>ROUND('PU Wise OWE'!$L$128/10000,2)</f>
        <v>4.74</v>
      </c>
      <c r="I21" s="22">
        <f>ROUND('PU Wise OWE'!$L$127/10000,2)</f>
        <v>4.72</v>
      </c>
      <c r="J21" s="23">
        <f>ROUND('PU Wise OWE'!$L$129/10000,2)</f>
        <v>7.27</v>
      </c>
      <c r="K21" s="22">
        <f t="shared" si="13"/>
        <v>2.5499999999999998</v>
      </c>
      <c r="L21" s="24">
        <f t="shared" si="14"/>
        <v>0.5402542372881356</v>
      </c>
      <c r="M21" s="22">
        <f t="shared" si="11"/>
        <v>2.5299999999999994</v>
      </c>
      <c r="N21" s="52">
        <f t="shared" si="12"/>
        <v>0.53375527426160319</v>
      </c>
      <c r="O21" s="52">
        <f t="shared" si="6"/>
        <v>1.0475504322766569</v>
      </c>
    </row>
    <row r="22" spans="1:15">
      <c r="A22" s="31"/>
      <c r="B22" s="20" t="s">
        <v>174</v>
      </c>
      <c r="C22" s="105">
        <v>23.66</v>
      </c>
      <c r="D22" s="66">
        <f t="shared" si="7"/>
        <v>1.9332276567581262E-2</v>
      </c>
      <c r="E22" s="21"/>
      <c r="F22" s="22">
        <f>ROUND('PU Wise OWE'!$M$126/10000,2)</f>
        <v>17.579999999999998</v>
      </c>
      <c r="G22" s="24">
        <f t="shared" si="8"/>
        <v>1.5264126697461187E-2</v>
      </c>
      <c r="H22" s="70">
        <f>ROUND('PU Wise OWE'!$M$128/10000,2)</f>
        <v>17.97</v>
      </c>
      <c r="I22" s="22">
        <f>ROUND('PU Wise OWE'!$M$127/10000,2)</f>
        <v>11.95</v>
      </c>
      <c r="J22" s="23">
        <f>ROUND('PU Wise OWE'!$M$129/10000,2)</f>
        <v>18.600000000000001</v>
      </c>
      <c r="K22" s="22">
        <f t="shared" ref="K22" si="15">J22-I22</f>
        <v>6.6500000000000021</v>
      </c>
      <c r="L22" s="24">
        <f t="shared" ref="L22" si="16">K22/I22</f>
        <v>0.55648535564853574</v>
      </c>
      <c r="M22" s="22">
        <f t="shared" si="11"/>
        <v>0.63000000000000256</v>
      </c>
      <c r="N22" s="52">
        <f t="shared" si="12"/>
        <v>3.505843071786325E-2</v>
      </c>
      <c r="O22" s="52">
        <f t="shared" si="6"/>
        <v>1.0580204778156999</v>
      </c>
    </row>
    <row r="23" spans="1:15">
      <c r="A23" s="31"/>
      <c r="B23" s="56" t="s">
        <v>153</v>
      </c>
      <c r="C23" s="106">
        <v>18.22</v>
      </c>
      <c r="D23" s="66">
        <f t="shared" si="7"/>
        <v>1.4887323713496643E-2</v>
      </c>
      <c r="E23" s="21"/>
      <c r="F23" s="22">
        <f>ROUND('PU Wise OWE'!$P$126/10000,2)</f>
        <v>14.49</v>
      </c>
      <c r="G23" s="24">
        <f t="shared" si="8"/>
        <v>1.2581182926405723E-2</v>
      </c>
      <c r="H23" s="70">
        <f>ROUND('PU Wise OWE'!$P$128/10000,2)</f>
        <v>12.91</v>
      </c>
      <c r="I23" s="22">
        <f>ROUND('PU Wise OWE'!$P$127/10000,2)</f>
        <v>9.77</v>
      </c>
      <c r="J23" s="23">
        <f>ROUND('PU Wise OWE'!$P$129/10000,2)</f>
        <v>16.68</v>
      </c>
      <c r="K23" s="22">
        <f t="shared" si="13"/>
        <v>6.91</v>
      </c>
      <c r="L23" s="24">
        <f t="shared" si="14"/>
        <v>0.70726714431934501</v>
      </c>
      <c r="M23" s="22">
        <f t="shared" si="11"/>
        <v>3.7699999999999996</v>
      </c>
      <c r="N23" s="52">
        <f t="shared" si="12"/>
        <v>0.29202168861347788</v>
      </c>
      <c r="O23" s="52">
        <f t="shared" si="6"/>
        <v>1.1511387163561075</v>
      </c>
    </row>
    <row r="24" spans="1:15">
      <c r="B24" s="56" t="s">
        <v>154</v>
      </c>
      <c r="C24" s="106">
        <v>15.9</v>
      </c>
      <c r="D24" s="66">
        <f t="shared" si="7"/>
        <v>1.2991682055137026E-2</v>
      </c>
      <c r="E24" s="21"/>
      <c r="F24" s="22">
        <f>ROUND('PU Wise OWE'!$S$126/10000,2)</f>
        <v>14.35</v>
      </c>
      <c r="G24" s="24">
        <f t="shared" si="8"/>
        <v>1.2459625603445282E-2</v>
      </c>
      <c r="H24" s="70">
        <f>ROUND('PU Wise OWE'!$S$128/10000,2)</f>
        <v>15.63</v>
      </c>
      <c r="I24" s="22">
        <f>ROUND('PU Wise OWE'!$S$127/10000,2)</f>
        <v>14.35</v>
      </c>
      <c r="J24" s="23">
        <f>ROUND('PU Wise OWE'!$S$129/10000,2)</f>
        <v>17.11</v>
      </c>
      <c r="K24" s="22">
        <f t="shared" si="13"/>
        <v>2.76</v>
      </c>
      <c r="L24" s="24">
        <f t="shared" si="14"/>
        <v>0.19233449477351916</v>
      </c>
      <c r="M24" s="22">
        <f t="shared" si="11"/>
        <v>1.4799999999999986</v>
      </c>
      <c r="N24" s="52">
        <f t="shared" si="12"/>
        <v>9.4689699296225116E-2</v>
      </c>
      <c r="O24" s="52">
        <f t="shared" si="6"/>
        <v>1.192334494773519</v>
      </c>
    </row>
    <row r="25" spans="1:15">
      <c r="B25" s="56" t="s">
        <v>155</v>
      </c>
      <c r="C25" s="106">
        <v>30.16</v>
      </c>
      <c r="D25" s="66">
        <f t="shared" si="7"/>
        <v>2.4643341558675015E-2</v>
      </c>
      <c r="E25" s="21"/>
      <c r="F25" s="22">
        <f>ROUND('PU Wise OWE'!$T$126/10000,2)</f>
        <v>18.75</v>
      </c>
      <c r="G25" s="24">
        <f t="shared" si="8"/>
        <v>1.6279998610773453E-2</v>
      </c>
      <c r="H25" s="70">
        <f>ROUND('PU Wise OWE'!$T$128/10000,2)</f>
        <v>21.22</v>
      </c>
      <c r="I25" s="22">
        <f>ROUND('PU Wise OWE'!$T$127/10000,2)</f>
        <v>12.38</v>
      </c>
      <c r="J25" s="20">
        <f>ROUND('PU Wise OWE'!$T$129/10000,2)</f>
        <v>17.559999999999999</v>
      </c>
      <c r="K25" s="22">
        <f t="shared" si="13"/>
        <v>5.1799999999999979</v>
      </c>
      <c r="L25" s="24">
        <f t="shared" si="14"/>
        <v>0.41841680129240694</v>
      </c>
      <c r="M25" s="22">
        <f>J25-H25</f>
        <v>-3.66</v>
      </c>
      <c r="N25" s="52">
        <f>M25/H25</f>
        <v>-0.17247879359095195</v>
      </c>
      <c r="O25" s="52">
        <f t="shared" si="6"/>
        <v>0.93653333333333322</v>
      </c>
    </row>
    <row r="26" spans="1:15">
      <c r="B26" s="56" t="s">
        <v>173</v>
      </c>
      <c r="C26" s="106">
        <v>2.62</v>
      </c>
      <c r="D26" s="66">
        <f t="shared" si="7"/>
        <v>2.1407677348716358E-3</v>
      </c>
      <c r="E26" s="22"/>
      <c r="F26" s="22">
        <f>ROUND('PU Wise OWE'!$V$126/10000,2)</f>
        <v>0</v>
      </c>
      <c r="G26" s="24">
        <f t="shared" si="8"/>
        <v>0</v>
      </c>
      <c r="H26" s="70">
        <f>ROUND('PU Wise OWE'!$V$128/10000,2)</f>
        <v>0.6</v>
      </c>
      <c r="I26" s="22">
        <f>ROUND('PU Wise OWE'!$V$127/10000,2)</f>
        <v>0</v>
      </c>
      <c r="J26" s="23">
        <f>ROUND('PU Wise OWE'!$V$129/10000,2)</f>
        <v>5.27</v>
      </c>
      <c r="K26" s="22">
        <f t="shared" si="13"/>
        <v>5.27</v>
      </c>
      <c r="L26" s="24" t="e">
        <f t="shared" si="14"/>
        <v>#DIV/0!</v>
      </c>
      <c r="M26" s="22">
        <f t="shared" si="11"/>
        <v>4.67</v>
      </c>
      <c r="N26" s="52">
        <f t="shared" si="12"/>
        <v>7.7833333333333332</v>
      </c>
      <c r="O26" s="52" t="e">
        <f t="shared" si="6"/>
        <v>#DIV/0!</v>
      </c>
    </row>
    <row r="27" spans="1:15">
      <c r="B27" s="56" t="s">
        <v>172</v>
      </c>
      <c r="C27" s="106">
        <v>15.09</v>
      </c>
      <c r="D27" s="66">
        <f t="shared" si="7"/>
        <v>1.2329841648554574E-2</v>
      </c>
      <c r="E27" s="22"/>
      <c r="F27" s="22">
        <f>ROUND('PU Wise OWE'!$AC$126/10000,2)</f>
        <v>12.98</v>
      </c>
      <c r="G27" s="24">
        <f t="shared" si="8"/>
        <v>1.1270100371618103E-2</v>
      </c>
      <c r="H27" s="70">
        <f>ROUND('PU Wise OWE'!$AC$128/10000,2)</f>
        <v>13.1</v>
      </c>
      <c r="I27" s="22">
        <f>ROUND('PU Wise OWE'!$AC$127/10000,2)</f>
        <v>8.57</v>
      </c>
      <c r="J27" s="20">
        <f>ROUND('PU Wise OWE'!$AC$129/10000,2)</f>
        <v>4.71</v>
      </c>
      <c r="K27" s="22">
        <f t="shared" ref="K27" si="17">J27-I27</f>
        <v>-3.8600000000000003</v>
      </c>
      <c r="L27" s="24">
        <f t="shared" ref="L27" si="18">K27/I27</f>
        <v>-0.45040840140023342</v>
      </c>
      <c r="M27" s="22">
        <f t="shared" si="11"/>
        <v>-8.39</v>
      </c>
      <c r="N27" s="52">
        <f t="shared" si="12"/>
        <v>-0.64045801526717561</v>
      </c>
      <c r="O27" s="52">
        <f t="shared" si="6"/>
        <v>0.36286594761171032</v>
      </c>
    </row>
    <row r="28" spans="1:15">
      <c r="B28" s="199" t="s">
        <v>144</v>
      </c>
      <c r="C28" s="200">
        <f>SUM(C13:C27)</f>
        <v>828.45</v>
      </c>
      <c r="D28" s="202">
        <f>SUM(D13:D27)</f>
        <v>0.67691566028794137</v>
      </c>
      <c r="E28" s="200"/>
      <c r="F28" s="200">
        <f>F5</f>
        <v>841.48</v>
      </c>
      <c r="G28" s="202">
        <f t="shared" ref="G28:J28" si="19">SUM(G13:G27)</f>
        <v>0.72849303650192765</v>
      </c>
      <c r="H28" s="201">
        <f>SUM(H13:H27)</f>
        <v>565.6</v>
      </c>
      <c r="I28" s="200">
        <f t="shared" si="19"/>
        <v>579.93000000000006</v>
      </c>
      <c r="J28" s="200">
        <f t="shared" si="19"/>
        <v>621.68999999999994</v>
      </c>
      <c r="K28" s="200">
        <f t="shared" si="13"/>
        <v>41.759999999999877</v>
      </c>
      <c r="L28" s="202">
        <f t="shared" si="14"/>
        <v>7.2008690704050263E-2</v>
      </c>
      <c r="M28" s="200">
        <f>J28-H28</f>
        <v>56.089999999999918</v>
      </c>
      <c r="N28" s="203">
        <f>M28/H28</f>
        <v>9.9169024045261525E-2</v>
      </c>
      <c r="O28" s="203">
        <f t="shared" si="6"/>
        <v>0.7388054380377429</v>
      </c>
    </row>
    <row r="29" spans="1:15">
      <c r="J29" s="68"/>
    </row>
    <row r="31" spans="1:15">
      <c r="B31" s="75" t="s">
        <v>175</v>
      </c>
      <c r="C31" s="75"/>
      <c r="D31" s="77"/>
      <c r="H31" s="247"/>
      <c r="M31" s="36" t="s">
        <v>145</v>
      </c>
    </row>
    <row r="32" spans="1:15" ht="15" customHeight="1">
      <c r="B32" s="291" t="s">
        <v>146</v>
      </c>
      <c r="C32" s="303" t="s">
        <v>328</v>
      </c>
      <c r="D32" s="303" t="s">
        <v>168</v>
      </c>
      <c r="E32" s="303"/>
      <c r="F32" s="306" t="str">
        <f>'PU Wise OWE'!$B$5</f>
        <v xml:space="preserve">BGSL 2022-23 </v>
      </c>
      <c r="G32" s="303" t="s">
        <v>332</v>
      </c>
      <c r="H32" s="306" t="str">
        <f>'PU Wise OWE'!$B$7</f>
        <v>Actuals upto Nov'21</v>
      </c>
      <c r="I32" s="306" t="str">
        <f>'PU Wise OWE'!$B$6</f>
        <v>BP to end of  Nov'22</v>
      </c>
      <c r="J32" s="306" t="str">
        <f>'PU Wise OWE'!$B$8</f>
        <v>Actuals upto Nov'22</v>
      </c>
      <c r="K32" s="316" t="s">
        <v>201</v>
      </c>
      <c r="L32" s="316"/>
      <c r="M32" s="316" t="s">
        <v>142</v>
      </c>
      <c r="N32" s="316"/>
      <c r="O32" s="305" t="s">
        <v>333</v>
      </c>
    </row>
    <row r="33" spans="2:15" ht="18" customHeight="1">
      <c r="B33" s="292"/>
      <c r="C33" s="304"/>
      <c r="D33" s="304"/>
      <c r="E33" s="304"/>
      <c r="F33" s="304"/>
      <c r="G33" s="304"/>
      <c r="H33" s="304"/>
      <c r="I33" s="304"/>
      <c r="J33" s="304"/>
      <c r="K33" s="79" t="s">
        <v>140</v>
      </c>
      <c r="L33" s="80" t="s">
        <v>141</v>
      </c>
      <c r="M33" s="79" t="s">
        <v>140</v>
      </c>
      <c r="N33" s="80" t="s">
        <v>141</v>
      </c>
      <c r="O33" s="305"/>
    </row>
    <row r="34" spans="2:15">
      <c r="B34" s="84" t="s">
        <v>176</v>
      </c>
      <c r="C34" s="107">
        <v>2.5099999999999998</v>
      </c>
      <c r="D34" s="66">
        <f t="shared" ref="D34:D37" si="20">C34/$C$7</f>
        <v>2.0508881734838951E-3</v>
      </c>
      <c r="E34" s="21"/>
      <c r="F34" s="22">
        <f>ROUND(('PU Wise OWE'!$AE$126+'PU Wise OWE'!$AF$126)/10000,2)</f>
        <v>1.0900000000000001</v>
      </c>
      <c r="G34" s="24">
        <f t="shared" ref="G34:G37" si="21">F34/$F$7</f>
        <v>9.4641058590629675E-4</v>
      </c>
      <c r="H34" s="70">
        <f>ROUND(('PU Wise OWE'!$AE$128+'PU Wise OWE'!$AF$128)/10000,2)</f>
        <v>1.56</v>
      </c>
      <c r="I34" s="22">
        <f>ROUND(('PU Wise OWE'!$AE$127+'PU Wise OWE'!$AF$127)/10000,2)</f>
        <v>0.72</v>
      </c>
      <c r="J34" s="23">
        <f>ROUND(('PU Wise OWE'!$AE$129+'PU Wise OWE'!$AF$129)/10000,2)</f>
        <v>1.6</v>
      </c>
      <c r="K34" s="22">
        <f t="shared" ref="K34:K36" si="22">J34-I34</f>
        <v>0.88000000000000012</v>
      </c>
      <c r="L34" s="24">
        <f t="shared" ref="L34:L36" si="23">K34/I34</f>
        <v>1.2222222222222223</v>
      </c>
      <c r="M34" s="22">
        <f t="shared" ref="M34" si="24">J34-H34</f>
        <v>4.0000000000000036E-2</v>
      </c>
      <c r="N34" s="52">
        <f t="shared" ref="N34" si="25">M34/H34</f>
        <v>2.5641025641025664E-2</v>
      </c>
      <c r="O34" s="52">
        <f t="shared" ref="O34:O37" si="26">J34/F34</f>
        <v>1.4678899082568808</v>
      </c>
    </row>
    <row r="35" spans="2:15" ht="16.5" customHeight="1">
      <c r="B35" s="84" t="s">
        <v>177</v>
      </c>
      <c r="C35" s="107">
        <v>1.83</v>
      </c>
      <c r="D35" s="66">
        <f t="shared" si="20"/>
        <v>1.4952690667233183E-3</v>
      </c>
      <c r="E35" s="21"/>
      <c r="F35" s="22">
        <f>ROUND('PU Wise OWE'!$AG$126/10000,2)</f>
        <v>1.18</v>
      </c>
      <c r="G35" s="24">
        <f t="shared" si="21"/>
        <v>1.0245545792380091E-3</v>
      </c>
      <c r="H35" s="70">
        <f>ROUND('PU Wise OWE'!$AG$128/10000,2)</f>
        <v>1.08</v>
      </c>
      <c r="I35" s="22">
        <f>ROUND('PU Wise OWE'!$AG$127/10000,2)</f>
        <v>0.78</v>
      </c>
      <c r="J35" s="23">
        <f>ROUND('PU Wise OWE'!$AG$129/10000,2)</f>
        <v>1.42</v>
      </c>
      <c r="K35" s="22">
        <f t="shared" si="22"/>
        <v>0.6399999999999999</v>
      </c>
      <c r="L35" s="24">
        <f t="shared" si="23"/>
        <v>0.82051282051282037</v>
      </c>
      <c r="M35" s="22">
        <f t="shared" ref="M35:M37" si="27">J35-H35</f>
        <v>0.33999999999999986</v>
      </c>
      <c r="N35" s="52">
        <f t="shared" ref="N35:N37" si="28">M35/H35</f>
        <v>0.31481481481481466</v>
      </c>
      <c r="O35" s="52">
        <f t="shared" si="26"/>
        <v>1.2033898305084745</v>
      </c>
    </row>
    <row r="36" spans="2:15" ht="15.75" customHeight="1">
      <c r="B36" s="84" t="s">
        <v>178</v>
      </c>
      <c r="C36" s="107">
        <v>0.18</v>
      </c>
      <c r="D36" s="66">
        <f t="shared" si="20"/>
        <v>1.4707564590721162E-4</v>
      </c>
      <c r="E36" s="21"/>
      <c r="F36" s="22">
        <f>ROUND('PU Wise OWE'!$AJ$126/10000,2)</f>
        <v>0.11</v>
      </c>
      <c r="G36" s="24">
        <f t="shared" si="21"/>
        <v>9.5509325183204254E-5</v>
      </c>
      <c r="H36" s="70">
        <f>ROUND('PU Wise OWE'!$AJ$128/10000,2)</f>
        <v>0.12</v>
      </c>
      <c r="I36" s="22">
        <f>ROUND('PU Wise OWE'!$AJ$127/10000,2)</f>
        <v>7.0000000000000007E-2</v>
      </c>
      <c r="J36" s="23">
        <f>ROUND('PU Wise OWE'!$AJ$129/10000,2)</f>
        <v>0.19</v>
      </c>
      <c r="K36" s="22">
        <f t="shared" si="22"/>
        <v>0.12</v>
      </c>
      <c r="L36" s="24">
        <f t="shared" si="23"/>
        <v>1.714285714285714</v>
      </c>
      <c r="M36" s="22">
        <f t="shared" si="27"/>
        <v>7.0000000000000007E-2</v>
      </c>
      <c r="N36" s="52">
        <f t="shared" si="28"/>
        <v>0.58333333333333337</v>
      </c>
      <c r="O36" s="52">
        <f t="shared" si="26"/>
        <v>1.7272727272727273</v>
      </c>
    </row>
    <row r="37" spans="2:15">
      <c r="B37" s="25" t="s">
        <v>144</v>
      </c>
      <c r="C37" s="26">
        <f>SUM(C34:C36)</f>
        <v>4.5199999999999996</v>
      </c>
      <c r="D37" s="67">
        <f t="shared" si="20"/>
        <v>3.6932328861144247E-3</v>
      </c>
      <c r="E37" s="26"/>
      <c r="F37" s="74">
        <f t="shared" ref="F37:J37" si="29">SUM(F34:F36)</f>
        <v>2.38</v>
      </c>
      <c r="G37" s="54">
        <f t="shared" si="21"/>
        <v>2.0664744903275099E-3</v>
      </c>
      <c r="H37" s="74">
        <f>SUM(H34:H36)</f>
        <v>2.7600000000000002</v>
      </c>
      <c r="I37" s="74">
        <f t="shared" si="29"/>
        <v>1.57</v>
      </c>
      <c r="J37" s="74">
        <f t="shared" si="29"/>
        <v>3.21</v>
      </c>
      <c r="K37" s="26">
        <f t="shared" ref="K37" si="30">J37-I37</f>
        <v>1.64</v>
      </c>
      <c r="L37" s="54">
        <f t="shared" ref="L37" si="31">K37/I37</f>
        <v>1.0445859872611465</v>
      </c>
      <c r="M37" s="26">
        <f t="shared" si="27"/>
        <v>0.44999999999999973</v>
      </c>
      <c r="N37" s="55">
        <f t="shared" si="28"/>
        <v>0.16304347826086946</v>
      </c>
      <c r="O37" s="55">
        <f t="shared" si="26"/>
        <v>1.3487394957983194</v>
      </c>
    </row>
    <row r="38" spans="2:15">
      <c r="C38" s="68"/>
    </row>
    <row r="39" spans="2:15">
      <c r="B39" s="82"/>
      <c r="C39" s="82"/>
      <c r="D39" s="82"/>
      <c r="H39" s="83"/>
      <c r="M39" s="36" t="s">
        <v>145</v>
      </c>
    </row>
    <row r="40" spans="2:15" ht="15" customHeight="1">
      <c r="B40" s="305" t="s">
        <v>159</v>
      </c>
      <c r="C40" s="303" t="s">
        <v>328</v>
      </c>
      <c r="D40" s="303" t="s">
        <v>168</v>
      </c>
      <c r="E40" s="307"/>
      <c r="F40" s="306" t="str">
        <f>'PU Wise OWE'!$B$5</f>
        <v xml:space="preserve">BGSL 2022-23 </v>
      </c>
      <c r="G40" s="303" t="s">
        <v>332</v>
      </c>
      <c r="H40" s="306" t="str">
        <f>'PU Wise OWE'!$B$7</f>
        <v>Actuals upto Nov'21</v>
      </c>
      <c r="I40" s="306" t="str">
        <f>'PU Wise OWE'!$B$6</f>
        <v>BP to end of  Nov'22</v>
      </c>
      <c r="J40" s="306" t="str">
        <f>'PU Wise OWE'!$B$8</f>
        <v>Actuals upto Nov'22</v>
      </c>
      <c r="K40" s="316" t="s">
        <v>201</v>
      </c>
      <c r="L40" s="316"/>
      <c r="M40" s="316" t="s">
        <v>142</v>
      </c>
      <c r="N40" s="316"/>
      <c r="O40" s="305" t="s">
        <v>333</v>
      </c>
    </row>
    <row r="41" spans="2:15" ht="17.25" customHeight="1">
      <c r="B41" s="305"/>
      <c r="C41" s="304"/>
      <c r="D41" s="304"/>
      <c r="E41" s="308"/>
      <c r="F41" s="304"/>
      <c r="G41" s="304"/>
      <c r="H41" s="304"/>
      <c r="I41" s="304"/>
      <c r="J41" s="304"/>
      <c r="K41" s="79" t="s">
        <v>140</v>
      </c>
      <c r="L41" s="80" t="s">
        <v>141</v>
      </c>
      <c r="M41" s="79" t="s">
        <v>140</v>
      </c>
      <c r="N41" s="80" t="s">
        <v>141</v>
      </c>
      <c r="O41" s="305"/>
    </row>
    <row r="42" spans="2:15">
      <c r="B42" s="27" t="s">
        <v>160</v>
      </c>
      <c r="C42" s="104">
        <v>79.44</v>
      </c>
      <c r="D42" s="66">
        <f t="shared" ref="D42:D50" si="32">C42/$C$7</f>
        <v>6.4909385060382727E-2</v>
      </c>
      <c r="E42" s="308"/>
      <c r="F42" s="21">
        <f>SUM(F43:F48)</f>
        <v>53.429999999999993</v>
      </c>
      <c r="G42" s="24">
        <f t="shared" ref="G42:G50" si="33">F42/$F$7</f>
        <v>4.639148404126002E-2</v>
      </c>
      <c r="H42" s="70">
        <f>SUM(H43:H48)</f>
        <v>59.99</v>
      </c>
      <c r="I42" s="21">
        <f>SUM(I43:I48)</f>
        <v>35.26</v>
      </c>
      <c r="J42" s="21">
        <f>SUM(J43:J48)</f>
        <v>70.350000000000009</v>
      </c>
      <c r="K42" s="22">
        <f>J42-I42</f>
        <v>35.090000000000011</v>
      </c>
      <c r="L42" s="24">
        <f>K42/I42</f>
        <v>0.99517867271696003</v>
      </c>
      <c r="M42" s="22">
        <f t="shared" ref="M42" si="34">J42-H42</f>
        <v>10.360000000000007</v>
      </c>
      <c r="N42" s="52">
        <f t="shared" ref="N42" si="35">M42/H42</f>
        <v>0.17269544924154037</v>
      </c>
      <c r="O42" s="52">
        <f t="shared" ref="O42:O49" si="36">J42/F42</f>
        <v>1.316676024705222</v>
      </c>
    </row>
    <row r="43" spans="2:15">
      <c r="B43" s="57" t="s">
        <v>308</v>
      </c>
      <c r="C43" s="21">
        <v>4.55</v>
      </c>
      <c r="D43" s="66">
        <f t="shared" si="32"/>
        <v>3.7177454937656271E-3</v>
      </c>
      <c r="E43" s="308"/>
      <c r="F43" s="21">
        <f>ROUND('PU Wise OWE'!$AK$82/10000,2)</f>
        <v>2.09</v>
      </c>
      <c r="G43" s="24">
        <f t="shared" si="33"/>
        <v>1.8146771784808807E-3</v>
      </c>
      <c r="H43" s="70">
        <f>ROUND('PU Wise OWE'!$AK$84/10000,2)</f>
        <v>1.98</v>
      </c>
      <c r="I43" s="21">
        <f>ROUND('PU Wise OWE'!$AK$83/10000,2)</f>
        <v>1.38</v>
      </c>
      <c r="J43" s="21">
        <f>ROUND('PU Wise OWE'!$AK$85/10000,2)</f>
        <v>2.4500000000000002</v>
      </c>
      <c r="K43" s="22">
        <f t="shared" ref="K43:K50" si="37">J43-I43</f>
        <v>1.0700000000000003</v>
      </c>
      <c r="L43" s="24">
        <f t="shared" ref="L43:L50" si="38">K43/I43</f>
        <v>0.77536231884057993</v>
      </c>
      <c r="M43" s="22">
        <f t="shared" ref="M43:M49" si="39">J43-H43</f>
        <v>0.4700000000000002</v>
      </c>
      <c r="N43" s="52">
        <f t="shared" ref="N43:N49" si="40">M43/H43</f>
        <v>0.23737373737373749</v>
      </c>
      <c r="O43" s="52">
        <f t="shared" si="36"/>
        <v>1.1722488038277514</v>
      </c>
    </row>
    <row r="44" spans="2:15" s="242" customFormat="1">
      <c r="B44" s="243" t="s">
        <v>306</v>
      </c>
      <c r="C44" s="21">
        <v>3.09</v>
      </c>
      <c r="D44" s="66">
        <f t="shared" si="32"/>
        <v>2.5247985880737993E-3</v>
      </c>
      <c r="E44" s="308"/>
      <c r="F44" s="21">
        <f>ROUND('PU Wise OWE'!$AP$82/10000,2)</f>
        <v>0</v>
      </c>
      <c r="G44" s="24">
        <f t="shared" si="33"/>
        <v>0</v>
      </c>
      <c r="H44" s="21">
        <f>ROUND('PU Wise OWE'!$AP$84/10000,2)</f>
        <v>0</v>
      </c>
      <c r="I44" s="21">
        <f>ROUND('PU Wise OWE'!$AP$83/10000,2)</f>
        <v>0</v>
      </c>
      <c r="J44" s="21">
        <f>ROUND('PU Wise OWE'!$AP$85/10000,2)</f>
        <v>0</v>
      </c>
      <c r="K44" s="22">
        <f t="shared" ref="K44" si="41">J44-I44</f>
        <v>0</v>
      </c>
      <c r="L44" s="24" t="e">
        <f t="shared" ref="L44" si="42">K44/I44</f>
        <v>#DIV/0!</v>
      </c>
      <c r="M44" s="22">
        <f t="shared" ref="M44" si="43">J44-H44</f>
        <v>0</v>
      </c>
      <c r="N44" s="52" t="e">
        <f t="shared" ref="N44" si="44">M44/H44</f>
        <v>#DIV/0!</v>
      </c>
      <c r="O44" s="52" t="e">
        <f t="shared" ref="O44" si="45">J44/F44</f>
        <v>#DIV/0!</v>
      </c>
    </row>
    <row r="45" spans="2:15">
      <c r="B45" s="58" t="s">
        <v>163</v>
      </c>
      <c r="C45" s="108">
        <v>0</v>
      </c>
      <c r="D45" s="66">
        <f t="shared" si="32"/>
        <v>0</v>
      </c>
      <c r="E45" s="308"/>
      <c r="F45" s="21">
        <f>ROUND('PU Wise OWE'!$AR$82/10000,2)</f>
        <v>9.7799999999999994</v>
      </c>
      <c r="G45" s="24">
        <f t="shared" si="33"/>
        <v>8.4916472753794325E-3</v>
      </c>
      <c r="H45" s="70">
        <f>ROUND('PU Wise OWE'!$AR$84/10000,2)</f>
        <v>2.1800000000000002</v>
      </c>
      <c r="I45" s="21">
        <f>ROUND('PU Wise OWE'!$AR$83/10000,2)</f>
        <v>6.45</v>
      </c>
      <c r="J45" s="21">
        <f>ROUND('PU Wise OWE'!$AR$85/10000,2)</f>
        <v>0.32</v>
      </c>
      <c r="K45" s="22">
        <f t="shared" ref="K45:K46" si="46">J45-I45</f>
        <v>-6.13</v>
      </c>
      <c r="L45" s="24">
        <f t="shared" ref="L45:L46" si="47">K45/I45</f>
        <v>-0.95038759689922481</v>
      </c>
      <c r="M45" s="22">
        <f t="shared" si="39"/>
        <v>-1.86</v>
      </c>
      <c r="N45" s="52">
        <f t="shared" si="40"/>
        <v>-0.85321100917431192</v>
      </c>
      <c r="O45" s="52">
        <f t="shared" si="36"/>
        <v>3.2719836400817999E-2</v>
      </c>
    </row>
    <row r="46" spans="2:15">
      <c r="B46" s="58" t="s">
        <v>164</v>
      </c>
      <c r="C46" s="108">
        <v>0.85</v>
      </c>
      <c r="D46" s="66">
        <f t="shared" si="32"/>
        <v>6.9452388345072149E-4</v>
      </c>
      <c r="E46" s="308"/>
      <c r="F46" s="21">
        <f>ROUND('PU Wise OWE'!$AU$82/10000,2)</f>
        <v>3.3</v>
      </c>
      <c r="G46" s="24">
        <f t="shared" si="33"/>
        <v>2.8652797554961271E-3</v>
      </c>
      <c r="H46" s="70">
        <f>ROUND('PU Wise OWE'!$AU$84/10000,2)</f>
        <v>0.8</v>
      </c>
      <c r="I46" s="21">
        <f>ROUND('PU Wise OWE'!$AU$83/10000,2)</f>
        <v>2.1800000000000002</v>
      </c>
      <c r="J46" s="21">
        <f>ROUND('PU Wise OWE'!$AU$85/10000,2)</f>
        <v>-2.04</v>
      </c>
      <c r="K46" s="22">
        <f t="shared" si="46"/>
        <v>-4.2200000000000006</v>
      </c>
      <c r="L46" s="24">
        <f t="shared" si="47"/>
        <v>-1.9357798165137616</v>
      </c>
      <c r="M46" s="22">
        <f t="shared" si="39"/>
        <v>-2.84</v>
      </c>
      <c r="N46" s="52">
        <f t="shared" si="40"/>
        <v>-3.55</v>
      </c>
      <c r="O46" s="52">
        <f t="shared" si="36"/>
        <v>-0.61818181818181828</v>
      </c>
    </row>
    <row r="47" spans="2:15">
      <c r="B47" s="57" t="s">
        <v>161</v>
      </c>
      <c r="C47" s="21">
        <v>0</v>
      </c>
      <c r="D47" s="66">
        <f t="shared" si="32"/>
        <v>0</v>
      </c>
      <c r="E47" s="308"/>
      <c r="F47" s="21">
        <f>ROUND('PU Wise OWE'!$AZ$82/10000,2)</f>
        <v>0</v>
      </c>
      <c r="G47" s="24">
        <f t="shared" si="33"/>
        <v>0</v>
      </c>
      <c r="H47" s="70">
        <f>ROUND('PU Wise OWE'!$AZ$84/10000,2)</f>
        <v>0</v>
      </c>
      <c r="I47" s="21">
        <f>ROUND('PU Wise OWE'!$AZ$83/10000,2)</f>
        <v>0</v>
      </c>
      <c r="J47" s="21">
        <f>ROUND('PU Wise OWE'!$AZ$85/10000,2)</f>
        <v>0</v>
      </c>
      <c r="K47" s="22">
        <f t="shared" si="37"/>
        <v>0</v>
      </c>
      <c r="L47" s="24" t="e">
        <f t="shared" si="38"/>
        <v>#DIV/0!</v>
      </c>
      <c r="M47" s="22">
        <f t="shared" si="39"/>
        <v>0</v>
      </c>
      <c r="N47" s="52" t="e">
        <f t="shared" si="40"/>
        <v>#DIV/0!</v>
      </c>
      <c r="O47" s="52" t="e">
        <f t="shared" si="36"/>
        <v>#DIV/0!</v>
      </c>
    </row>
    <row r="48" spans="2:15">
      <c r="B48" s="58" t="s">
        <v>162</v>
      </c>
      <c r="C48" s="108">
        <v>70.95</v>
      </c>
      <c r="D48" s="66">
        <f t="shared" si="32"/>
        <v>5.7972317095092582E-2</v>
      </c>
      <c r="E48" s="308"/>
      <c r="F48" s="21">
        <f>ROUND('PU Wise OWE'!$BA$82/10000,2)</f>
        <v>38.26</v>
      </c>
      <c r="G48" s="24">
        <f t="shared" si="33"/>
        <v>3.3219879831903588E-2</v>
      </c>
      <c r="H48" s="70">
        <f>ROUND('PU Wise OWE'!$BA$84/10000,2)</f>
        <v>55.03</v>
      </c>
      <c r="I48" s="21">
        <f>ROUND('PU Wise OWE'!$BA$83/10000,2)</f>
        <v>25.25</v>
      </c>
      <c r="J48" s="21">
        <f>ROUND('PU Wise OWE'!$BA$85/10000,2)</f>
        <v>69.62</v>
      </c>
      <c r="K48" s="22">
        <f t="shared" si="37"/>
        <v>44.370000000000005</v>
      </c>
      <c r="L48" s="24">
        <f t="shared" si="38"/>
        <v>1.7572277227722775</v>
      </c>
      <c r="M48" s="22">
        <f t="shared" si="39"/>
        <v>14.590000000000003</v>
      </c>
      <c r="N48" s="52">
        <f t="shared" si="40"/>
        <v>0.26512811193894248</v>
      </c>
      <c r="O48" s="52">
        <f t="shared" si="36"/>
        <v>1.8196549921589129</v>
      </c>
    </row>
    <row r="49" spans="2:15">
      <c r="B49" s="59" t="s">
        <v>165</v>
      </c>
      <c r="C49" s="103">
        <v>147.26</v>
      </c>
      <c r="D49" s="66">
        <f t="shared" si="32"/>
        <v>0.12032422009053323</v>
      </c>
      <c r="E49" s="308"/>
      <c r="F49" s="21">
        <f>ROUND('PU Wise OWE'!$AM$82/10000,2)-49.5</f>
        <v>76.03</v>
      </c>
      <c r="G49" s="24">
        <f t="shared" si="33"/>
        <v>6.6014309033445628E-2</v>
      </c>
      <c r="H49" s="70">
        <f>ROUND('PU Wise OWE'!$AM$84/10000,2)-ROUND('Upto Month COPPY'!I60/10000,2)</f>
        <v>74.05</v>
      </c>
      <c r="I49" s="21">
        <f>ROUND('PU Wise OWE'!$AM$83/10000,2)-49.5</f>
        <v>33.349999999999994</v>
      </c>
      <c r="J49" s="21">
        <f>ROUND('PU Wise OWE'!$AM$85/10000,2)-ROUND('Upto Month Current'!I60/10000,2)</f>
        <v>179.98000000000002</v>
      </c>
      <c r="K49" s="22">
        <f t="shared" si="37"/>
        <v>146.63000000000002</v>
      </c>
      <c r="L49" s="24">
        <f t="shared" si="38"/>
        <v>4.3967016491754141</v>
      </c>
      <c r="M49" s="22">
        <f t="shared" si="39"/>
        <v>105.93000000000002</v>
      </c>
      <c r="N49" s="52">
        <f t="shared" si="40"/>
        <v>1.4305199189736668</v>
      </c>
      <c r="O49" s="52">
        <f t="shared" si="36"/>
        <v>2.3672234644219388</v>
      </c>
    </row>
    <row r="50" spans="2:15" s="36" customFormat="1">
      <c r="B50" s="60" t="s">
        <v>125</v>
      </c>
      <c r="C50" s="74">
        <f>C42+C49</f>
        <v>226.7</v>
      </c>
      <c r="D50" s="67">
        <f t="shared" si="32"/>
        <v>0.18523360515091597</v>
      </c>
      <c r="E50" s="309"/>
      <c r="F50" s="26">
        <v>174.81</v>
      </c>
      <c r="G50" s="54">
        <f t="shared" si="33"/>
        <v>0.15178168304796305</v>
      </c>
      <c r="H50" s="74">
        <f>H42+H49</f>
        <v>134.04</v>
      </c>
      <c r="I50" s="26">
        <f>I42+I49</f>
        <v>68.609999999999985</v>
      </c>
      <c r="J50" s="26">
        <f>J42+J49</f>
        <v>250.33000000000004</v>
      </c>
      <c r="K50" s="26">
        <f t="shared" si="37"/>
        <v>181.72000000000006</v>
      </c>
      <c r="L50" s="54">
        <f t="shared" si="38"/>
        <v>2.6485934994898717</v>
      </c>
      <c r="M50" s="26">
        <f t="shared" ref="M50" si="48">J50-H50</f>
        <v>116.29000000000005</v>
      </c>
      <c r="N50" s="55">
        <f t="shared" ref="N50" si="49">M50/H50</f>
        <v>0.86757684273351277</v>
      </c>
      <c r="O50" s="55">
        <f t="shared" ref="O50" si="50">J50/F50</f>
        <v>1.4320118986328016</v>
      </c>
    </row>
    <row r="52" spans="2:15">
      <c r="B52" s="75" t="s">
        <v>179</v>
      </c>
      <c r="C52" s="75"/>
    </row>
    <row r="53" spans="2:15" ht="47.25" customHeight="1">
      <c r="B53" s="81" t="s">
        <v>180</v>
      </c>
      <c r="C53" s="109">
        <v>13.04</v>
      </c>
      <c r="D53" s="66">
        <f t="shared" ref="D53:D57" si="51">C53/$C$7</f>
        <v>1.0654813459055775E-2</v>
      </c>
      <c r="E53" s="313"/>
      <c r="F53" s="22">
        <f>ROUND('PU Wise OWE'!$AK$126/10000,2)-F43</f>
        <v>11.2</v>
      </c>
      <c r="G53" s="24">
        <f t="shared" ref="G53:G55" si="52">F53/$F$7</f>
        <v>9.7245858368353415E-3</v>
      </c>
      <c r="H53" s="70">
        <f>ROUND('PU Wise OWE'!$AK$128/10000,2)-H43</f>
        <v>7.18</v>
      </c>
      <c r="I53" s="22">
        <f>ROUND('PU Wise OWE'!$AK$127/10000,2)-I43</f>
        <v>6.8</v>
      </c>
      <c r="J53" s="22">
        <f>ROUND('PU Wise OWE'!$AK$129/10000,2)-J43</f>
        <v>9.89</v>
      </c>
      <c r="K53" s="22">
        <f>J53-I53</f>
        <v>3.0900000000000007</v>
      </c>
      <c r="L53" s="24">
        <f>K53/I53</f>
        <v>0.45441176470588246</v>
      </c>
      <c r="M53" s="22">
        <f t="shared" ref="M53" si="53">J53-H53</f>
        <v>2.7100000000000009</v>
      </c>
      <c r="N53" s="52">
        <f t="shared" ref="N53" si="54">M53/H53</f>
        <v>0.37743732590529261</v>
      </c>
      <c r="O53" s="52">
        <f t="shared" ref="O53:O55" si="55">J53/F53</f>
        <v>0.88303571428571437</v>
      </c>
    </row>
    <row r="54" spans="2:15">
      <c r="B54" s="20" t="s">
        <v>157</v>
      </c>
      <c r="C54" s="105">
        <v>26.46</v>
      </c>
      <c r="D54" s="66">
        <f t="shared" si="51"/>
        <v>2.1620119948360109E-2</v>
      </c>
      <c r="E54" s="314"/>
      <c r="F54" s="22">
        <f>ROUND('PU Wise OWE'!$AL$126/10000,2)</f>
        <v>20.41</v>
      </c>
      <c r="G54" s="24">
        <f t="shared" si="52"/>
        <v>1.7721321154447262E-2</v>
      </c>
      <c r="H54" s="70">
        <f>ROUND('PU Wise OWE'!$AL$128/10000,2)</f>
        <v>11.83</v>
      </c>
      <c r="I54" s="22">
        <f>ROUND('PU Wise OWE'!$AL$127/10000,2)</f>
        <v>13.44</v>
      </c>
      <c r="J54" s="23">
        <f>ROUND('PU Wise OWE'!$AL$129/10000,2)</f>
        <v>15.53</v>
      </c>
      <c r="K54" s="22">
        <f t="shared" ref="K54" si="56">J54-I54</f>
        <v>2.09</v>
      </c>
      <c r="L54" s="24">
        <f t="shared" ref="L54" si="57">K54/I54</f>
        <v>0.15550595238095238</v>
      </c>
      <c r="M54" s="22">
        <f t="shared" ref="M54:M55" si="58">J54-H54</f>
        <v>3.6999999999999993</v>
      </c>
      <c r="N54" s="52">
        <f t="shared" ref="N54:N55" si="59">M54/H54</f>
        <v>0.31276415891800502</v>
      </c>
      <c r="O54" s="52">
        <f t="shared" si="55"/>
        <v>0.76090151886330226</v>
      </c>
    </row>
    <row r="55" spans="2:15" s="36" customFormat="1">
      <c r="B55" s="25" t="s">
        <v>125</v>
      </c>
      <c r="C55" s="26">
        <f>C53+C54</f>
        <v>39.5</v>
      </c>
      <c r="D55" s="67">
        <f t="shared" si="51"/>
        <v>3.2274933407415884E-2</v>
      </c>
      <c r="E55" s="315"/>
      <c r="F55" s="74">
        <f t="shared" ref="F55:J55" si="60">SUM(F53:F54)</f>
        <v>31.61</v>
      </c>
      <c r="G55" s="54">
        <f t="shared" si="52"/>
        <v>2.7445906991282604E-2</v>
      </c>
      <c r="H55" s="74">
        <f>SUM(H53:H54)</f>
        <v>19.009999999999998</v>
      </c>
      <c r="I55" s="74">
        <f t="shared" si="60"/>
        <v>20.239999999999998</v>
      </c>
      <c r="J55" s="74">
        <f t="shared" si="60"/>
        <v>25.42</v>
      </c>
      <c r="K55" s="26">
        <f t="shared" ref="K55" si="61">J55-I55</f>
        <v>5.1800000000000033</v>
      </c>
      <c r="L55" s="54">
        <f t="shared" ref="L55" si="62">K55/I55</f>
        <v>0.2559288537549409</v>
      </c>
      <c r="M55" s="26">
        <f t="shared" si="58"/>
        <v>6.4100000000000037</v>
      </c>
      <c r="N55" s="55">
        <f t="shared" si="59"/>
        <v>0.33719095213045791</v>
      </c>
      <c r="O55" s="55">
        <f t="shared" si="55"/>
        <v>0.80417589370452391</v>
      </c>
    </row>
    <row r="57" spans="2:15" s="36" customFormat="1">
      <c r="B57" s="197" t="s">
        <v>158</v>
      </c>
      <c r="C57" s="110">
        <v>56.11</v>
      </c>
      <c r="D57" s="244">
        <f t="shared" si="51"/>
        <v>4.5846747176964686E-2</v>
      </c>
      <c r="E57" s="53"/>
      <c r="F57" s="193">
        <f>ROUND('PU Wise OWE'!$AO$126/10000,2)</f>
        <v>45.08</v>
      </c>
      <c r="G57" s="194">
        <f t="shared" ref="G57" si="63">F57/$F$7</f>
        <v>3.9141457993262248E-2</v>
      </c>
      <c r="H57" s="198">
        <f>ROUND('PU Wise OWE'!$AO$128/10000,2)</f>
        <v>37.67</v>
      </c>
      <c r="I57" s="193">
        <f>ROUND('PU Wise OWE'!$AO$127/10000,2)</f>
        <v>29.28</v>
      </c>
      <c r="J57" s="133">
        <f>ROUND('PU Wise OWE'!$AO$129/10000,2)</f>
        <v>45.49</v>
      </c>
      <c r="K57" s="193">
        <f t="shared" ref="K57" si="64">J57-I57</f>
        <v>16.21</v>
      </c>
      <c r="L57" s="194">
        <f t="shared" ref="L57" si="65">K57/I57</f>
        <v>0.55362021857923494</v>
      </c>
      <c r="M57" s="193">
        <f t="shared" ref="M57" si="66">J57-H57</f>
        <v>7.82</v>
      </c>
      <c r="N57" s="195">
        <f t="shared" ref="N57" si="67">M57/H57</f>
        <v>0.2075922484735864</v>
      </c>
      <c r="O57" s="195">
        <f t="shared" ref="O57" si="68">J57/F57</f>
        <v>1.0090949423247562</v>
      </c>
    </row>
    <row r="58" spans="2:15">
      <c r="C58" s="191"/>
      <c r="O58" s="100"/>
    </row>
    <row r="59" spans="2:15">
      <c r="B59" s="75" t="s">
        <v>181</v>
      </c>
      <c r="C59" s="196"/>
      <c r="O59" s="196"/>
    </row>
    <row r="60" spans="2:15">
      <c r="B60" s="23" t="s">
        <v>182</v>
      </c>
      <c r="C60" s="22">
        <v>17.95</v>
      </c>
      <c r="D60" s="66">
        <f t="shared" ref="D60:D64" si="69">C60/$C$7</f>
        <v>1.4666710244635825E-2</v>
      </c>
      <c r="E60" s="310"/>
      <c r="F60" s="22">
        <f>ROUND('PU Wise OWE'!$AM$60/10000,2)</f>
        <v>16.13</v>
      </c>
      <c r="G60" s="24">
        <f t="shared" ref="G60:G64" si="70">F60/$F$7</f>
        <v>1.4005140138228041E-2</v>
      </c>
      <c r="H60" s="70">
        <f>ROUND('PU Wise OWE'!$AM$62/10000,2)</f>
        <v>12.33</v>
      </c>
      <c r="I60" s="22">
        <f>ROUND('PU Wise OWE'!$AM$61/10000,2)</f>
        <v>10.65</v>
      </c>
      <c r="J60" s="23">
        <f>ROUND('PU Wise OWE'!$AM$63/10000,2)</f>
        <v>13</v>
      </c>
      <c r="K60" s="22">
        <f t="shared" ref="K60:K62" si="71">J60-I60</f>
        <v>2.3499999999999996</v>
      </c>
      <c r="L60" s="24">
        <f t="shared" ref="L60:L62" si="72">K60/I60</f>
        <v>0.22065727699530513</v>
      </c>
      <c r="M60" s="22">
        <f t="shared" ref="M60" si="73">J60-H60</f>
        <v>0.66999999999999993</v>
      </c>
      <c r="N60" s="52">
        <f t="shared" ref="N60" si="74">M60/H60</f>
        <v>5.4339010543390097E-2</v>
      </c>
      <c r="O60" s="52">
        <f t="shared" ref="O60:O64" si="75">J60/F60</f>
        <v>0.80595164290142596</v>
      </c>
    </row>
    <row r="61" spans="2:15">
      <c r="B61" s="23" t="s">
        <v>183</v>
      </c>
      <c r="C61" s="22">
        <v>0</v>
      </c>
      <c r="D61" s="66">
        <f t="shared" si="69"/>
        <v>0</v>
      </c>
      <c r="E61" s="311"/>
      <c r="F61" s="22">
        <f>ROUND('PU Wise OWE'!$AM$93/10000,2)</f>
        <v>0</v>
      </c>
      <c r="G61" s="24">
        <f t="shared" si="70"/>
        <v>0</v>
      </c>
      <c r="H61" s="70">
        <f>ROUND('PU Wise OWE'!$AM$95/10000,2)</f>
        <v>0</v>
      </c>
      <c r="I61" s="22">
        <f>ROUND('PU Wise OWE'!$AM$94/10000,2)</f>
        <v>0</v>
      </c>
      <c r="J61" s="23">
        <f>ROUND('PU Wise OWE'!$AM$96/10000,2)</f>
        <v>0</v>
      </c>
      <c r="K61" s="22">
        <f t="shared" si="71"/>
        <v>0</v>
      </c>
      <c r="L61" s="24" t="e">
        <f t="shared" si="72"/>
        <v>#DIV/0!</v>
      </c>
      <c r="M61" s="22">
        <f t="shared" ref="M61:M63" si="76">J61-H61</f>
        <v>0</v>
      </c>
      <c r="N61" s="52" t="e">
        <f t="shared" ref="N61:N63" si="77">M61/H61</f>
        <v>#DIV/0!</v>
      </c>
      <c r="O61" s="52" t="e">
        <f t="shared" si="75"/>
        <v>#DIV/0!</v>
      </c>
    </row>
    <row r="62" spans="2:15">
      <c r="B62" s="23" t="s">
        <v>184</v>
      </c>
      <c r="C62" s="22">
        <v>2.56</v>
      </c>
      <c r="D62" s="66">
        <f t="shared" si="69"/>
        <v>2.091742519569232E-3</v>
      </c>
      <c r="E62" s="311"/>
      <c r="F62" s="22">
        <f>ROUND('PU Wise OWE'!$AN$16/10000,2)</f>
        <v>2.97</v>
      </c>
      <c r="G62" s="24">
        <f>F62/$F$7</f>
        <v>2.5787517799465147E-3</v>
      </c>
      <c r="H62" s="70">
        <f>ROUND('PU Wise OWE'!$AN$18/10000,2)</f>
        <v>2.12</v>
      </c>
      <c r="I62" s="22">
        <f>ROUND('PU Wise OWE'!$AN$17/10000,2)</f>
        <v>1.96</v>
      </c>
      <c r="J62" s="23">
        <f>ROUND('PU Wise OWE'!$AN$19/10000,2)</f>
        <v>4.0599999999999996</v>
      </c>
      <c r="K62" s="22">
        <f t="shared" si="71"/>
        <v>2.0999999999999996</v>
      </c>
      <c r="L62" s="24">
        <f t="shared" si="72"/>
        <v>1.0714285714285712</v>
      </c>
      <c r="M62" s="22">
        <f t="shared" si="76"/>
        <v>1.9399999999999995</v>
      </c>
      <c r="N62" s="52">
        <f t="shared" si="77"/>
        <v>0.9150943396226412</v>
      </c>
      <c r="O62" s="52">
        <f t="shared" si="75"/>
        <v>1.3670033670033668</v>
      </c>
    </row>
    <row r="63" spans="2:15">
      <c r="B63" s="23" t="s">
        <v>185</v>
      </c>
      <c r="C63" s="22">
        <v>2.73</v>
      </c>
      <c r="D63" s="66">
        <f t="shared" si="69"/>
        <v>2.2306472962593761E-3</v>
      </c>
      <c r="E63" s="311"/>
      <c r="F63" s="22">
        <f>ROUND('PU Wise OWE'!$AN$60/10000,2)</f>
        <v>2</v>
      </c>
      <c r="G63" s="24">
        <f>F63/$F$7</f>
        <v>1.7365331851491681E-3</v>
      </c>
      <c r="H63" s="70">
        <f>ROUND('PU Wise OWE'!$AN$62/10000,2)</f>
        <v>2.54</v>
      </c>
      <c r="I63" s="22">
        <f>ROUND('PU Wise OWE'!$AN$61/10000,2)</f>
        <v>1.32</v>
      </c>
      <c r="J63" s="23">
        <f>ROUND('PU Wise OWE'!$AN$63/10000,2)</f>
        <v>1.69</v>
      </c>
      <c r="K63" s="22">
        <f t="shared" ref="K63" si="78">J63-I63</f>
        <v>0.36999999999999988</v>
      </c>
      <c r="L63" s="24">
        <f t="shared" ref="L63" si="79">K63/I63</f>
        <v>0.28030303030303022</v>
      </c>
      <c r="M63" s="22">
        <f t="shared" si="76"/>
        <v>-0.85000000000000009</v>
      </c>
      <c r="N63" s="52">
        <f t="shared" si="77"/>
        <v>-0.3346456692913386</v>
      </c>
      <c r="O63" s="52">
        <f t="shared" si="75"/>
        <v>0.84499999999999997</v>
      </c>
    </row>
    <row r="64" spans="2:15" s="36" customFormat="1">
      <c r="B64" s="25" t="s">
        <v>125</v>
      </c>
      <c r="C64" s="26">
        <f>C60+C61+C62+C63</f>
        <v>23.24</v>
      </c>
      <c r="D64" s="67">
        <f t="shared" si="69"/>
        <v>1.8989100060464434E-2</v>
      </c>
      <c r="E64" s="312"/>
      <c r="F64" s="26">
        <f>SUM(F60:F63)</f>
        <v>21.099999999999998</v>
      </c>
      <c r="G64" s="54">
        <f t="shared" si="70"/>
        <v>1.8320425103323722E-2</v>
      </c>
      <c r="H64" s="74">
        <f>SUM(H60:H63)</f>
        <v>16.989999999999998</v>
      </c>
      <c r="I64" s="26">
        <f>SUM(I60:I63)</f>
        <v>13.93</v>
      </c>
      <c r="J64" s="26">
        <f>SUM(J60:J63)</f>
        <v>18.75</v>
      </c>
      <c r="K64" s="26">
        <f t="shared" ref="K64" si="80">J64-I64</f>
        <v>4.82</v>
      </c>
      <c r="L64" s="54">
        <f t="shared" ref="L64" si="81">K64/I64</f>
        <v>0.34601579325197418</v>
      </c>
      <c r="M64" s="26">
        <f t="shared" ref="M64" si="82">J64-H64</f>
        <v>1.7600000000000016</v>
      </c>
      <c r="N64" s="55">
        <f t="shared" ref="N64" si="83">M64/H64</f>
        <v>0.10359034726309604</v>
      </c>
      <c r="O64" s="55">
        <f t="shared" si="75"/>
        <v>0.88862559241706174</v>
      </c>
    </row>
    <row r="65" spans="2:15">
      <c r="O65" s="92"/>
    </row>
    <row r="66" spans="2:15">
      <c r="B66" s="75" t="s">
        <v>186</v>
      </c>
      <c r="C66" s="75"/>
    </row>
    <row r="67" spans="2:15">
      <c r="B67" s="23" t="s">
        <v>187</v>
      </c>
      <c r="C67" s="22">
        <v>0</v>
      </c>
      <c r="D67" s="66">
        <f t="shared" ref="D67:D69" si="84">C67/$C$7</f>
        <v>0</v>
      </c>
      <c r="E67" s="23"/>
      <c r="F67" s="22">
        <f>ROUND('PU Wise OWE'!$AP$71/10000,2)</f>
        <v>0</v>
      </c>
      <c r="G67" s="24">
        <f t="shared" ref="G67:G69" si="85">F67/$F$7</f>
        <v>0</v>
      </c>
      <c r="H67" s="70">
        <f>ROUND('PU Wise OWE'!$AP$73/10000,2)</f>
        <v>0</v>
      </c>
      <c r="I67" s="22">
        <f>ROUND('PU Wise OWE'!$AP$72/10000,2)</f>
        <v>0</v>
      </c>
      <c r="J67" s="23">
        <f>ROUND('PU Wise OWE'!$AP$74/10000,2)</f>
        <v>0</v>
      </c>
      <c r="K67" s="22">
        <f t="shared" ref="K67" si="86">J67-I67</f>
        <v>0</v>
      </c>
      <c r="L67" s="24" t="e">
        <f t="shared" ref="L67" si="87">K67/I67</f>
        <v>#DIV/0!</v>
      </c>
      <c r="M67" s="22">
        <f t="shared" ref="M67" si="88">J67-H67</f>
        <v>0</v>
      </c>
      <c r="N67" s="52" t="e">
        <f t="shared" ref="N67" si="89">M67/H67</f>
        <v>#DIV/0!</v>
      </c>
      <c r="O67" s="52" t="e">
        <f t="shared" ref="O67:O69" si="90">J67/F67</f>
        <v>#DIV/0!</v>
      </c>
    </row>
    <row r="68" spans="2:15">
      <c r="B68" s="87" t="s">
        <v>188</v>
      </c>
      <c r="C68" s="111">
        <v>41.32</v>
      </c>
      <c r="D68" s="66">
        <f t="shared" si="84"/>
        <v>3.3762031604922138E-2</v>
      </c>
      <c r="E68" s="23"/>
      <c r="F68" s="22">
        <f>ROUND('PU Wise OWE'!$AP$126/10000,2)-F67-F44</f>
        <v>10.49</v>
      </c>
      <c r="G68" s="24">
        <f t="shared" si="85"/>
        <v>9.108116556107387E-3</v>
      </c>
      <c r="H68" s="70">
        <f>ROUND('PU Wise OWE'!$AP$128/10000,2)-H67-H44</f>
        <v>39.86</v>
      </c>
      <c r="I68" s="22">
        <f>ROUND('PU Wise OWE'!$AP$127/10000,2)-I67-I44</f>
        <v>6.92</v>
      </c>
      <c r="J68" s="22">
        <f>ROUND('PU Wise OWE'!$AP$129/10000,2)-J67-J44</f>
        <v>18.489999999999998</v>
      </c>
      <c r="K68" s="22">
        <f>J68-I68</f>
        <v>11.569999999999999</v>
      </c>
      <c r="L68" s="24">
        <f t="shared" ref="L68:L84" si="91">K68/I68</f>
        <v>1.671965317919075</v>
      </c>
      <c r="M68" s="22">
        <f t="shared" ref="M68" si="92">J68-H68</f>
        <v>-21.37</v>
      </c>
      <c r="N68" s="52">
        <f t="shared" ref="N68" si="93">M68/H68</f>
        <v>-0.53612644254892128</v>
      </c>
      <c r="O68" s="52">
        <f t="shared" si="90"/>
        <v>1.7626310772163964</v>
      </c>
    </row>
    <row r="69" spans="2:15" s="36" customFormat="1">
      <c r="B69" s="25" t="s">
        <v>125</v>
      </c>
      <c r="C69" s="26">
        <f>C67+C68</f>
        <v>41.32</v>
      </c>
      <c r="D69" s="67">
        <f t="shared" si="84"/>
        <v>3.3762031604922138E-2</v>
      </c>
      <c r="E69" s="88"/>
      <c r="F69" s="74">
        <f>SUM(F67:F68)</f>
        <v>10.49</v>
      </c>
      <c r="G69" s="54">
        <f t="shared" si="85"/>
        <v>9.108116556107387E-3</v>
      </c>
      <c r="H69" s="74">
        <f>SUM(H67:H68)</f>
        <v>39.86</v>
      </c>
      <c r="I69" s="74">
        <f>SUM(I67:I68)</f>
        <v>6.92</v>
      </c>
      <c r="J69" s="74">
        <f>SUM(J67:J68)</f>
        <v>18.489999999999998</v>
      </c>
      <c r="K69" s="26">
        <f t="shared" ref="K69:K84" si="94">J69-I69</f>
        <v>11.569999999999999</v>
      </c>
      <c r="L69" s="54">
        <f t="shared" si="91"/>
        <v>1.671965317919075</v>
      </c>
      <c r="M69" s="26">
        <f t="shared" ref="M69" si="95">J69-H69</f>
        <v>-21.37</v>
      </c>
      <c r="N69" s="55">
        <f t="shared" ref="N69" si="96">M69/H69</f>
        <v>-0.53612644254892128</v>
      </c>
      <c r="O69" s="55">
        <f t="shared" si="90"/>
        <v>1.7626310772163964</v>
      </c>
    </row>
    <row r="70" spans="2:15">
      <c r="E70" s="31"/>
      <c r="F70" s="34"/>
      <c r="G70" s="34"/>
      <c r="I70" s="34"/>
      <c r="J70" s="31"/>
      <c r="K70" s="34"/>
      <c r="L70" s="35"/>
      <c r="M70" s="34"/>
      <c r="N70" s="92"/>
      <c r="O70" s="36"/>
    </row>
    <row r="71" spans="2:15">
      <c r="B71" s="75" t="s">
        <v>190</v>
      </c>
      <c r="C71" s="75"/>
      <c r="E71" s="31"/>
      <c r="F71" s="34"/>
      <c r="G71" s="34"/>
      <c r="I71" s="34"/>
      <c r="J71" s="31"/>
      <c r="K71" s="34"/>
      <c r="L71" s="35"/>
      <c r="M71" s="34"/>
      <c r="N71" s="92"/>
    </row>
    <row r="72" spans="2:15">
      <c r="B72" s="23" t="s">
        <v>189</v>
      </c>
      <c r="C72" s="22">
        <v>0.48</v>
      </c>
      <c r="D72" s="66">
        <f t="shared" ref="D72:D74" si="97">C72/$C$7</f>
        <v>3.92201722419231E-4</v>
      </c>
      <c r="E72" s="23"/>
      <c r="F72" s="70">
        <f>ROUND('PU Wise OWE'!$AQ$27/10000,2)+ROUND('PU Wise OWE'!$BB$27/10000,2)</f>
        <v>0</v>
      </c>
      <c r="G72" s="24">
        <f t="shared" ref="G72:G74" si="98">F72/$F$7</f>
        <v>0</v>
      </c>
      <c r="H72" s="70">
        <f>ROUND('PU Wise OWE'!$AQ$29/10000,2)+ROUND('PU Wise OWE'!$BB$29/10000,2)</f>
        <v>0.48</v>
      </c>
      <c r="I72" s="70">
        <f>ROUND('PU Wise OWE'!$AQ$28/10000,2)+ROUND('PU Wise OWE'!$BB$28/10000,2)</f>
        <v>0</v>
      </c>
      <c r="J72" s="70">
        <f>ROUND('PU Wise OWE'!$AQ$30/10000,2)+ROUND('PU Wise OWE'!$BB$30/10000,2)</f>
        <v>0.25</v>
      </c>
      <c r="K72" s="22">
        <f t="shared" si="94"/>
        <v>0.25</v>
      </c>
      <c r="L72" s="24" t="e">
        <f t="shared" si="91"/>
        <v>#DIV/0!</v>
      </c>
      <c r="M72" s="22">
        <f t="shared" ref="M72:M73" si="99">J72-H72</f>
        <v>-0.22999999999999998</v>
      </c>
      <c r="N72" s="52">
        <f t="shared" ref="N72:N73" si="100">M72/H72</f>
        <v>-0.47916666666666663</v>
      </c>
      <c r="O72" s="52" t="e">
        <f t="shared" ref="O72:O74" si="101">J72/F72</f>
        <v>#DIV/0!</v>
      </c>
    </row>
    <row r="73" spans="2:15">
      <c r="B73" s="23" t="s">
        <v>191</v>
      </c>
      <c r="C73" s="22">
        <v>15.75</v>
      </c>
      <c r="D73" s="66">
        <f t="shared" si="97"/>
        <v>1.2869119016881017E-2</v>
      </c>
      <c r="E73" s="23"/>
      <c r="F73" s="70">
        <f>ROUND('PU Wise OWE'!$AQ$38/10000,2)+ROUND('PU Wise OWE'!$BB$38/10000,2)</f>
        <v>10.76</v>
      </c>
      <c r="G73" s="24">
        <f t="shared" si="98"/>
        <v>9.3425485361025244E-3</v>
      </c>
      <c r="H73" s="70">
        <f>ROUND('PU Wise OWE'!$AQ$40/10000,2)+ROUND('PU Wise OWE'!$BB$40/10000,2)</f>
        <v>12</v>
      </c>
      <c r="I73" s="70">
        <f>ROUND('PU Wise OWE'!$AQ$39/10000,2)+ROUND('PU Wise OWE'!$BB$39/10000,2)</f>
        <v>7.1</v>
      </c>
      <c r="J73" s="70">
        <f>ROUND('PU Wise OWE'!$AQ$41/10000,2)+ROUND('PU Wise OWE'!$BB$41/10000,2)</f>
        <v>5.8</v>
      </c>
      <c r="K73" s="22">
        <f t="shared" si="94"/>
        <v>-1.2999999999999998</v>
      </c>
      <c r="L73" s="24">
        <f t="shared" si="91"/>
        <v>-0.18309859154929575</v>
      </c>
      <c r="M73" s="22">
        <f t="shared" si="99"/>
        <v>-6.2</v>
      </c>
      <c r="N73" s="52">
        <f t="shared" si="100"/>
        <v>-0.51666666666666672</v>
      </c>
      <c r="O73" s="52">
        <f t="shared" si="101"/>
        <v>0.53903345724907059</v>
      </c>
    </row>
    <row r="74" spans="2:15" s="36" customFormat="1">
      <c r="B74" s="25" t="s">
        <v>125</v>
      </c>
      <c r="C74" s="26">
        <f>C72+C73</f>
        <v>16.23</v>
      </c>
      <c r="D74" s="67">
        <f t="shared" si="97"/>
        <v>1.3261320739300248E-2</v>
      </c>
      <c r="E74" s="25"/>
      <c r="F74" s="74">
        <f>SUM(F72:F73)</f>
        <v>10.76</v>
      </c>
      <c r="G74" s="54">
        <f t="shared" si="98"/>
        <v>9.3425485361025244E-3</v>
      </c>
      <c r="H74" s="74">
        <f>SUM(H72:H73)</f>
        <v>12.48</v>
      </c>
      <c r="I74" s="74">
        <f t="shared" ref="I74:J74" si="102">SUM(I72:I73)</f>
        <v>7.1</v>
      </c>
      <c r="J74" s="74">
        <f t="shared" si="102"/>
        <v>6.05</v>
      </c>
      <c r="K74" s="26">
        <f t="shared" si="94"/>
        <v>-1.0499999999999998</v>
      </c>
      <c r="L74" s="54">
        <f t="shared" si="91"/>
        <v>-0.14788732394366194</v>
      </c>
      <c r="M74" s="26">
        <f t="shared" ref="M74" si="103">J74-H74</f>
        <v>-6.4300000000000006</v>
      </c>
      <c r="N74" s="55">
        <f t="shared" ref="N74" si="104">M74/H74</f>
        <v>-0.51522435897435903</v>
      </c>
      <c r="O74" s="55">
        <f t="shared" si="101"/>
        <v>0.56226765799256506</v>
      </c>
    </row>
    <row r="75" spans="2:15" s="36" customFormat="1">
      <c r="B75" s="204"/>
      <c r="C75" s="205"/>
      <c r="D75" s="207"/>
      <c r="E75" s="204"/>
      <c r="F75" s="206"/>
      <c r="G75" s="208"/>
      <c r="H75" s="206"/>
      <c r="I75" s="206"/>
      <c r="J75" s="206"/>
      <c r="K75" s="205"/>
      <c r="L75" s="208"/>
      <c r="M75" s="205"/>
      <c r="N75" s="209"/>
      <c r="O75" s="209"/>
    </row>
    <row r="76" spans="2:15" s="36" customFormat="1">
      <c r="B76" s="204"/>
      <c r="C76" s="205"/>
      <c r="D76" s="207"/>
      <c r="E76" s="204"/>
      <c r="F76" s="206"/>
      <c r="G76" s="208"/>
      <c r="H76" s="206"/>
      <c r="I76" s="206"/>
      <c r="J76" s="206"/>
      <c r="K76" s="205"/>
      <c r="L76" s="208"/>
      <c r="M76" s="36" t="s">
        <v>145</v>
      </c>
      <c r="N76" s="209"/>
      <c r="O76" s="209"/>
    </row>
    <row r="77" spans="2:15" ht="15" customHeight="1">
      <c r="B77" s="329" t="s">
        <v>305</v>
      </c>
      <c r="C77" s="305" t="s">
        <v>328</v>
      </c>
      <c r="D77" s="305" t="s">
        <v>168</v>
      </c>
      <c r="E77" s="305"/>
      <c r="F77" s="320" t="str">
        <f>'PU Wise OWE'!$B$5</f>
        <v xml:space="preserve">BGSL 2022-23 </v>
      </c>
      <c r="G77" s="303" t="s">
        <v>332</v>
      </c>
      <c r="H77" s="320" t="str">
        <f>'PU Wise OWE'!$B$7</f>
        <v>Actuals upto Nov'21</v>
      </c>
      <c r="I77" s="320" t="str">
        <f>'PU Wise OWE'!$B$6</f>
        <v>BP to end of  Nov'22</v>
      </c>
      <c r="J77" s="320" t="str">
        <f>'PU Wise OWE'!$B$8</f>
        <v>Actuals upto Nov'22</v>
      </c>
      <c r="K77" s="316" t="s">
        <v>201</v>
      </c>
      <c r="L77" s="316"/>
      <c r="M77" s="316" t="s">
        <v>142</v>
      </c>
      <c r="N77" s="316"/>
      <c r="O77" s="305" t="s">
        <v>334</v>
      </c>
    </row>
    <row r="78" spans="2:15" ht="26.25" customHeight="1">
      <c r="B78" s="329"/>
      <c r="C78" s="305"/>
      <c r="D78" s="305"/>
      <c r="E78" s="305"/>
      <c r="F78" s="305"/>
      <c r="G78" s="304"/>
      <c r="H78" s="305"/>
      <c r="I78" s="305"/>
      <c r="J78" s="305"/>
      <c r="K78" s="79" t="s">
        <v>140</v>
      </c>
      <c r="L78" s="80" t="s">
        <v>141</v>
      </c>
      <c r="M78" s="79" t="s">
        <v>140</v>
      </c>
      <c r="N78" s="80" t="s">
        <v>141</v>
      </c>
      <c r="O78" s="305"/>
    </row>
    <row r="79" spans="2:15">
      <c r="B79" s="23" t="s">
        <v>194</v>
      </c>
      <c r="C79" s="22">
        <v>0.22</v>
      </c>
      <c r="D79" s="66">
        <f t="shared" ref="D79:D87" si="105">C79/$C$7</f>
        <v>1.7975912277548087E-4</v>
      </c>
      <c r="E79" s="23"/>
      <c r="F79" s="22">
        <f>ROUND('PU Wise OWE'!$AW$126/10000,2)</f>
        <v>0.28000000000000003</v>
      </c>
      <c r="G79" s="24">
        <f t="shared" ref="G79:G85" si="106">F79/$F$7</f>
        <v>2.4311464592088357E-4</v>
      </c>
      <c r="H79" s="70">
        <f>ROUND('PU Wise OWE'!$AW$128/10000,2)</f>
        <v>0.16</v>
      </c>
      <c r="I79" s="22">
        <f>ROUND('PU Wise OWE'!$AW$127/10000,2)</f>
        <v>0.18</v>
      </c>
      <c r="J79" s="23">
        <f>ROUND('PU Wise OWE'!$AW$129/10000,2)</f>
        <v>0.45</v>
      </c>
      <c r="K79" s="22">
        <f t="shared" si="94"/>
        <v>0.27</v>
      </c>
      <c r="L79" s="24">
        <f t="shared" si="91"/>
        <v>1.5000000000000002</v>
      </c>
      <c r="M79" s="22">
        <f t="shared" ref="M79:M80" si="107">J79-H79</f>
        <v>0.29000000000000004</v>
      </c>
      <c r="N79" s="52">
        <f t="shared" ref="N79:N80" si="108">M79/H79</f>
        <v>1.8125000000000002</v>
      </c>
      <c r="O79" s="52">
        <f t="shared" ref="O79:O87" si="109">J79/F79</f>
        <v>1.607142857142857</v>
      </c>
    </row>
    <row r="80" spans="2:15">
      <c r="B80" s="23" t="s">
        <v>193</v>
      </c>
      <c r="C80" s="22">
        <v>0.23</v>
      </c>
      <c r="D80" s="66">
        <f t="shared" si="105"/>
        <v>1.879299919925482E-4</v>
      </c>
      <c r="E80" s="23"/>
      <c r="F80" s="22">
        <f>ROUND('PU Wise OWE'!$AX$126/10000,2)</f>
        <v>0.16</v>
      </c>
      <c r="G80" s="24">
        <f t="shared" si="106"/>
        <v>1.3892265481193344E-4</v>
      </c>
      <c r="H80" s="70">
        <f>ROUND('PU Wise OWE'!$AX$128/10000,2)</f>
        <v>0.15</v>
      </c>
      <c r="I80" s="22">
        <f>ROUND('PU Wise OWE'!$AX$127/10000,2)</f>
        <v>0.11</v>
      </c>
      <c r="J80" s="23">
        <f>ROUND('PU Wise OWE'!$AX$129/10000,2)</f>
        <v>0.23</v>
      </c>
      <c r="K80" s="22">
        <f t="shared" si="94"/>
        <v>0.12000000000000001</v>
      </c>
      <c r="L80" s="24">
        <f t="shared" si="91"/>
        <v>1.0909090909090911</v>
      </c>
      <c r="M80" s="22">
        <f t="shared" si="107"/>
        <v>8.0000000000000016E-2</v>
      </c>
      <c r="N80" s="52">
        <f t="shared" si="108"/>
        <v>0.53333333333333344</v>
      </c>
      <c r="O80" s="52">
        <f t="shared" si="109"/>
        <v>1.4375</v>
      </c>
    </row>
    <row r="81" spans="2:15">
      <c r="B81" s="23" t="s">
        <v>195</v>
      </c>
      <c r="C81" s="22">
        <v>1.1599999999999999</v>
      </c>
      <c r="D81" s="66">
        <f t="shared" si="105"/>
        <v>9.4782082917980819E-4</v>
      </c>
      <c r="E81" s="23"/>
      <c r="F81" s="22">
        <f>ROUND('PU Wise OWE'!$BC$126/10000,2)</f>
        <v>1.61</v>
      </c>
      <c r="G81" s="24">
        <f t="shared" si="106"/>
        <v>1.3979092140450804E-3</v>
      </c>
      <c r="H81" s="70">
        <f>ROUND('PU Wise OWE'!$BC$128/10000,2)</f>
        <v>0.8</v>
      </c>
      <c r="I81" s="22">
        <f>ROUND('PU Wise OWE'!$BC$127/10000,2)</f>
        <v>1.06</v>
      </c>
      <c r="J81" s="23">
        <f>ROUND('PU Wise OWE'!$BC$129/10000,2)</f>
        <v>1.1599999999999999</v>
      </c>
      <c r="K81" s="22">
        <f t="shared" si="94"/>
        <v>9.9999999999999867E-2</v>
      </c>
      <c r="L81" s="24">
        <f t="shared" si="91"/>
        <v>9.4339622641509302E-2</v>
      </c>
      <c r="M81" s="22">
        <f t="shared" ref="M81:M84" si="110">J81-H81</f>
        <v>0.35999999999999988</v>
      </c>
      <c r="N81" s="52">
        <f t="shared" ref="N81:N84" si="111">M81/H81</f>
        <v>0.44999999999999984</v>
      </c>
      <c r="O81" s="52">
        <f t="shared" si="109"/>
        <v>0.7204968944099378</v>
      </c>
    </row>
    <row r="82" spans="2:15">
      <c r="B82" s="23" t="s">
        <v>196</v>
      </c>
      <c r="C82" s="22">
        <v>1.1599999999999999</v>
      </c>
      <c r="D82" s="66">
        <f t="shared" si="105"/>
        <v>9.4782082917980819E-4</v>
      </c>
      <c r="E82" s="23"/>
      <c r="F82" s="22">
        <f>ROUND('PU Wise OWE'!$BD$126/10000,2)</f>
        <v>1.6</v>
      </c>
      <c r="G82" s="24">
        <f t="shared" si="106"/>
        <v>1.3892265481193346E-3</v>
      </c>
      <c r="H82" s="70">
        <f>ROUND('PU Wise OWE'!$BD$128/10000,2)</f>
        <v>0.8</v>
      </c>
      <c r="I82" s="22">
        <f>ROUND('PU Wise OWE'!$BD$127/10000,2)</f>
        <v>1.06</v>
      </c>
      <c r="J82" s="23">
        <f>ROUND('PU Wise OWE'!$BD$129/10000,2)</f>
        <v>1.1599999999999999</v>
      </c>
      <c r="K82" s="22">
        <f t="shared" si="94"/>
        <v>9.9999999999999867E-2</v>
      </c>
      <c r="L82" s="24">
        <f t="shared" si="91"/>
        <v>9.4339622641509302E-2</v>
      </c>
      <c r="M82" s="22">
        <f t="shared" si="110"/>
        <v>0.35999999999999988</v>
      </c>
      <c r="N82" s="52">
        <f t="shared" si="111"/>
        <v>0.44999999999999984</v>
      </c>
      <c r="O82" s="52">
        <f t="shared" si="109"/>
        <v>0.72499999999999987</v>
      </c>
    </row>
    <row r="83" spans="2:15">
      <c r="B83" s="23" t="s">
        <v>197</v>
      </c>
      <c r="C83" s="22">
        <v>1.49</v>
      </c>
      <c r="D83" s="66">
        <f t="shared" si="105"/>
        <v>1.2174595133430295E-3</v>
      </c>
      <c r="E83" s="23"/>
      <c r="F83" s="22">
        <f>ROUND('PU Wise OWE'!$BF$126/10000,2)</f>
        <v>1.39</v>
      </c>
      <c r="G83" s="24">
        <f t="shared" si="106"/>
        <v>1.2068905636786718E-3</v>
      </c>
      <c r="H83" s="70">
        <f>ROUND('PU Wise OWE'!$BF$128/10000,2)</f>
        <v>1.02</v>
      </c>
      <c r="I83" s="22">
        <f>ROUND('PU Wise OWE'!$BF$127/10000,2)</f>
        <v>0.92</v>
      </c>
      <c r="J83" s="23">
        <f>ROUND('PU Wise OWE'!$BF$129/10000,2)</f>
        <v>1.44</v>
      </c>
      <c r="K83" s="22">
        <f t="shared" si="94"/>
        <v>0.51999999999999991</v>
      </c>
      <c r="L83" s="24">
        <f t="shared" si="91"/>
        <v>0.56521739130434767</v>
      </c>
      <c r="M83" s="22">
        <f t="shared" si="110"/>
        <v>0.41999999999999993</v>
      </c>
      <c r="N83" s="52">
        <f t="shared" si="111"/>
        <v>0.41176470588235287</v>
      </c>
      <c r="O83" s="52">
        <f t="shared" si="109"/>
        <v>1.0359712230215827</v>
      </c>
    </row>
    <row r="84" spans="2:15">
      <c r="B84" s="23" t="s">
        <v>198</v>
      </c>
      <c r="C84" s="22">
        <v>20.78</v>
      </c>
      <c r="D84" s="66">
        <f t="shared" si="105"/>
        <v>1.6979066233065877E-2</v>
      </c>
      <c r="E84" s="23"/>
      <c r="F84" s="22">
        <f>ROUND('PU Wise OWE'!$BG$126/10000,2)-ROUND('PU Wise OWE'!$BG$115/10000,2)</f>
        <v>10.36999999999999</v>
      </c>
      <c r="G84" s="24">
        <f t="shared" si="106"/>
        <v>9.0039245649984282E-3</v>
      </c>
      <c r="H84" s="70">
        <f>ROUND('PU Wise OWE'!$BG$128/10000,2)-ROUND('PU Wise OWE'!$BG$117/10000,2)</f>
        <v>9.18</v>
      </c>
      <c r="I84" s="22">
        <f>ROUND('PU Wise OWE'!$BG$127/10000,2)-ROUND('PU Wise OWE'!$BG$116/10000,2)</f>
        <v>6.88</v>
      </c>
      <c r="J84" s="23">
        <f>ROUND('PU Wise OWE'!$BG$129/10000,2)-ROUND('PU Wise OWE'!$BG$118/10000,2)</f>
        <v>22.299999999999997</v>
      </c>
      <c r="K84" s="22">
        <f t="shared" si="94"/>
        <v>15.419999999999998</v>
      </c>
      <c r="L84" s="24">
        <f t="shared" si="91"/>
        <v>2.2412790697674416</v>
      </c>
      <c r="M84" s="22">
        <f t="shared" si="110"/>
        <v>13.119999999999997</v>
      </c>
      <c r="N84" s="52">
        <f t="shared" si="111"/>
        <v>1.4291938997821347</v>
      </c>
      <c r="O84" s="52">
        <f t="shared" si="109"/>
        <v>2.1504339440694329</v>
      </c>
    </row>
    <row r="85" spans="2:15" s="36" customFormat="1">
      <c r="B85" s="25" t="s">
        <v>125</v>
      </c>
      <c r="C85" s="26">
        <f>C79+C80+C81+C82+C83+C84</f>
        <v>25.04</v>
      </c>
      <c r="D85" s="67">
        <f t="shared" si="105"/>
        <v>2.0459856519536548E-2</v>
      </c>
      <c r="E85" s="25"/>
      <c r="F85" s="74">
        <f>SUM(F79:F84)</f>
        <v>15.409999999999989</v>
      </c>
      <c r="G85" s="54">
        <f t="shared" si="106"/>
        <v>1.3379988191574332E-2</v>
      </c>
      <c r="H85" s="74">
        <f>SUM(H79:H84)</f>
        <v>12.11</v>
      </c>
      <c r="I85" s="74">
        <f>SUM(I79:I84)</f>
        <v>10.210000000000001</v>
      </c>
      <c r="J85" s="74">
        <f>SUM(J79:J84)</f>
        <v>26.739999999999995</v>
      </c>
      <c r="K85" s="26">
        <f t="shared" ref="K85" si="112">J85-I85</f>
        <v>16.529999999999994</v>
      </c>
      <c r="L85" s="54">
        <f t="shared" ref="L85" si="113">K85/I85</f>
        <v>1.6190009794319287</v>
      </c>
      <c r="M85" s="26">
        <f t="shared" ref="M85" si="114">J85-H85</f>
        <v>14.629999999999995</v>
      </c>
      <c r="N85" s="55">
        <f t="shared" ref="N85" si="115">M85/H85</f>
        <v>1.2080924855491326</v>
      </c>
      <c r="O85" s="55">
        <f t="shared" si="109"/>
        <v>1.7352368591823499</v>
      </c>
    </row>
    <row r="86" spans="2:15">
      <c r="O86" s="25"/>
    </row>
    <row r="87" spans="2:15" s="36" customFormat="1" ht="30" customHeight="1">
      <c r="B87" s="93" t="s">
        <v>199</v>
      </c>
      <c r="C87" s="112">
        <v>432.66</v>
      </c>
      <c r="D87" s="244">
        <f t="shared" si="105"/>
        <v>0.35352082754563435</v>
      </c>
      <c r="E87" s="25"/>
      <c r="F87" s="112">
        <v>309.91000000000003</v>
      </c>
      <c r="G87" s="194">
        <f t="shared" ref="G87" si="116">F87/$F$7</f>
        <v>0.26908449970478937</v>
      </c>
      <c r="H87" s="112">
        <f>H37+H50+H55+H57+H64+H69+H74+H85</f>
        <v>274.92</v>
      </c>
      <c r="I87" s="112">
        <v>157.11000000000001</v>
      </c>
      <c r="J87" s="112">
        <f>J37+J50+J55+J57+J64+J69+J74+J85</f>
        <v>394.48000000000008</v>
      </c>
      <c r="K87" s="193">
        <f t="shared" ref="K87" si="117">J87-I87</f>
        <v>237.37000000000006</v>
      </c>
      <c r="L87" s="194">
        <f t="shared" ref="L87" si="118">K87/I87</f>
        <v>1.5108522691108144</v>
      </c>
      <c r="M87" s="193">
        <f t="shared" ref="M87" si="119">J87-H87</f>
        <v>119.56000000000006</v>
      </c>
      <c r="N87" s="195">
        <f t="shared" ref="N87" si="120">M87/H87</f>
        <v>0.43489014986177815</v>
      </c>
      <c r="O87" s="195">
        <f t="shared" si="109"/>
        <v>1.272885676486722</v>
      </c>
    </row>
    <row r="88" spans="2:15">
      <c r="O88" s="92"/>
    </row>
    <row r="89" spans="2:15">
      <c r="C89" s="176"/>
      <c r="O89" s="176"/>
    </row>
    <row r="90" spans="2:15" ht="15" customHeight="1">
      <c r="B90" s="327" t="s">
        <v>248</v>
      </c>
      <c r="C90" s="318" t="s">
        <v>328</v>
      </c>
      <c r="D90" s="318" t="s">
        <v>168</v>
      </c>
      <c r="E90" s="318"/>
      <c r="F90" s="320" t="str">
        <f>'PU Wise OWE'!$B$5</f>
        <v xml:space="preserve">BGSL 2022-23 </v>
      </c>
      <c r="G90" s="303" t="s">
        <v>332</v>
      </c>
      <c r="H90" s="321" t="s">
        <v>336</v>
      </c>
      <c r="I90" s="321" t="s">
        <v>337</v>
      </c>
      <c r="J90" s="318" t="s">
        <v>200</v>
      </c>
      <c r="K90" s="323" t="s">
        <v>142</v>
      </c>
      <c r="L90" s="323"/>
      <c r="M90" s="305" t="s">
        <v>333</v>
      </c>
      <c r="N90" s="187"/>
      <c r="O90" s="192"/>
    </row>
    <row r="91" spans="2:15" ht="30" customHeight="1">
      <c r="B91" s="328"/>
      <c r="C91" s="319"/>
      <c r="D91" s="319"/>
      <c r="E91" s="319"/>
      <c r="F91" s="305"/>
      <c r="G91" s="304"/>
      <c r="H91" s="319"/>
      <c r="I91" s="322"/>
      <c r="J91" s="319"/>
      <c r="K91" s="79" t="s">
        <v>140</v>
      </c>
      <c r="L91" s="79" t="s">
        <v>141</v>
      </c>
      <c r="M91" s="305"/>
      <c r="N91" s="187"/>
      <c r="O91" s="192"/>
    </row>
    <row r="92" spans="2:15">
      <c r="B92" s="20" t="s">
        <v>249</v>
      </c>
      <c r="C92" s="20">
        <v>0</v>
      </c>
      <c r="D92" s="66">
        <f t="shared" ref="D92:D105" si="121">C92/$C$7</f>
        <v>0</v>
      </c>
      <c r="E92" s="20"/>
      <c r="F92" s="105">
        <f>'PU Wise OWE'!V27/10000</f>
        <v>0</v>
      </c>
      <c r="G92" s="182">
        <f t="shared" ref="G92:G105" si="122">F92/$F$7</f>
        <v>0</v>
      </c>
      <c r="H92" s="212">
        <f>'PU Wise OWE'!V29</f>
        <v>0</v>
      </c>
      <c r="I92" s="212">
        <f>'PU Wise OWE'!W30</f>
        <v>0</v>
      </c>
      <c r="J92" s="182">
        <f t="shared" ref="J92:J105" si="123">I92/$I$7</f>
        <v>0</v>
      </c>
      <c r="K92" s="22">
        <f>I92-H92</f>
        <v>0</v>
      </c>
      <c r="L92" s="52">
        <v>0</v>
      </c>
      <c r="M92" s="183">
        <v>0</v>
      </c>
      <c r="N92" s="187"/>
      <c r="O92" s="189"/>
    </row>
    <row r="93" spans="2:15">
      <c r="B93" s="20" t="s">
        <v>250</v>
      </c>
      <c r="C93" s="20">
        <v>0.3</v>
      </c>
      <c r="D93" s="66">
        <f t="shared" si="121"/>
        <v>2.4512607651201935E-4</v>
      </c>
      <c r="E93" s="20"/>
      <c r="F93" s="105">
        <f>'PU Wise OWE'!V38/10000</f>
        <v>0</v>
      </c>
      <c r="G93" s="182">
        <f t="shared" si="122"/>
        <v>0</v>
      </c>
      <c r="H93" s="109">
        <f>'PU Wise OWE'!V40/10000</f>
        <v>0.6048</v>
      </c>
      <c r="I93" s="109">
        <f>'PU Wise OWE'!V41/10000</f>
        <v>5.2746000000000004</v>
      </c>
      <c r="J93" s="182">
        <f t="shared" si="123"/>
        <v>6.7171820080484954E-3</v>
      </c>
      <c r="K93" s="22">
        <f t="shared" ref="K93:K94" si="124">I93-H93</f>
        <v>4.6698000000000004</v>
      </c>
      <c r="L93" s="52">
        <f t="shared" ref="L93:L94" si="125">K93/H93</f>
        <v>7.7212301587301591</v>
      </c>
      <c r="M93" s="183" t="e">
        <f t="shared" ref="M93:M105" si="126">I93/F93</f>
        <v>#DIV/0!</v>
      </c>
      <c r="N93" s="187"/>
      <c r="O93" s="189"/>
    </row>
    <row r="94" spans="2:15">
      <c r="B94" s="20" t="s">
        <v>260</v>
      </c>
      <c r="C94" s="20">
        <v>0</v>
      </c>
      <c r="D94" s="66">
        <f t="shared" si="121"/>
        <v>0</v>
      </c>
      <c r="E94" s="20"/>
      <c r="F94" s="105">
        <f>'PU Wise OWE'!V49/10000</f>
        <v>0</v>
      </c>
      <c r="G94" s="182">
        <f t="shared" si="122"/>
        <v>0</v>
      </c>
      <c r="H94" s="109">
        <f>'PU Wise OWE'!V51/10000</f>
        <v>0</v>
      </c>
      <c r="I94" s="105">
        <f>'PU Wise OWE'!V52/10000</f>
        <v>0</v>
      </c>
      <c r="J94" s="182">
        <f t="shared" si="123"/>
        <v>0</v>
      </c>
      <c r="K94" s="22">
        <f t="shared" si="124"/>
        <v>0</v>
      </c>
      <c r="L94" s="52" t="e">
        <f t="shared" si="125"/>
        <v>#DIV/0!</v>
      </c>
      <c r="M94" s="183" t="e">
        <f t="shared" si="126"/>
        <v>#DIV/0!</v>
      </c>
      <c r="N94" s="187"/>
      <c r="O94" s="189"/>
    </row>
    <row r="95" spans="2:15">
      <c r="B95" s="59" t="s">
        <v>251</v>
      </c>
      <c r="C95" s="27">
        <f>SUM(C92:C94)</f>
        <v>0.3</v>
      </c>
      <c r="D95" s="67">
        <f t="shared" si="121"/>
        <v>2.4512607651201935E-4</v>
      </c>
      <c r="E95" s="27">
        <f t="shared" ref="E95" si="127">SUM(E92:E93)</f>
        <v>0</v>
      </c>
      <c r="F95" s="104">
        <f>F92+F93+F94</f>
        <v>0</v>
      </c>
      <c r="G95" s="184">
        <f t="shared" si="122"/>
        <v>0</v>
      </c>
      <c r="H95" s="104">
        <f>SUM(H92:H94)</f>
        <v>0.6048</v>
      </c>
      <c r="I95" s="104">
        <f>SUM(I92:I94)</f>
        <v>5.2746000000000004</v>
      </c>
      <c r="J95" s="184">
        <f t="shared" si="123"/>
        <v>6.7171820080484954E-3</v>
      </c>
      <c r="K95" s="26">
        <f t="shared" ref="K95" si="128">I95-H95</f>
        <v>4.6698000000000004</v>
      </c>
      <c r="L95" s="55">
        <f t="shared" ref="L95" si="129">K95/H95</f>
        <v>7.7212301587301591</v>
      </c>
      <c r="M95" s="185" t="e">
        <f t="shared" si="126"/>
        <v>#DIV/0!</v>
      </c>
      <c r="N95" s="187"/>
      <c r="O95" s="190"/>
    </row>
    <row r="96" spans="2:15">
      <c r="B96" s="20" t="s">
        <v>252</v>
      </c>
      <c r="C96" s="20">
        <v>0</v>
      </c>
      <c r="D96" s="66">
        <f t="shared" si="121"/>
        <v>0</v>
      </c>
      <c r="E96" s="20"/>
      <c r="F96" s="105">
        <f>'PU Wise OWE'!AQ27</f>
        <v>0</v>
      </c>
      <c r="G96" s="182">
        <f t="shared" si="122"/>
        <v>0</v>
      </c>
      <c r="H96" s="212">
        <f>'PU Wise OWE'!AQ29/10000</f>
        <v>0</v>
      </c>
      <c r="I96" s="105">
        <f>'PU Wise OWE'!AQ30</f>
        <v>0</v>
      </c>
      <c r="J96" s="182">
        <f t="shared" si="123"/>
        <v>0</v>
      </c>
      <c r="K96" s="22">
        <f>I96-H96</f>
        <v>0</v>
      </c>
      <c r="L96" s="52">
        <v>0</v>
      </c>
      <c r="M96" s="183">
        <v>0</v>
      </c>
      <c r="N96" s="187"/>
      <c r="O96" s="189"/>
    </row>
    <row r="97" spans="2:15">
      <c r="B97" s="20" t="s">
        <v>253</v>
      </c>
      <c r="C97" s="20">
        <v>0.3</v>
      </c>
      <c r="D97" s="66">
        <f t="shared" si="121"/>
        <v>2.4512607651201935E-4</v>
      </c>
      <c r="E97" s="20"/>
      <c r="F97" s="105">
        <f>'PU Wise OWE'!AQ38/10000</f>
        <v>0</v>
      </c>
      <c r="G97" s="182">
        <f t="shared" si="122"/>
        <v>0</v>
      </c>
      <c r="H97" s="109">
        <f>'PU Wise OWE'!AQ40/10000</f>
        <v>0.73919999999999997</v>
      </c>
      <c r="I97" s="105">
        <f>'PU Wise OWE'!AQ41/10000</f>
        <v>3.859</v>
      </c>
      <c r="J97" s="182">
        <f t="shared" si="123"/>
        <v>4.9144210687178443E-3</v>
      </c>
      <c r="K97" s="22">
        <f t="shared" ref="K97:K99" si="130">I97-H97</f>
        <v>3.1198000000000001</v>
      </c>
      <c r="L97" s="52">
        <f t="shared" ref="L97:L99" si="131">K97/H97</f>
        <v>4.2205086580086579</v>
      </c>
      <c r="M97" s="183" t="e">
        <f t="shared" si="126"/>
        <v>#DIV/0!</v>
      </c>
      <c r="N97" s="187"/>
      <c r="O97" s="189"/>
    </row>
    <row r="98" spans="2:15">
      <c r="B98" s="20" t="s">
        <v>261</v>
      </c>
      <c r="C98" s="20">
        <v>0</v>
      </c>
      <c r="D98" s="66">
        <f t="shared" si="121"/>
        <v>0</v>
      </c>
      <c r="E98" s="20"/>
      <c r="F98" s="105">
        <f>'PU Wise OWE'!AQ49/10000</f>
        <v>0</v>
      </c>
      <c r="G98" s="182">
        <f t="shared" si="122"/>
        <v>0</v>
      </c>
      <c r="H98" s="109">
        <f>'PU Wise OWE'!AQ51/10000</f>
        <v>0</v>
      </c>
      <c r="I98" s="109">
        <f>'PU Wise OWE'!AQ52/10000</f>
        <v>0</v>
      </c>
      <c r="J98" s="182">
        <f t="shared" si="123"/>
        <v>0</v>
      </c>
      <c r="K98" s="22">
        <f t="shared" si="130"/>
        <v>0</v>
      </c>
      <c r="L98" s="52" t="e">
        <f t="shared" si="131"/>
        <v>#DIV/0!</v>
      </c>
      <c r="M98" s="183">
        <v>0</v>
      </c>
      <c r="N98" s="187"/>
      <c r="O98" s="189"/>
    </row>
    <row r="99" spans="2:15">
      <c r="B99" s="59" t="s">
        <v>254</v>
      </c>
      <c r="C99" s="27">
        <f>SUM(C96:C98)</f>
        <v>0.3</v>
      </c>
      <c r="D99" s="67">
        <f t="shared" si="121"/>
        <v>2.4512607651201935E-4</v>
      </c>
      <c r="E99" s="27">
        <f t="shared" ref="E99" si="132">SUM(E96:E97)</f>
        <v>0</v>
      </c>
      <c r="F99" s="104">
        <f>SUM(F96:F98)</f>
        <v>0</v>
      </c>
      <c r="G99" s="184">
        <f t="shared" si="122"/>
        <v>0</v>
      </c>
      <c r="H99" s="104">
        <f>H97+H98</f>
        <v>0.73919999999999997</v>
      </c>
      <c r="I99" s="104">
        <f>I97+I98</f>
        <v>3.859</v>
      </c>
      <c r="J99" s="184">
        <f t="shared" si="123"/>
        <v>4.9144210687178443E-3</v>
      </c>
      <c r="K99" s="26">
        <f t="shared" si="130"/>
        <v>3.1198000000000001</v>
      </c>
      <c r="L99" s="55">
        <f t="shared" si="131"/>
        <v>4.2205086580086579</v>
      </c>
      <c r="M99" s="185" t="e">
        <f t="shared" si="126"/>
        <v>#DIV/0!</v>
      </c>
      <c r="N99" s="187"/>
      <c r="O99" s="190"/>
    </row>
    <row r="100" spans="2:15">
      <c r="B100" s="20" t="s">
        <v>255</v>
      </c>
      <c r="C100" s="105">
        <v>0.1</v>
      </c>
      <c r="D100" s="66">
        <f t="shared" si="121"/>
        <v>8.1708692170673125E-5</v>
      </c>
      <c r="E100" s="20"/>
      <c r="F100" s="105">
        <v>0</v>
      </c>
      <c r="G100" s="182">
        <f t="shared" si="122"/>
        <v>0</v>
      </c>
      <c r="H100" s="109">
        <f>'PU Wise OWE'!AC29/10000</f>
        <v>1.2215</v>
      </c>
      <c r="I100" s="105">
        <f>'PU Wise OWE'!AC30/10000</f>
        <v>0.64649999999999996</v>
      </c>
      <c r="J100" s="182">
        <f t="shared" si="123"/>
        <v>8.2331516479038254E-4</v>
      </c>
      <c r="K100" s="22">
        <f>I100-H100</f>
        <v>-0.57500000000000007</v>
      </c>
      <c r="L100" s="52">
        <f>K100/H100</f>
        <v>-0.47073270568972581</v>
      </c>
      <c r="M100" s="183" t="e">
        <f t="shared" si="126"/>
        <v>#DIV/0!</v>
      </c>
      <c r="N100" s="187"/>
      <c r="O100" s="189"/>
    </row>
    <row r="101" spans="2:15">
      <c r="B101" s="20" t="s">
        <v>256</v>
      </c>
      <c r="C101" s="20">
        <v>1.5</v>
      </c>
      <c r="D101" s="66">
        <f t="shared" si="121"/>
        <v>1.2256303825600968E-3</v>
      </c>
      <c r="E101" s="20"/>
      <c r="F101" s="105">
        <f>'PU Wise OWE'!AC38/10000</f>
        <v>12.978199999999999</v>
      </c>
      <c r="G101" s="182">
        <f t="shared" si="122"/>
        <v>1.1268537491751466E-2</v>
      </c>
      <c r="H101" s="109">
        <f>'PU Wise OWE'!AC40/10000</f>
        <v>11.8764</v>
      </c>
      <c r="I101" s="105">
        <f>'PU Wise OWE'!AC41/10000</f>
        <v>4.0625999999999998</v>
      </c>
      <c r="J101" s="182">
        <f t="shared" si="123"/>
        <v>5.1737048545667562E-3</v>
      </c>
      <c r="K101" s="22">
        <f t="shared" ref="K101:K102" si="133">I101-H101</f>
        <v>-7.8138000000000005</v>
      </c>
      <c r="L101" s="52">
        <f t="shared" ref="L101:L102" si="134">K101/H101</f>
        <v>-0.65792664443770843</v>
      </c>
      <c r="M101" s="183">
        <f t="shared" si="126"/>
        <v>0.31303262393860476</v>
      </c>
      <c r="N101" s="187"/>
      <c r="O101" s="189"/>
    </row>
    <row r="102" spans="2:15">
      <c r="B102" s="59" t="s">
        <v>257</v>
      </c>
      <c r="C102" s="104">
        <f>SUM(C100:C101)</f>
        <v>1.6</v>
      </c>
      <c r="D102" s="67">
        <f t="shared" si="121"/>
        <v>1.30733907473077E-3</v>
      </c>
      <c r="E102" s="27">
        <f t="shared" ref="E102:I102" si="135">SUM(E100:E101)</f>
        <v>0</v>
      </c>
      <c r="F102" s="104">
        <f>F100+F101</f>
        <v>12.978199999999999</v>
      </c>
      <c r="G102" s="184">
        <f t="shared" si="122"/>
        <v>1.1268537491751466E-2</v>
      </c>
      <c r="H102" s="104">
        <f t="shared" ref="H102" si="136">SUM(H100:H101)</f>
        <v>13.097900000000001</v>
      </c>
      <c r="I102" s="104">
        <f t="shared" si="135"/>
        <v>4.7090999999999994</v>
      </c>
      <c r="J102" s="184">
        <f t="shared" si="123"/>
        <v>5.9970200193571388E-3</v>
      </c>
      <c r="K102" s="22">
        <f t="shared" si="133"/>
        <v>-8.3888000000000016</v>
      </c>
      <c r="L102" s="52">
        <f t="shared" si="134"/>
        <v>-0.64046908283007209</v>
      </c>
      <c r="M102" s="185">
        <f t="shared" si="126"/>
        <v>0.36284692792529005</v>
      </c>
      <c r="N102" s="187"/>
      <c r="O102" s="190"/>
    </row>
    <row r="103" spans="2:15">
      <c r="B103" s="20" t="s">
        <v>258</v>
      </c>
      <c r="C103" s="105">
        <v>0.1</v>
      </c>
      <c r="D103" s="66">
        <f t="shared" si="121"/>
        <v>8.1708692170673125E-5</v>
      </c>
      <c r="E103" s="20"/>
      <c r="F103" s="105">
        <f>'PU Wise OWE'!BB27/10000</f>
        <v>1.4E-3</v>
      </c>
      <c r="G103" s="182">
        <f t="shared" si="122"/>
        <v>1.2155732296044178E-6</v>
      </c>
      <c r="H103" s="109">
        <f>'PU Wise OWE'!BB29/10000</f>
        <v>0.47849999999999998</v>
      </c>
      <c r="I103" s="105">
        <f>'PU Wise OWE'!BB30/10000</f>
        <v>0.2535</v>
      </c>
      <c r="J103" s="182">
        <f t="shared" si="123"/>
        <v>3.2283123630991796E-4</v>
      </c>
      <c r="K103" s="22">
        <f>I103-H103</f>
        <v>-0.22499999999999998</v>
      </c>
      <c r="L103" s="52">
        <f>K103/H103</f>
        <v>-0.47021943573667707</v>
      </c>
      <c r="M103" s="183">
        <f t="shared" si="126"/>
        <v>181.07142857142858</v>
      </c>
      <c r="N103" s="187"/>
      <c r="O103" s="189"/>
    </row>
    <row r="104" spans="2:15">
      <c r="B104" s="20" t="s">
        <v>259</v>
      </c>
      <c r="C104" s="105">
        <v>1.3</v>
      </c>
      <c r="D104" s="66">
        <f t="shared" si="121"/>
        <v>1.0622129982187506E-3</v>
      </c>
      <c r="E104" s="20"/>
      <c r="F104" s="105">
        <v>4.72</v>
      </c>
      <c r="G104" s="182">
        <f t="shared" si="122"/>
        <v>4.0982183169520365E-3</v>
      </c>
      <c r="H104" s="109">
        <f>'PU Wise OWE'!BB40/10000</f>
        <v>11.256</v>
      </c>
      <c r="I104" s="105">
        <f>'PU Wise OWE'!BB41/10000</f>
        <v>1.9392</v>
      </c>
      <c r="J104" s="182">
        <f t="shared" si="123"/>
        <v>2.4695634455707809E-3</v>
      </c>
      <c r="K104" s="22">
        <f t="shared" ref="K104:K105" si="137">I104-H104</f>
        <v>-9.3168000000000006</v>
      </c>
      <c r="L104" s="52">
        <f t="shared" ref="L104:L105" si="138">K104/H104</f>
        <v>-0.82771855010660988</v>
      </c>
      <c r="M104" s="183">
        <f t="shared" si="126"/>
        <v>0.41084745762711866</v>
      </c>
      <c r="N104" s="187"/>
      <c r="O104" s="189"/>
    </row>
    <row r="105" spans="2:15">
      <c r="B105" s="59" t="s">
        <v>289</v>
      </c>
      <c r="C105" s="104">
        <f>SUM(C103:C104)</f>
        <v>1.4000000000000001</v>
      </c>
      <c r="D105" s="67">
        <f t="shared" si="121"/>
        <v>1.1439216903894238E-3</v>
      </c>
      <c r="E105" s="27">
        <f t="shared" ref="E105:F105" si="139">SUM(E103:E104)</f>
        <v>0</v>
      </c>
      <c r="F105" s="104">
        <f t="shared" si="139"/>
        <v>4.7214</v>
      </c>
      <c r="G105" s="184">
        <f t="shared" si="122"/>
        <v>4.0994338901816415E-3</v>
      </c>
      <c r="H105" s="104">
        <f>SUM(H103:H104)</f>
        <v>11.734500000000001</v>
      </c>
      <c r="I105" s="104">
        <f>SUM(I103:I104)</f>
        <v>2.1926999999999999</v>
      </c>
      <c r="J105" s="184">
        <f t="shared" si="123"/>
        <v>2.7923946818806987E-3</v>
      </c>
      <c r="K105" s="26">
        <f t="shared" si="137"/>
        <v>-9.5418000000000003</v>
      </c>
      <c r="L105" s="55">
        <f t="shared" si="138"/>
        <v>-0.81314073884698967</v>
      </c>
      <c r="M105" s="185">
        <f t="shared" si="126"/>
        <v>0.46441733384165712</v>
      </c>
      <c r="N105" s="187"/>
      <c r="O105" s="190"/>
    </row>
    <row r="106" spans="2:15" s="264" customFormat="1">
      <c r="B106" s="273"/>
      <c r="C106" s="274"/>
      <c r="D106" s="275"/>
      <c r="E106" s="276"/>
      <c r="F106" s="274"/>
      <c r="G106" s="277"/>
      <c r="H106" s="274"/>
      <c r="I106" s="274"/>
      <c r="J106" s="277"/>
      <c r="K106" s="205"/>
      <c r="L106" s="209"/>
      <c r="M106" s="278"/>
      <c r="N106" s="187"/>
      <c r="O106" s="190"/>
    </row>
    <row r="107" spans="2:15" ht="15.75" customHeight="1">
      <c r="B107" s="197" t="s">
        <v>213</v>
      </c>
      <c r="C107" s="281"/>
      <c r="D107" s="282"/>
      <c r="E107" s="282"/>
      <c r="F107" s="282"/>
      <c r="G107" s="282"/>
      <c r="H107" s="282"/>
      <c r="I107" s="282"/>
      <c r="J107" s="282"/>
      <c r="K107" s="282"/>
      <c r="L107" s="282"/>
      <c r="M107" s="283"/>
      <c r="N107" s="187"/>
      <c r="O107" s="188"/>
    </row>
    <row r="108" spans="2:15">
      <c r="B108" s="20" t="s">
        <v>214</v>
      </c>
      <c r="C108" s="105">
        <v>1.65</v>
      </c>
      <c r="D108" s="66">
        <f t="shared" ref="D108:D111" si="140">C108/$C$7</f>
        <v>1.3481934208161065E-3</v>
      </c>
      <c r="E108" s="20"/>
      <c r="F108" s="105">
        <v>3.9</v>
      </c>
      <c r="G108" s="182">
        <f t="shared" ref="G108:G111" si="141">F108/$F$7</f>
        <v>3.3862397110408777E-3</v>
      </c>
      <c r="H108" s="109">
        <v>0.79</v>
      </c>
      <c r="I108" s="20">
        <v>3.09</v>
      </c>
      <c r="J108" s="182">
        <f t="shared" ref="J108:J111" si="142">I108/$I$7</f>
        <v>3.935102643777698E-3</v>
      </c>
      <c r="K108" s="105">
        <f t="shared" ref="K108" si="143">I108-H108</f>
        <v>2.2999999999999998</v>
      </c>
      <c r="L108" s="183">
        <f t="shared" ref="L108" si="144">K108/H108</f>
        <v>2.9113924050632907</v>
      </c>
      <c r="M108" s="183">
        <f t="shared" ref="M108:M111" si="145">I108/F108</f>
        <v>0.79230769230769227</v>
      </c>
      <c r="N108" s="187"/>
      <c r="O108" s="189"/>
    </row>
    <row r="109" spans="2:15">
      <c r="B109" s="20" t="s">
        <v>215</v>
      </c>
      <c r="C109" s="105">
        <v>5.63</v>
      </c>
      <c r="D109" s="66">
        <f t="shared" si="140"/>
        <v>4.6001993692088971E-3</v>
      </c>
      <c r="E109" s="20"/>
      <c r="F109" s="105">
        <v>3.91</v>
      </c>
      <c r="G109" s="182">
        <f t="shared" si="141"/>
        <v>3.394922376966624E-3</v>
      </c>
      <c r="H109" s="109">
        <v>3.89</v>
      </c>
      <c r="I109" s="105">
        <v>4.29</v>
      </c>
      <c r="J109" s="182">
        <f t="shared" si="142"/>
        <v>5.4632978452447663E-3</v>
      </c>
      <c r="K109" s="105">
        <f>I109-H109</f>
        <v>0.39999999999999991</v>
      </c>
      <c r="L109" s="183">
        <f>K109/H109</f>
        <v>0.10282776349614393</v>
      </c>
      <c r="M109" s="183">
        <f t="shared" si="145"/>
        <v>1.0971867007672633</v>
      </c>
      <c r="N109" s="187"/>
      <c r="O109" s="189"/>
    </row>
    <row r="110" spans="2:15">
      <c r="B110" s="241" t="s">
        <v>216</v>
      </c>
      <c r="C110" s="20">
        <v>2.79</v>
      </c>
      <c r="D110" s="66">
        <f t="shared" si="140"/>
        <v>2.2796725115617803E-3</v>
      </c>
      <c r="E110" s="20"/>
      <c r="F110" s="20">
        <v>2.96</v>
      </c>
      <c r="G110" s="182">
        <f t="shared" si="141"/>
        <v>2.5700691140207689E-3</v>
      </c>
      <c r="H110" s="109">
        <v>1.92</v>
      </c>
      <c r="I110" s="105">
        <v>2.2200000000000002</v>
      </c>
      <c r="J110" s="182">
        <f t="shared" si="142"/>
        <v>2.8271611227140749E-3</v>
      </c>
      <c r="K110" s="105">
        <f t="shared" ref="K110" si="146">I110-H110</f>
        <v>0.30000000000000027</v>
      </c>
      <c r="L110" s="183">
        <f t="shared" ref="L110" si="147">K110/H110</f>
        <v>0.15625000000000014</v>
      </c>
      <c r="M110" s="183">
        <f t="shared" si="145"/>
        <v>0.75000000000000011</v>
      </c>
      <c r="N110" s="187"/>
      <c r="O110" s="189"/>
    </row>
    <row r="111" spans="2:15">
      <c r="B111" s="27" t="s">
        <v>125</v>
      </c>
      <c r="C111" s="104">
        <f>SUM(C108:C110)</f>
        <v>10.07</v>
      </c>
      <c r="D111" s="67">
        <f t="shared" si="140"/>
        <v>8.228065301586783E-3</v>
      </c>
      <c r="E111" s="27"/>
      <c r="F111" s="27">
        <f>SUM(F108:F110)</f>
        <v>10.77</v>
      </c>
      <c r="G111" s="184">
        <f t="shared" si="141"/>
        <v>9.3512312020282706E-3</v>
      </c>
      <c r="H111" s="138">
        <f>SUM(H108:H110)</f>
        <v>6.6</v>
      </c>
      <c r="I111" s="104">
        <f>SUM(I108:I110)</f>
        <v>9.6</v>
      </c>
      <c r="J111" s="184">
        <f t="shared" si="142"/>
        <v>1.2225561611736539E-2</v>
      </c>
      <c r="K111" s="104">
        <f t="shared" ref="K111" si="148">I111-H111</f>
        <v>3</v>
      </c>
      <c r="L111" s="185">
        <f t="shared" ref="L111" si="149">K111/H111</f>
        <v>0.45454545454545459</v>
      </c>
      <c r="M111" s="185">
        <f t="shared" si="145"/>
        <v>0.89136490250696376</v>
      </c>
      <c r="N111" s="187"/>
      <c r="O111" s="190"/>
    </row>
    <row r="112" spans="2:15">
      <c r="H112" s="136"/>
      <c r="I112" s="176"/>
    </row>
    <row r="114" spans="3:3">
      <c r="C114" s="34"/>
    </row>
    <row r="115" spans="3:3">
      <c r="C115" s="31"/>
    </row>
    <row r="116" spans="3:3">
      <c r="C116" s="31"/>
    </row>
    <row r="117" spans="3:3">
      <c r="C117" s="31"/>
    </row>
  </sheetData>
  <mergeCells count="72">
    <mergeCell ref="E77:E78"/>
    <mergeCell ref="F77:F78"/>
    <mergeCell ref="G77:G78"/>
    <mergeCell ref="I77:I78"/>
    <mergeCell ref="J77:J78"/>
    <mergeCell ref="H77:H78"/>
    <mergeCell ref="B90:B91"/>
    <mergeCell ref="B77:B78"/>
    <mergeCell ref="C77:C78"/>
    <mergeCell ref="D77:D78"/>
    <mergeCell ref="C90:C91"/>
    <mergeCell ref="D90:D91"/>
    <mergeCell ref="K90:L90"/>
    <mergeCell ref="M90:M91"/>
    <mergeCell ref="H90:H91"/>
    <mergeCell ref="O3:O4"/>
    <mergeCell ref="O11:O12"/>
    <mergeCell ref="O32:O33"/>
    <mergeCell ref="O40:O41"/>
    <mergeCell ref="K3:L3"/>
    <mergeCell ref="I3:I4"/>
    <mergeCell ref="J3:J4"/>
    <mergeCell ref="K77:L77"/>
    <mergeCell ref="M77:N77"/>
    <mergeCell ref="O77:O78"/>
    <mergeCell ref="H3:H4"/>
    <mergeCell ref="E90:E91"/>
    <mergeCell ref="F90:F91"/>
    <mergeCell ref="G90:G91"/>
    <mergeCell ref="I90:I91"/>
    <mergeCell ref="J90:J91"/>
    <mergeCell ref="E60:E64"/>
    <mergeCell ref="E53:E55"/>
    <mergeCell ref="K40:L40"/>
    <mergeCell ref="M40:N40"/>
    <mergeCell ref="J11:J12"/>
    <mergeCell ref="K11:L11"/>
    <mergeCell ref="M11:N11"/>
    <mergeCell ref="M32:N32"/>
    <mergeCell ref="E11:E12"/>
    <mergeCell ref="I11:I12"/>
    <mergeCell ref="F32:F33"/>
    <mergeCell ref="I32:I33"/>
    <mergeCell ref="J32:J33"/>
    <mergeCell ref="K32:L32"/>
    <mergeCell ref="H32:H33"/>
    <mergeCell ref="H11:H12"/>
    <mergeCell ref="B40:B41"/>
    <mergeCell ref="F40:F41"/>
    <mergeCell ref="I40:I41"/>
    <mergeCell ref="J40:J41"/>
    <mergeCell ref="D40:D41"/>
    <mergeCell ref="G40:G41"/>
    <mergeCell ref="E40:E50"/>
    <mergeCell ref="C40:C41"/>
    <mergeCell ref="H40:H41"/>
    <mergeCell ref="B32:B33"/>
    <mergeCell ref="B3:B4"/>
    <mergeCell ref="B11:B12"/>
    <mergeCell ref="F11:F12"/>
    <mergeCell ref="G11:G12"/>
    <mergeCell ref="D11:D12"/>
    <mergeCell ref="C3:C4"/>
    <mergeCell ref="D3:D4"/>
    <mergeCell ref="E3:E4"/>
    <mergeCell ref="F3:F4"/>
    <mergeCell ref="G3:G4"/>
    <mergeCell ref="D32:D33"/>
    <mergeCell ref="E32:E33"/>
    <mergeCell ref="G32:G33"/>
    <mergeCell ref="C11:C12"/>
    <mergeCell ref="C32:C33"/>
  </mergeCells>
  <conditionalFormatting sqref="O108:O111 O65">
    <cfRule type="cellIs" dxfId="19" priority="4" operator="greaterThan">
      <formula>0.5</formula>
    </cfRule>
  </conditionalFormatting>
  <conditionalFormatting sqref="O92:O106 M92:M106">
    <cfRule type="cellIs" dxfId="18" priority="3" operator="greaterThan">
      <formula>0.85</formula>
    </cfRule>
  </conditionalFormatting>
  <conditionalFormatting sqref="M108:M111">
    <cfRule type="cellIs" dxfId="17" priority="2" operator="greaterThan">
      <formula>0.5</formula>
    </cfRule>
  </conditionalFormatting>
  <pageMargins left="0.59055118110236227" right="0.31496062992125984" top="0.39370078740157483" bottom="0.15748031496062992" header="0" footer="0"/>
  <pageSetup scale="71"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H51" sqref="H51"/>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274</v>
      </c>
      <c r="C1" s="36"/>
    </row>
    <row r="2" spans="1:14">
      <c r="K2" s="36" t="s">
        <v>145</v>
      </c>
    </row>
    <row r="3" spans="1:14" s="36" customFormat="1" ht="15" customHeight="1">
      <c r="B3" s="293" t="s">
        <v>146</v>
      </c>
      <c r="C3" s="300" t="s">
        <v>290</v>
      </c>
      <c r="D3" s="302" t="str">
        <f>'PU Wise OWE'!$B$7</f>
        <v>Actuals upto Nov'21</v>
      </c>
      <c r="E3" s="300" t="s">
        <v>168</v>
      </c>
      <c r="F3" s="300"/>
      <c r="G3" s="340" t="str">
        <f>'PU Wise OWE'!$B$5</f>
        <v xml:space="preserve">BGSL 2022-23 </v>
      </c>
      <c r="H3" s="300" t="s">
        <v>307</v>
      </c>
      <c r="I3" s="302" t="str">
        <f>'PU Wise OWE'!B8</f>
        <v>Actuals upto Nov'22</v>
      </c>
      <c r="J3" s="300" t="s">
        <v>200</v>
      </c>
      <c r="K3" s="326" t="s">
        <v>142</v>
      </c>
      <c r="L3" s="326"/>
      <c r="M3" s="324" t="s">
        <v>302</v>
      </c>
      <c r="N3" s="343"/>
    </row>
    <row r="4" spans="1:14" ht="15.6" customHeight="1">
      <c r="A4" s="31"/>
      <c r="B4" s="294"/>
      <c r="C4" s="301"/>
      <c r="D4" s="301"/>
      <c r="E4" s="301"/>
      <c r="F4" s="301"/>
      <c r="G4" s="294"/>
      <c r="H4" s="301"/>
      <c r="I4" s="301"/>
      <c r="J4" s="301"/>
      <c r="K4" s="19" t="s">
        <v>140</v>
      </c>
      <c r="L4" s="18" t="s">
        <v>141</v>
      </c>
      <c r="M4" s="324"/>
      <c r="N4" s="343"/>
    </row>
    <row r="5" spans="1:14">
      <c r="A5" s="31"/>
      <c r="B5" s="61" t="s">
        <v>143</v>
      </c>
      <c r="C5" s="22">
        <v>4575.6000000000004</v>
      </c>
      <c r="D5" s="70">
        <f>ROUND('PU Wise OWE'!$AD$128/10000,2)</f>
        <v>567.96</v>
      </c>
      <c r="E5" s="66">
        <f>D5/D7</f>
        <v>0.70999437464841553</v>
      </c>
      <c r="F5" s="66"/>
      <c r="G5" s="22">
        <f>ROUND('PU Wise OWE'!$AD$126/10000,2)</f>
        <v>841.48</v>
      </c>
      <c r="H5" s="66">
        <f>G5/G7</f>
        <v>0.73062897231966106</v>
      </c>
      <c r="I5" s="23">
        <f>ROUND('PU Wise OWE'!$AD$129/10000,2)</f>
        <v>624.17999999999995</v>
      </c>
      <c r="J5" s="24">
        <f>I5/$I$7</f>
        <v>0.62085840751976917</v>
      </c>
      <c r="K5" s="22">
        <f>I5-D5</f>
        <v>56.219999999999914</v>
      </c>
      <c r="L5" s="52">
        <f>K5/D5</f>
        <v>9.8985844073526147E-2</v>
      </c>
      <c r="M5" s="52">
        <f>I5/G5</f>
        <v>0.74176451014878542</v>
      </c>
    </row>
    <row r="6" spans="1:14">
      <c r="A6" s="31"/>
      <c r="B6" s="78" t="s">
        <v>139</v>
      </c>
      <c r="C6" s="21">
        <v>3242.41</v>
      </c>
      <c r="D6" s="70">
        <f>D7-D5</f>
        <v>231.99</v>
      </c>
      <c r="E6" s="66">
        <f>D6/D7</f>
        <v>0.29000562535158447</v>
      </c>
      <c r="F6" s="66"/>
      <c r="G6" s="21">
        <f t="shared" ref="G6:I6" si="0">G7-G5</f>
        <v>310.24</v>
      </c>
      <c r="H6" s="66">
        <f>G6/G7</f>
        <v>0.26937102768033899</v>
      </c>
      <c r="I6" s="21">
        <f t="shared" si="0"/>
        <v>381.17000000000007</v>
      </c>
      <c r="J6" s="24">
        <f t="shared" ref="J6:J7" si="1">I6/$I$7</f>
        <v>0.37914159248023083</v>
      </c>
      <c r="K6" s="22">
        <f>I6-D6</f>
        <v>149.18000000000006</v>
      </c>
      <c r="L6" s="52">
        <f>K6/D6</f>
        <v>0.6430449588344328</v>
      </c>
      <c r="M6" s="52">
        <f>I6/G6</f>
        <v>1.2286294481691595</v>
      </c>
    </row>
    <row r="7" spans="1:14">
      <c r="A7" s="31"/>
      <c r="B7" s="27" t="s">
        <v>166</v>
      </c>
      <c r="C7" s="104">
        <f>SUM(C5:C6)</f>
        <v>7818.01</v>
      </c>
      <c r="D7" s="71">
        <f>ROUND('PU Wise OWE'!BK128/10000,2)</f>
        <v>799.95</v>
      </c>
      <c r="E7" s="67">
        <f>SUM(E5:E6)</f>
        <v>1</v>
      </c>
      <c r="F7" s="67"/>
      <c r="G7" s="26">
        <f>ROUND('PU Wise OWE'!BK126/10000,2)</f>
        <v>1151.72</v>
      </c>
      <c r="H7" s="67">
        <f>SUM(H5:H6)</f>
        <v>1</v>
      </c>
      <c r="I7" s="25">
        <f>ROUND('PU Wise OWE'!BK129/10000,2)</f>
        <v>1005.35</v>
      </c>
      <c r="J7" s="54">
        <f t="shared" si="1"/>
        <v>1</v>
      </c>
      <c r="K7" s="26">
        <f>I7-D7</f>
        <v>205.39999999999998</v>
      </c>
      <c r="L7" s="55">
        <f>K7/D7</f>
        <v>0.25676604787799234</v>
      </c>
      <c r="M7" s="52">
        <f>I7/G7</f>
        <v>0.87291181884485813</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167</v>
      </c>
      <c r="C10" s="62"/>
      <c r="D10" s="73"/>
      <c r="E10" s="63"/>
      <c r="F10" s="63"/>
      <c r="G10" s="63"/>
      <c r="H10" s="63"/>
      <c r="I10" s="63"/>
      <c r="J10" s="63"/>
      <c r="K10" s="36" t="s">
        <v>145</v>
      </c>
    </row>
    <row r="11" spans="1:14" ht="15" customHeight="1">
      <c r="A11" s="31"/>
      <c r="B11" s="299"/>
      <c r="C11" s="299" t="s">
        <v>290</v>
      </c>
      <c r="D11" s="297" t="str">
        <f>'PU Wise OWE'!$B$7</f>
        <v>Actuals upto Nov'21</v>
      </c>
      <c r="E11" s="299" t="s">
        <v>168</v>
      </c>
      <c r="F11" s="299"/>
      <c r="G11" s="341" t="str">
        <f>'PU Wise OWE'!$B$5</f>
        <v xml:space="preserve">BGSL 2022-23 </v>
      </c>
      <c r="H11" s="299" t="s">
        <v>307</v>
      </c>
      <c r="I11" s="297" t="str">
        <f>'PU Wise OWE'!B8</f>
        <v>Actuals upto Nov'22</v>
      </c>
      <c r="J11" s="299" t="s">
        <v>200</v>
      </c>
      <c r="K11" s="317" t="s">
        <v>142</v>
      </c>
      <c r="L11" s="317"/>
      <c r="M11" s="325" t="s">
        <v>302</v>
      </c>
      <c r="N11" s="343" t="s">
        <v>203</v>
      </c>
    </row>
    <row r="12" spans="1:14" ht="17.25" customHeight="1">
      <c r="A12" s="31"/>
      <c r="B12" s="298"/>
      <c r="C12" s="298"/>
      <c r="D12" s="298"/>
      <c r="E12" s="298"/>
      <c r="F12" s="298"/>
      <c r="G12" s="342"/>
      <c r="H12" s="298"/>
      <c r="I12" s="298"/>
      <c r="J12" s="298"/>
      <c r="K12" s="64" t="s">
        <v>140</v>
      </c>
      <c r="L12" s="65" t="s">
        <v>141</v>
      </c>
      <c r="M12" s="325"/>
      <c r="N12" s="343"/>
    </row>
    <row r="13" spans="1:14">
      <c r="A13" s="31"/>
      <c r="B13" s="20" t="s">
        <v>147</v>
      </c>
      <c r="C13" s="105">
        <v>2522.8000000000002</v>
      </c>
      <c r="D13" s="70">
        <f>ROUND('PU Wise OWE'!$C$128/10000,2)</f>
        <v>279.94</v>
      </c>
      <c r="E13" s="66">
        <f>D13/$D$7</f>
        <v>0.34994687167947996</v>
      </c>
      <c r="F13" s="21"/>
      <c r="G13" s="22">
        <f>ROUND('PU Wise OWE'!$C$126/10000,2)</f>
        <v>407.24</v>
      </c>
      <c r="H13" s="24">
        <f>G13/$G$7</f>
        <v>0.35359288716007364</v>
      </c>
      <c r="I13" s="23">
        <f>ROUND('PU Wise OWE'!$C$129/10000,2)</f>
        <v>284.75</v>
      </c>
      <c r="J13" s="24">
        <f>I13/$I$7</f>
        <v>0.28323469438504001</v>
      </c>
      <c r="K13" s="22">
        <f t="shared" ref="K13:K28" si="2">I13-D13</f>
        <v>4.8100000000000023</v>
      </c>
      <c r="L13" s="52">
        <f t="shared" ref="L13:L28" si="3">K13/D13</f>
        <v>1.7182253340001438E-2</v>
      </c>
      <c r="M13" s="52">
        <f>I13/G13</f>
        <v>0.69921913368038502</v>
      </c>
    </row>
    <row r="14" spans="1:14">
      <c r="A14" s="31"/>
      <c r="B14" s="20" t="s">
        <v>148</v>
      </c>
      <c r="C14" s="105">
        <v>441.91</v>
      </c>
      <c r="D14" s="70">
        <f>ROUND('PU Wise OWE'!$D$128/10000,2)</f>
        <v>74.45</v>
      </c>
      <c r="E14" s="66">
        <f t="shared" ref="E14:E27" si="4">D14/$D$7</f>
        <v>9.3068316769798112E-2</v>
      </c>
      <c r="F14" s="21"/>
      <c r="G14" s="22">
        <f>ROUND('PU Wise OWE'!$D$126/10000,2)</f>
        <v>165.94</v>
      </c>
      <c r="H14" s="24">
        <f t="shared" ref="H14:H27" si="5">G14/$G$7</f>
        <v>0.14408015837182647</v>
      </c>
      <c r="I14" s="23">
        <f>ROUND('PU Wise OWE'!$D$129/10000,2)</f>
        <v>110.7</v>
      </c>
      <c r="J14" s="24">
        <f t="shared" ref="J14:J28" si="6">I14/$I$7</f>
        <v>0.11011090664942558</v>
      </c>
      <c r="K14" s="22">
        <f t="shared" si="2"/>
        <v>36.25</v>
      </c>
      <c r="L14" s="52">
        <f t="shared" si="3"/>
        <v>0.48690396239086631</v>
      </c>
      <c r="M14" s="52">
        <f t="shared" ref="M14:M27" si="7">I14/G14</f>
        <v>0.66710859346751838</v>
      </c>
    </row>
    <row r="15" spans="1:14">
      <c r="B15" s="23" t="s">
        <v>169</v>
      </c>
      <c r="C15" s="22">
        <v>98.2</v>
      </c>
      <c r="D15" s="70">
        <f>ROUND('PU Wise OWE'!$E$128/10000,2)</f>
        <v>16.690000000000001</v>
      </c>
      <c r="E15" s="66">
        <f t="shared" si="4"/>
        <v>2.0863803987749233E-2</v>
      </c>
      <c r="F15" s="21"/>
      <c r="G15" s="22">
        <f>ROUND('PU Wise OWE'!$E$126/10000,2)</f>
        <v>16.2</v>
      </c>
      <c r="H15" s="24">
        <f t="shared" si="5"/>
        <v>1.4065918799708262E-2</v>
      </c>
      <c r="I15" s="23">
        <f>ROUND('PU Wise OWE'!$E$129/10000,2)</f>
        <v>16.829999999999998</v>
      </c>
      <c r="J15" s="24">
        <f t="shared" si="6"/>
        <v>1.6740438653205351E-2</v>
      </c>
      <c r="K15" s="22">
        <f t="shared" si="2"/>
        <v>0.13999999999999702</v>
      </c>
      <c r="L15" s="52">
        <f t="shared" si="3"/>
        <v>8.3882564409824452E-3</v>
      </c>
      <c r="M15" s="52">
        <f t="shared" si="7"/>
        <v>1.0388888888888888</v>
      </c>
    </row>
    <row r="16" spans="1:14">
      <c r="B16" s="23" t="s">
        <v>170</v>
      </c>
      <c r="C16" s="22">
        <v>264.85000000000002</v>
      </c>
      <c r="D16" s="70">
        <f>ROUND('PU Wise OWE'!$F$128/10000,2)</f>
        <v>35.96</v>
      </c>
      <c r="E16" s="66">
        <f t="shared" si="4"/>
        <v>4.4952809550596912E-2</v>
      </c>
      <c r="F16" s="21"/>
      <c r="G16" s="22">
        <f>ROUND('PU Wise OWE'!$F$126/10000,2)</f>
        <v>52.1</v>
      </c>
      <c r="H16" s="24">
        <f t="shared" si="5"/>
        <v>4.5236689473135833E-2</v>
      </c>
      <c r="I16" s="23">
        <f>ROUND('PU Wise OWE'!$F$129/10000,2)</f>
        <v>39.090000000000003</v>
      </c>
      <c r="J16" s="24">
        <f t="shared" si="6"/>
        <v>3.8881981399512613E-2</v>
      </c>
      <c r="K16" s="22">
        <f t="shared" si="2"/>
        <v>3.1300000000000026</v>
      </c>
      <c r="L16" s="52">
        <f t="shared" si="3"/>
        <v>8.7041156840934442E-2</v>
      </c>
      <c r="M16" s="52">
        <f t="shared" si="7"/>
        <v>0.75028790786948185</v>
      </c>
    </row>
    <row r="17" spans="1:14">
      <c r="B17" s="23" t="s">
        <v>171</v>
      </c>
      <c r="C17" s="22">
        <v>134.78</v>
      </c>
      <c r="D17" s="70">
        <f>ROUND('PU Wise OWE'!$G$128/10000,2)</f>
        <v>14.87</v>
      </c>
      <c r="E17" s="66">
        <f t="shared" si="4"/>
        <v>1.8588661791361958E-2</v>
      </c>
      <c r="F17" s="21"/>
      <c r="G17" s="22">
        <f>ROUND('PU Wise OWE'!$G$126/10000,2)</f>
        <v>21.38</v>
      </c>
      <c r="H17" s="24">
        <f t="shared" si="5"/>
        <v>1.8563539749244608E-2</v>
      </c>
      <c r="I17" s="23">
        <f>ROUND('PU Wise OWE'!$G$129/10000,2)</f>
        <v>16.690000000000001</v>
      </c>
      <c r="J17" s="24">
        <f t="shared" si="6"/>
        <v>1.6601183667379522E-2</v>
      </c>
      <c r="K17" s="22">
        <f t="shared" si="2"/>
        <v>1.8200000000000021</v>
      </c>
      <c r="L17" s="52">
        <f t="shared" si="3"/>
        <v>0.12239408204438482</v>
      </c>
      <c r="M17" s="52">
        <f t="shared" si="7"/>
        <v>0.78063610851262877</v>
      </c>
    </row>
    <row r="18" spans="1:14">
      <c r="A18" s="31"/>
      <c r="B18" s="20" t="s">
        <v>149</v>
      </c>
      <c r="C18" s="105">
        <v>247.05</v>
      </c>
      <c r="D18" s="70">
        <f>ROUND('PU Wise OWE'!$H$128/10000,2)</f>
        <v>36.07</v>
      </c>
      <c r="E18" s="66">
        <f t="shared" si="4"/>
        <v>4.5090318144884053E-2</v>
      </c>
      <c r="F18" s="21"/>
      <c r="G18" s="22">
        <f>ROUND('PU Wise OWE'!$H$126/10000,2)</f>
        <v>59.95</v>
      </c>
      <c r="H18" s="24">
        <f t="shared" si="5"/>
        <v>5.2052582224846315E-2</v>
      </c>
      <c r="I18" s="23">
        <f>ROUND('PU Wise OWE'!$H$129/10000,2)</f>
        <v>37.78</v>
      </c>
      <c r="J18" s="24">
        <f t="shared" si="6"/>
        <v>3.7578952603570893E-2</v>
      </c>
      <c r="K18" s="22">
        <f t="shared" si="2"/>
        <v>1.7100000000000009</v>
      </c>
      <c r="L18" s="52">
        <f t="shared" si="3"/>
        <v>4.7407818131411171E-2</v>
      </c>
      <c r="M18" s="52">
        <f t="shared" si="7"/>
        <v>0.63019182652210171</v>
      </c>
    </row>
    <row r="19" spans="1:14" ht="45" customHeight="1">
      <c r="A19" s="31"/>
      <c r="B19" s="56" t="s">
        <v>150</v>
      </c>
      <c r="C19" s="106">
        <v>188.24</v>
      </c>
      <c r="D19" s="70">
        <f>ROUND('PU Wise OWE'!$J$128/10000,2)</f>
        <v>21.04</v>
      </c>
      <c r="E19" s="66">
        <f t="shared" si="4"/>
        <v>2.6301643852740794E-2</v>
      </c>
      <c r="F19" s="21"/>
      <c r="G19" s="22">
        <f>ROUND('PU Wise OWE'!$J$126/10000,2)</f>
        <v>31.03</v>
      </c>
      <c r="H19" s="24">
        <f t="shared" si="5"/>
        <v>2.6942312367589344E-2</v>
      </c>
      <c r="I19" s="23">
        <f>ROUND('PU Wise OWE'!$J$129/10000,2)</f>
        <v>27.81</v>
      </c>
      <c r="J19" s="24">
        <f t="shared" si="6"/>
        <v>2.7662008255831299E-2</v>
      </c>
      <c r="K19" s="22">
        <f t="shared" si="2"/>
        <v>6.77</v>
      </c>
      <c r="L19" s="52">
        <f t="shared" si="3"/>
        <v>0.32176806083650189</v>
      </c>
      <c r="M19" s="52">
        <f t="shared" si="7"/>
        <v>0.89622945536577503</v>
      </c>
      <c r="N19" s="69"/>
    </row>
    <row r="20" spans="1:14">
      <c r="A20" s="31"/>
      <c r="B20" s="20" t="s">
        <v>151</v>
      </c>
      <c r="C20" s="105">
        <v>12.03</v>
      </c>
      <c r="D20" s="70">
        <f>ROUND('PU Wise OWE'!$K$128/10000,2)</f>
        <v>0.41</v>
      </c>
      <c r="E20" s="66">
        <f t="shared" si="4"/>
        <v>5.1253203325207818E-4</v>
      </c>
      <c r="F20" s="21"/>
      <c r="G20" s="22">
        <f>ROUND('PU Wise OWE'!$K$126/10000,2)</f>
        <v>0.09</v>
      </c>
      <c r="H20" s="24">
        <f t="shared" si="5"/>
        <v>7.8143993331712566E-5</v>
      </c>
      <c r="I20" s="23">
        <f>ROUND('PU Wise OWE'!$K$129/10000,2)</f>
        <v>0.84</v>
      </c>
      <c r="J20" s="24">
        <f t="shared" si="6"/>
        <v>8.3552991495499079E-4</v>
      </c>
      <c r="K20" s="22">
        <f t="shared" si="2"/>
        <v>0.43</v>
      </c>
      <c r="L20" s="52">
        <f t="shared" si="3"/>
        <v>1.0487804878048781</v>
      </c>
      <c r="M20" s="52">
        <f t="shared" si="7"/>
        <v>9.3333333333333339</v>
      </c>
    </row>
    <row r="21" spans="1:14">
      <c r="A21" s="31"/>
      <c r="B21" s="20" t="s">
        <v>152</v>
      </c>
      <c r="C21" s="105">
        <v>48.93</v>
      </c>
      <c r="D21" s="70">
        <f>ROUND('PU Wise OWE'!$L$128/10000,2)</f>
        <v>4.74</v>
      </c>
      <c r="E21" s="66">
        <f t="shared" si="4"/>
        <v>5.9253703356459781E-3</v>
      </c>
      <c r="F21" s="21"/>
      <c r="G21" s="22">
        <f>ROUND('PU Wise OWE'!$L$126/10000,2)</f>
        <v>6.94</v>
      </c>
      <c r="H21" s="24">
        <f t="shared" si="5"/>
        <v>6.0257701524676138E-3</v>
      </c>
      <c r="I21" s="23">
        <f>ROUND('PU Wise OWE'!$L$129/10000,2)</f>
        <v>7.27</v>
      </c>
      <c r="J21" s="24">
        <f t="shared" si="6"/>
        <v>7.2313124782414076E-3</v>
      </c>
      <c r="K21" s="22">
        <f t="shared" si="2"/>
        <v>2.5299999999999994</v>
      </c>
      <c r="L21" s="52">
        <f t="shared" si="3"/>
        <v>0.53375527426160319</v>
      </c>
      <c r="M21" s="52">
        <f t="shared" si="7"/>
        <v>1.0475504322766569</v>
      </c>
      <c r="N21" s="69"/>
    </row>
    <row r="22" spans="1:14">
      <c r="A22" s="31"/>
      <c r="B22" s="20" t="s">
        <v>174</v>
      </c>
      <c r="C22" s="105">
        <v>120.4</v>
      </c>
      <c r="D22" s="70">
        <f>ROUND('PU Wise OWE'!$M$128/10000,2)</f>
        <v>17.97</v>
      </c>
      <c r="E22" s="66">
        <f t="shared" si="4"/>
        <v>2.2463903993999623E-2</v>
      </c>
      <c r="F22" s="21"/>
      <c r="G22" s="22">
        <f>ROUND('PU Wise OWE'!$M$126/10000,2)</f>
        <v>17.579999999999998</v>
      </c>
      <c r="H22" s="24">
        <f t="shared" si="5"/>
        <v>1.5264126697461187E-2</v>
      </c>
      <c r="I22" s="23">
        <f>ROUND('PU Wise OWE'!$M$129/10000,2)</f>
        <v>18.600000000000001</v>
      </c>
      <c r="J22" s="24">
        <f t="shared" si="6"/>
        <v>1.850101954543194E-2</v>
      </c>
      <c r="K22" s="22">
        <f t="shared" si="2"/>
        <v>0.63000000000000256</v>
      </c>
      <c r="L22" s="52">
        <f t="shared" si="3"/>
        <v>3.505843071786325E-2</v>
      </c>
      <c r="M22" s="52">
        <f t="shared" si="7"/>
        <v>1.0580204778156999</v>
      </c>
      <c r="N22" s="69"/>
    </row>
    <row r="23" spans="1:14">
      <c r="A23" s="31"/>
      <c r="B23" s="56" t="s">
        <v>153</v>
      </c>
      <c r="C23" s="106">
        <v>88.73</v>
      </c>
      <c r="D23" s="70">
        <f>ROUND('PU Wise OWE'!$P$128/10000,2)</f>
        <v>12.91</v>
      </c>
      <c r="E23" s="66">
        <f t="shared" si="4"/>
        <v>1.6138508656791048E-2</v>
      </c>
      <c r="F23" s="21"/>
      <c r="G23" s="22">
        <f>ROUND('PU Wise OWE'!$P$126/10000,2)</f>
        <v>14.49</v>
      </c>
      <c r="H23" s="24">
        <f t="shared" si="5"/>
        <v>1.2581182926405723E-2</v>
      </c>
      <c r="I23" s="23">
        <f>ROUND('PU Wise OWE'!$P$129/10000,2)</f>
        <v>16.68</v>
      </c>
      <c r="J23" s="24">
        <f t="shared" si="6"/>
        <v>1.6591236882677673E-2</v>
      </c>
      <c r="K23" s="22">
        <f t="shared" si="2"/>
        <v>3.7699999999999996</v>
      </c>
      <c r="L23" s="52">
        <f t="shared" si="3"/>
        <v>0.29202168861347788</v>
      </c>
      <c r="M23" s="52">
        <f t="shared" si="7"/>
        <v>1.1511387163561075</v>
      </c>
    </row>
    <row r="24" spans="1:14">
      <c r="B24" s="56" t="s">
        <v>154</v>
      </c>
      <c r="C24" s="106">
        <v>81.78</v>
      </c>
      <c r="D24" s="70">
        <f>ROUND('PU Wise OWE'!$S$128/10000,2)</f>
        <v>15.63</v>
      </c>
      <c r="E24" s="66">
        <f t="shared" si="4"/>
        <v>1.9538721170073131E-2</v>
      </c>
      <c r="F24" s="21"/>
      <c r="G24" s="22">
        <f>ROUND('PU Wise OWE'!$S$126/10000,2)</f>
        <v>14.35</v>
      </c>
      <c r="H24" s="24">
        <f t="shared" si="5"/>
        <v>1.2459625603445282E-2</v>
      </c>
      <c r="I24" s="23">
        <f>ROUND('PU Wise OWE'!$S$129/10000,2)</f>
        <v>17.11</v>
      </c>
      <c r="J24" s="24">
        <f t="shared" si="6"/>
        <v>1.7018948624857012E-2</v>
      </c>
      <c r="K24" s="22">
        <f t="shared" si="2"/>
        <v>1.4799999999999986</v>
      </c>
      <c r="L24" s="52">
        <f t="shared" si="3"/>
        <v>9.4689699296225116E-2</v>
      </c>
      <c r="M24" s="52">
        <f t="shared" si="7"/>
        <v>1.192334494773519</v>
      </c>
      <c r="N24" s="69"/>
    </row>
    <row r="25" spans="1:14">
      <c r="B25" s="56" t="s">
        <v>155</v>
      </c>
      <c r="C25" s="106">
        <v>90.5</v>
      </c>
      <c r="D25" s="70">
        <f>ROUND('PU Wise OWE'!$T$128/10000,2)</f>
        <v>21.22</v>
      </c>
      <c r="E25" s="66">
        <f t="shared" si="4"/>
        <v>2.6526657916119755E-2</v>
      </c>
      <c r="F25" s="21"/>
      <c r="G25" s="22">
        <f>ROUND('PU Wise OWE'!$T$126/10000,2)</f>
        <v>18.75</v>
      </c>
      <c r="H25" s="24">
        <f t="shared" si="5"/>
        <v>1.6279998610773453E-2</v>
      </c>
      <c r="I25" s="23">
        <f>ROUND('PU Wise OWE'!$T$129/10000,2)</f>
        <v>17.559999999999999</v>
      </c>
      <c r="J25" s="24">
        <f t="shared" si="6"/>
        <v>1.7466553936440043E-2</v>
      </c>
      <c r="K25" s="22">
        <f t="shared" si="2"/>
        <v>-3.66</v>
      </c>
      <c r="L25" s="52">
        <f t="shared" si="3"/>
        <v>-0.17247879359095195</v>
      </c>
      <c r="M25" s="52">
        <f t="shared" si="7"/>
        <v>0.93653333333333322</v>
      </c>
    </row>
    <row r="26" spans="1:14">
      <c r="B26" s="56" t="s">
        <v>173</v>
      </c>
      <c r="C26" s="106">
        <v>41.07</v>
      </c>
      <c r="D26" s="70">
        <f>ROUND('PU Wise OWE'!$V$128/10000,2)</f>
        <v>0.6</v>
      </c>
      <c r="E26" s="66">
        <f t="shared" si="4"/>
        <v>7.5004687792987049E-4</v>
      </c>
      <c r="F26" s="22"/>
      <c r="G26" s="22">
        <f>ROUND('PU Wise OWE'!$V$126/10000,2)</f>
        <v>0</v>
      </c>
      <c r="H26" s="24">
        <f t="shared" si="5"/>
        <v>0</v>
      </c>
      <c r="I26" s="23">
        <f>ROUND('PU Wise OWE'!$V$129/10000,2)</f>
        <v>5.27</v>
      </c>
      <c r="J26" s="24">
        <f t="shared" si="6"/>
        <v>5.2419555378723824E-3</v>
      </c>
      <c r="K26" s="22">
        <f t="shared" si="2"/>
        <v>4.67</v>
      </c>
      <c r="L26" s="52">
        <f t="shared" si="3"/>
        <v>7.7833333333333332</v>
      </c>
      <c r="M26" s="52" t="e">
        <f t="shared" si="7"/>
        <v>#DIV/0!</v>
      </c>
      <c r="N26" s="69"/>
    </row>
    <row r="27" spans="1:14">
      <c r="B27" s="56" t="s">
        <v>172</v>
      </c>
      <c r="C27" s="106">
        <v>169.78</v>
      </c>
      <c r="D27" s="70">
        <f>ROUND('PU Wise OWE'!$AC$128/10000,2)</f>
        <v>13.1</v>
      </c>
      <c r="E27" s="66">
        <f t="shared" si="4"/>
        <v>1.6376023501468842E-2</v>
      </c>
      <c r="F27" s="22"/>
      <c r="G27" s="22">
        <f>ROUND('PU Wise OWE'!$AC$126/10000,2)</f>
        <v>12.98</v>
      </c>
      <c r="H27" s="24">
        <f t="shared" si="5"/>
        <v>1.1270100371618103E-2</v>
      </c>
      <c r="I27" s="23">
        <f>ROUND('PU Wise OWE'!$AC$129/10000,2)</f>
        <v>4.71</v>
      </c>
      <c r="J27" s="24">
        <f t="shared" si="6"/>
        <v>4.6849355945690558E-3</v>
      </c>
      <c r="K27" s="22">
        <f t="shared" si="2"/>
        <v>-8.39</v>
      </c>
      <c r="L27" s="52">
        <f t="shared" si="3"/>
        <v>-0.64045801526717561</v>
      </c>
      <c r="M27" s="52">
        <f t="shared" si="7"/>
        <v>0.36286594761171032</v>
      </c>
    </row>
    <row r="28" spans="1:14">
      <c r="B28" s="25" t="s">
        <v>144</v>
      </c>
      <c r="C28" s="26">
        <f>SUM(C13:C27)</f>
        <v>4551.0499999999993</v>
      </c>
      <c r="D28" s="74">
        <f>SUM(D13:D27)</f>
        <v>565.6</v>
      </c>
      <c r="E28" s="54">
        <f>SUM(E13:E27)</f>
        <v>0.70704419026189147</v>
      </c>
      <c r="F28" s="26"/>
      <c r="G28" s="26">
        <f>G5</f>
        <v>841.48</v>
      </c>
      <c r="H28" s="54">
        <f t="shared" ref="H28:I28" si="8">SUM(H13:H27)</f>
        <v>0.72849303650192765</v>
      </c>
      <c r="I28" s="26">
        <f t="shared" si="8"/>
        <v>621.68999999999994</v>
      </c>
      <c r="J28" s="54">
        <f t="shared" si="6"/>
        <v>0.61838165812900969</v>
      </c>
      <c r="K28" s="26">
        <f t="shared" si="2"/>
        <v>56.089999999999918</v>
      </c>
      <c r="L28" s="55">
        <f t="shared" si="3"/>
        <v>9.9169024045261525E-2</v>
      </c>
    </row>
    <row r="29" spans="1:14">
      <c r="I29" s="68"/>
      <c r="J29" s="68"/>
    </row>
    <row r="31" spans="1:14">
      <c r="B31" s="75" t="s">
        <v>175</v>
      </c>
      <c r="C31" s="75"/>
      <c r="D31" s="76"/>
      <c r="E31" s="77"/>
      <c r="K31" t="s">
        <v>145</v>
      </c>
    </row>
    <row r="32" spans="1:14" ht="15" customHeight="1">
      <c r="B32" s="305"/>
      <c r="C32" s="303" t="s">
        <v>290</v>
      </c>
      <c r="D32" s="306" t="str">
        <f>'PU Wise OWE'!$B$7</f>
        <v>Actuals upto Nov'21</v>
      </c>
      <c r="E32" s="303" t="s">
        <v>168</v>
      </c>
      <c r="F32" s="303"/>
      <c r="G32" s="338" t="str">
        <f>'PU Wise OWE'!$B$5</f>
        <v xml:space="preserve">BGSL 2022-23 </v>
      </c>
      <c r="H32" s="303" t="s">
        <v>307</v>
      </c>
      <c r="I32" s="306" t="str">
        <f>'PU Wise OWE'!B8</f>
        <v>Actuals upto Nov'22</v>
      </c>
      <c r="J32" s="303" t="s">
        <v>200</v>
      </c>
      <c r="K32" s="316" t="s">
        <v>142</v>
      </c>
      <c r="L32" s="316"/>
      <c r="M32" s="305" t="s">
        <v>302</v>
      </c>
      <c r="N32" s="343" t="s">
        <v>203</v>
      </c>
    </row>
    <row r="33" spans="2:14" ht="17.25" customHeight="1">
      <c r="B33" s="305"/>
      <c r="C33" s="304"/>
      <c r="D33" s="304"/>
      <c r="E33" s="304"/>
      <c r="F33" s="304"/>
      <c r="G33" s="339"/>
      <c r="H33" s="304"/>
      <c r="I33" s="304"/>
      <c r="J33" s="304"/>
      <c r="K33" s="79" t="s">
        <v>140</v>
      </c>
      <c r="L33" s="80" t="s">
        <v>141</v>
      </c>
      <c r="M33" s="305"/>
      <c r="N33" s="343"/>
    </row>
    <row r="34" spans="2:14">
      <c r="B34" s="84" t="s">
        <v>176</v>
      </c>
      <c r="C34" s="107">
        <v>10.44</v>
      </c>
      <c r="D34" s="70">
        <f>ROUND(('PU Wise OWE'!$AE$128+'PU Wise OWE'!$AF$128)/10000,2)</f>
        <v>1.56</v>
      </c>
      <c r="E34" s="85">
        <f>D34/$D$7</f>
        <v>1.9501218826176636E-3</v>
      </c>
      <c r="F34" s="21"/>
      <c r="G34" s="22">
        <f>ROUND(('PU Wise OWE'!$AE$126+'PU Wise OWE'!$AF$126)/10000,2)</f>
        <v>1.0900000000000001</v>
      </c>
      <c r="H34" s="24">
        <f t="shared" ref="H34:H37" si="9">G34/$G$7</f>
        <v>9.4641058590629675E-4</v>
      </c>
      <c r="I34" s="23">
        <f>ROUND(('PU Wise OWE'!$AE$129+'PU Wise OWE'!$AF$129)/10000,2)</f>
        <v>1.6</v>
      </c>
      <c r="J34" s="24">
        <f t="shared" ref="J34:J37" si="10">I34/$I$7</f>
        <v>1.5914855522952205E-3</v>
      </c>
      <c r="K34" s="22">
        <f>I34-D34</f>
        <v>4.0000000000000036E-2</v>
      </c>
      <c r="L34" s="52">
        <f>K34/D34</f>
        <v>2.5641025641025664E-2</v>
      </c>
      <c r="M34" s="52">
        <f t="shared" ref="M34:M37" si="11">I34/G34</f>
        <v>1.4678899082568808</v>
      </c>
      <c r="N34" s="344"/>
    </row>
    <row r="35" spans="2:14" ht="16.5" customHeight="1">
      <c r="B35" s="84" t="s">
        <v>177</v>
      </c>
      <c r="C35" s="107">
        <v>21.76</v>
      </c>
      <c r="D35" s="70">
        <f>ROUND('PU Wise OWE'!$AG$128/10000,2)</f>
        <v>1.08</v>
      </c>
      <c r="E35" s="85">
        <f t="shared" ref="E35:E37" si="12">D35/$D$7</f>
        <v>1.3500843802737672E-3</v>
      </c>
      <c r="F35" s="21"/>
      <c r="G35" s="22">
        <f>ROUND('PU Wise OWE'!$AG$126/10000,2)</f>
        <v>1.18</v>
      </c>
      <c r="H35" s="24">
        <f t="shared" si="9"/>
        <v>1.0245545792380091E-3</v>
      </c>
      <c r="I35" s="23">
        <f>ROUND('PU Wise OWE'!$AG$129/10000,2)</f>
        <v>1.42</v>
      </c>
      <c r="J35" s="24">
        <f t="shared" si="10"/>
        <v>1.4124434276620082E-3</v>
      </c>
      <c r="K35" s="22">
        <f>I35-D35</f>
        <v>0.33999999999999986</v>
      </c>
      <c r="L35" s="52">
        <f>K35/D35</f>
        <v>0.31481481481481466</v>
      </c>
      <c r="M35" s="52">
        <f t="shared" si="11"/>
        <v>1.2033898305084745</v>
      </c>
      <c r="N35" s="344"/>
    </row>
    <row r="36" spans="2:14" ht="15.75" customHeight="1">
      <c r="B36" s="84" t="s">
        <v>178</v>
      </c>
      <c r="C36" s="107">
        <v>2.42</v>
      </c>
      <c r="D36" s="70">
        <f>ROUND('PU Wise OWE'!$AJ$128/10000,2)</f>
        <v>0.12</v>
      </c>
      <c r="E36" s="85">
        <f t="shared" si="12"/>
        <v>1.500093755859741E-4</v>
      </c>
      <c r="F36" s="21"/>
      <c r="G36" s="22">
        <f>ROUND('PU Wise OWE'!$AJ$126/10000,2)</f>
        <v>0.11</v>
      </c>
      <c r="H36" s="24">
        <f t="shared" si="9"/>
        <v>9.5509325183204254E-5</v>
      </c>
      <c r="I36" s="23">
        <f>ROUND('PU Wise OWE'!$AJ$129/10000,2)</f>
        <v>0.19</v>
      </c>
      <c r="J36" s="24">
        <f t="shared" si="10"/>
        <v>1.8898890933505744E-4</v>
      </c>
      <c r="K36" s="22">
        <f>I36-D36</f>
        <v>7.0000000000000007E-2</v>
      </c>
      <c r="L36" s="52">
        <f>K36/D36</f>
        <v>0.58333333333333337</v>
      </c>
      <c r="M36" s="52">
        <f t="shared" si="11"/>
        <v>1.7272727272727273</v>
      </c>
      <c r="N36" s="344"/>
    </row>
    <row r="37" spans="2:14">
      <c r="B37" s="25" t="s">
        <v>144</v>
      </c>
      <c r="C37" s="26">
        <v>34.619999999999997</v>
      </c>
      <c r="D37" s="74">
        <f>SUM(D34:D36)</f>
        <v>2.7600000000000002</v>
      </c>
      <c r="E37" s="86">
        <f t="shared" si="12"/>
        <v>3.450215638477405E-3</v>
      </c>
      <c r="F37" s="26"/>
      <c r="G37" s="74">
        <f t="shared" ref="G37:I37" si="13">SUM(G34:G36)</f>
        <v>2.38</v>
      </c>
      <c r="H37" s="54">
        <f t="shared" si="9"/>
        <v>2.0664744903275099E-3</v>
      </c>
      <c r="I37" s="74">
        <f t="shared" si="13"/>
        <v>3.21</v>
      </c>
      <c r="J37" s="54">
        <f t="shared" si="10"/>
        <v>3.1929178892922861E-3</v>
      </c>
      <c r="K37" s="26">
        <f>I37-D37</f>
        <v>0.44999999999999973</v>
      </c>
      <c r="L37" s="55">
        <f>K37/D37</f>
        <v>0.16304347826086946</v>
      </c>
      <c r="M37" s="52">
        <f t="shared" si="11"/>
        <v>1.3487394957983194</v>
      </c>
    </row>
    <row r="39" spans="2:14">
      <c r="B39" s="82"/>
      <c r="C39" s="82"/>
      <c r="D39" s="83"/>
      <c r="E39" s="82"/>
      <c r="K39" t="s">
        <v>145</v>
      </c>
    </row>
    <row r="40" spans="2:14" ht="15" customHeight="1">
      <c r="B40" s="305" t="s">
        <v>159</v>
      </c>
      <c r="C40" s="303" t="s">
        <v>290</v>
      </c>
      <c r="D40" s="306" t="str">
        <f>'PU Wise OWE'!$B$7</f>
        <v>Actuals upto Nov'21</v>
      </c>
      <c r="E40" s="303" t="s">
        <v>168</v>
      </c>
      <c r="F40" s="303"/>
      <c r="G40" s="338" t="str">
        <f>'PU Wise OWE'!$B$5</f>
        <v xml:space="preserve">BGSL 2022-23 </v>
      </c>
      <c r="H40" s="303" t="s">
        <v>307</v>
      </c>
      <c r="I40" s="306" t="str">
        <f>'PU Wise OWE'!B8</f>
        <v>Actuals upto Nov'22</v>
      </c>
      <c r="J40" s="303" t="s">
        <v>200</v>
      </c>
      <c r="K40" s="316" t="s">
        <v>142</v>
      </c>
      <c r="L40" s="316"/>
      <c r="M40" s="305" t="s">
        <v>302</v>
      </c>
      <c r="N40" s="343" t="s">
        <v>203</v>
      </c>
    </row>
    <row r="41" spans="2:14">
      <c r="B41" s="305"/>
      <c r="C41" s="304"/>
      <c r="D41" s="304"/>
      <c r="E41" s="304"/>
      <c r="F41" s="304"/>
      <c r="G41" s="339"/>
      <c r="H41" s="304"/>
      <c r="I41" s="304"/>
      <c r="J41" s="304"/>
      <c r="K41" s="79" t="s">
        <v>140</v>
      </c>
      <c r="L41" s="80" t="s">
        <v>141</v>
      </c>
      <c r="M41" s="305"/>
      <c r="N41" s="343"/>
    </row>
    <row r="42" spans="2:14">
      <c r="B42" s="27" t="s">
        <v>160</v>
      </c>
      <c r="C42" s="104">
        <v>273.47000000000003</v>
      </c>
      <c r="D42" s="70">
        <f>SUM(D43:D47)</f>
        <v>59.99</v>
      </c>
      <c r="E42" s="85">
        <f t="shared" ref="E42:E49" si="14">D42/$D$7</f>
        <v>7.4992187011688236E-2</v>
      </c>
      <c r="F42" s="97"/>
      <c r="G42" s="21">
        <f>SUM(G43:G47)</f>
        <v>53.429999999999993</v>
      </c>
      <c r="H42" s="24">
        <f t="shared" ref="H42:H49" si="15">G42/$G$7</f>
        <v>4.639148404126002E-2</v>
      </c>
      <c r="I42" s="21">
        <f>SUM(I43:I47)</f>
        <v>70.350000000000009</v>
      </c>
      <c r="J42" s="24">
        <f t="shared" ref="J42:J49" si="16">I42/$I$7</f>
        <v>6.9975630377480488E-2</v>
      </c>
      <c r="K42" s="22">
        <f t="shared" ref="K42:K49" si="17">I42-D42</f>
        <v>10.360000000000007</v>
      </c>
      <c r="L42" s="52">
        <f t="shared" ref="L42:L49" si="18">K42/D42</f>
        <v>0.17269544924154037</v>
      </c>
      <c r="M42" s="52">
        <f t="shared" ref="M42:M49" si="19">I42/G42</f>
        <v>1.316676024705222</v>
      </c>
    </row>
    <row r="43" spans="2:14">
      <c r="B43" s="57" t="s">
        <v>156</v>
      </c>
      <c r="C43" s="21">
        <v>19.690000000000001</v>
      </c>
      <c r="D43" s="70">
        <f>ROUND('PU Wise OWE'!$AK$84/10000,2)</f>
        <v>1.98</v>
      </c>
      <c r="E43" s="85">
        <f t="shared" si="14"/>
        <v>2.4751546971685727E-3</v>
      </c>
      <c r="F43" s="97"/>
      <c r="G43" s="21">
        <f>ROUND('PU Wise OWE'!$AK$82/10000,2)</f>
        <v>2.09</v>
      </c>
      <c r="H43" s="24">
        <f t="shared" si="15"/>
        <v>1.8146771784808807E-3</v>
      </c>
      <c r="I43" s="21">
        <f>ROUND('PU Wise OWE'!$AK$85/10000,2)</f>
        <v>2.4500000000000002</v>
      </c>
      <c r="J43" s="24">
        <f t="shared" si="16"/>
        <v>2.4369622519520564E-3</v>
      </c>
      <c r="K43" s="22">
        <f t="shared" si="17"/>
        <v>0.4700000000000002</v>
      </c>
      <c r="L43" s="52">
        <f t="shared" si="18"/>
        <v>0.23737373737373749</v>
      </c>
      <c r="M43" s="52">
        <f t="shared" si="19"/>
        <v>1.1722488038277514</v>
      </c>
    </row>
    <row r="44" spans="2:14">
      <c r="B44" s="58" t="s">
        <v>163</v>
      </c>
      <c r="C44" s="108">
        <v>114.4</v>
      </c>
      <c r="D44" s="70">
        <f>ROUND('PU Wise OWE'!$AR$84/10000,2)</f>
        <v>2.1800000000000002</v>
      </c>
      <c r="E44" s="85">
        <f t="shared" si="14"/>
        <v>2.7251703231451966E-3</v>
      </c>
      <c r="F44" s="97"/>
      <c r="G44" s="21">
        <f>ROUND('PU Wise OWE'!$AR$82/10000,2)</f>
        <v>9.7799999999999994</v>
      </c>
      <c r="H44" s="24">
        <f t="shared" si="15"/>
        <v>8.4916472753794325E-3</v>
      </c>
      <c r="I44" s="21">
        <f>ROUND('PU Wise OWE'!$AR$85/10000,2)</f>
        <v>0.32</v>
      </c>
      <c r="J44" s="24">
        <f t="shared" si="16"/>
        <v>3.1829711045904414E-4</v>
      </c>
      <c r="K44" s="22">
        <f t="shared" si="17"/>
        <v>-1.86</v>
      </c>
      <c r="L44" s="52">
        <f t="shared" si="18"/>
        <v>-0.85321100917431192</v>
      </c>
      <c r="M44" s="52">
        <f t="shared" si="19"/>
        <v>3.2719836400817999E-2</v>
      </c>
    </row>
    <row r="45" spans="2:14">
      <c r="B45" s="58" t="s">
        <v>164</v>
      </c>
      <c r="C45" s="108">
        <v>46.69</v>
      </c>
      <c r="D45" s="70">
        <f>ROUND('PU Wise OWE'!$AU$84/10000,2)</f>
        <v>0.8</v>
      </c>
      <c r="E45" s="85">
        <f t="shared" si="14"/>
        <v>1.0000625039064941E-3</v>
      </c>
      <c r="F45" s="97"/>
      <c r="G45" s="21">
        <f>ROUND('PU Wise OWE'!$AU$82/10000,2)</f>
        <v>3.3</v>
      </c>
      <c r="H45" s="24">
        <f t="shared" si="15"/>
        <v>2.8652797554961271E-3</v>
      </c>
      <c r="I45" s="21">
        <f>ROUND('PU Wise OWE'!$AU$85/10000,2)</f>
        <v>-2.04</v>
      </c>
      <c r="J45" s="24">
        <f t="shared" si="16"/>
        <v>-2.0291440791764064E-3</v>
      </c>
      <c r="K45" s="22">
        <f t="shared" si="17"/>
        <v>-2.84</v>
      </c>
      <c r="L45" s="52">
        <f t="shared" si="18"/>
        <v>-3.55</v>
      </c>
      <c r="M45" s="52">
        <f t="shared" si="19"/>
        <v>-0.61818181818181828</v>
      </c>
    </row>
    <row r="46" spans="2:14">
      <c r="B46" s="57" t="s">
        <v>161</v>
      </c>
      <c r="C46" s="21">
        <v>54.55</v>
      </c>
      <c r="D46" s="70">
        <f>ROUND('PU Wise OWE'!$AZ$84/10000,2)</f>
        <v>0</v>
      </c>
      <c r="E46" s="85">
        <f t="shared" si="14"/>
        <v>0</v>
      </c>
      <c r="F46" s="97"/>
      <c r="G46" s="21">
        <f>ROUND('PU Wise OWE'!$AZ$82/10000,2)</f>
        <v>0</v>
      </c>
      <c r="H46" s="24">
        <f t="shared" si="15"/>
        <v>0</v>
      </c>
      <c r="I46" s="21">
        <f>ROUND('PU Wise OWE'!$AZ$85/10000,2)</f>
        <v>0</v>
      </c>
      <c r="J46" s="24">
        <f t="shared" si="16"/>
        <v>0</v>
      </c>
      <c r="K46" s="22">
        <f t="shared" si="17"/>
        <v>0</v>
      </c>
      <c r="L46" s="52" t="e">
        <f t="shared" si="18"/>
        <v>#DIV/0!</v>
      </c>
      <c r="M46" s="52" t="e">
        <f t="shared" si="19"/>
        <v>#DIV/0!</v>
      </c>
    </row>
    <row r="47" spans="2:14">
      <c r="B47" s="58" t="s">
        <v>162</v>
      </c>
      <c r="C47" s="108">
        <v>38.14</v>
      </c>
      <c r="D47" s="70">
        <f>ROUND('PU Wise OWE'!$BA$84/10000,2)</f>
        <v>55.03</v>
      </c>
      <c r="E47" s="85">
        <f t="shared" si="14"/>
        <v>6.8791799487467969E-2</v>
      </c>
      <c r="F47" s="97"/>
      <c r="G47" s="21">
        <f>ROUND('PU Wise OWE'!$BA$82/10000,2)</f>
        <v>38.26</v>
      </c>
      <c r="H47" s="24">
        <f t="shared" si="15"/>
        <v>3.3219879831903588E-2</v>
      </c>
      <c r="I47" s="21">
        <f>ROUND('PU Wise OWE'!$BA$85/10000,2)</f>
        <v>69.62</v>
      </c>
      <c r="J47" s="24">
        <f t="shared" si="16"/>
        <v>6.9249515094245789E-2</v>
      </c>
      <c r="K47" s="22">
        <f t="shared" si="17"/>
        <v>14.590000000000003</v>
      </c>
      <c r="L47" s="52">
        <f t="shared" si="18"/>
        <v>0.26512811193894248</v>
      </c>
      <c r="M47" s="52">
        <f t="shared" si="19"/>
        <v>1.8196549921589129</v>
      </c>
    </row>
    <row r="48" spans="2:14">
      <c r="B48" s="59" t="s">
        <v>165</v>
      </c>
      <c r="C48" s="103">
        <v>663.48</v>
      </c>
      <c r="D48" s="70">
        <f>ROUND('PU Wise OWE'!$AM$84/10000,2)-ROUND('PU Wise OWE'!$BJ$84/10000,2)</f>
        <v>74.05</v>
      </c>
      <c r="E48" s="85">
        <f t="shared" si="14"/>
        <v>9.256828551784485E-2</v>
      </c>
      <c r="F48" s="97"/>
      <c r="G48" s="21">
        <f>ROUND('PU Wise OWE'!$AM$82/10000,2)-ROUND('PU Wise OWE'!$BJ$82/10000,2)</f>
        <v>121.18</v>
      </c>
      <c r="H48" s="24">
        <f t="shared" si="15"/>
        <v>0.1052165456881881</v>
      </c>
      <c r="I48" s="21">
        <f>ROUND('PU Wise OWE'!$AM$85/10000,2)-ROUND('PU Wise OWE'!$BJ$85/10000,2)</f>
        <v>179.98000000000002</v>
      </c>
      <c r="J48" s="24">
        <f t="shared" si="16"/>
        <v>0.17902223106380863</v>
      </c>
      <c r="K48" s="22">
        <f t="shared" si="17"/>
        <v>105.93000000000002</v>
      </c>
      <c r="L48" s="52">
        <f t="shared" si="18"/>
        <v>1.4305199189736668</v>
      </c>
      <c r="M48" s="52">
        <f t="shared" si="19"/>
        <v>1.4852285855751775</v>
      </c>
    </row>
    <row r="49" spans="2:14" s="36" customFormat="1">
      <c r="B49" s="60" t="s">
        <v>125</v>
      </c>
      <c r="C49" s="74">
        <f>C42+C48</f>
        <v>936.95</v>
      </c>
      <c r="D49" s="74">
        <f>D42+D48</f>
        <v>134.04</v>
      </c>
      <c r="E49" s="86">
        <f t="shared" si="14"/>
        <v>0.16756047252953307</v>
      </c>
      <c r="F49" s="98"/>
      <c r="G49" s="26">
        <f>G42+G48</f>
        <v>174.61</v>
      </c>
      <c r="H49" s="54">
        <f t="shared" si="15"/>
        <v>0.15160802972944815</v>
      </c>
      <c r="I49" s="26">
        <f>I42+I48</f>
        <v>250.33000000000004</v>
      </c>
      <c r="J49" s="54">
        <f t="shared" si="16"/>
        <v>0.24899786144128913</v>
      </c>
      <c r="K49" s="26">
        <f t="shared" si="17"/>
        <v>116.29000000000005</v>
      </c>
      <c r="L49" s="55">
        <f t="shared" si="18"/>
        <v>0.86757684273351277</v>
      </c>
      <c r="M49" s="52">
        <f t="shared" si="19"/>
        <v>1.4336521390527461</v>
      </c>
    </row>
    <row r="51" spans="2:14">
      <c r="B51" s="75" t="s">
        <v>179</v>
      </c>
      <c r="C51" s="75"/>
    </row>
    <row r="52" spans="2:14" ht="48" customHeight="1">
      <c r="B52" s="81" t="s">
        <v>180</v>
      </c>
      <c r="C52" s="109">
        <v>188.88</v>
      </c>
      <c r="D52" s="70">
        <f>ROUND('PU Wise OWE'!$AK$128/10000,2)-D43</f>
        <v>7.18</v>
      </c>
      <c r="E52" s="85">
        <f t="shared" ref="E52:E56" si="20">D52/$D$7</f>
        <v>8.9755609725607841E-3</v>
      </c>
      <c r="F52" s="313"/>
      <c r="G52" s="22">
        <f>ROUND('PU Wise OWE'!$AK$126/10000,2)-G43</f>
        <v>11.2</v>
      </c>
      <c r="H52" s="24">
        <f t="shared" ref="H52:H54" si="21">G52/$G$7</f>
        <v>9.7245858368353415E-3</v>
      </c>
      <c r="I52" s="22">
        <f>ROUND('PU Wise OWE'!$AK$129/10000,2)-I43</f>
        <v>9.89</v>
      </c>
      <c r="J52" s="24">
        <f t="shared" ref="J52:J56" si="22">I52/$I$7</f>
        <v>9.8373700701248328E-3</v>
      </c>
      <c r="K52" s="22">
        <f>I52-D52</f>
        <v>2.7100000000000009</v>
      </c>
      <c r="L52" s="52">
        <f>K52/D52</f>
        <v>0.37743732590529261</v>
      </c>
      <c r="M52" s="52">
        <f t="shared" ref="M52:M54" si="23">I52/G52</f>
        <v>0.88303571428571437</v>
      </c>
    </row>
    <row r="53" spans="2:14">
      <c r="B53" s="20" t="s">
        <v>157</v>
      </c>
      <c r="C53" s="105">
        <v>121.46</v>
      </c>
      <c r="D53" s="70">
        <f>ROUND('PU Wise OWE'!$AL$128/10000,2)</f>
        <v>11.83</v>
      </c>
      <c r="E53" s="85">
        <f t="shared" si="20"/>
        <v>1.4788424276517281E-2</v>
      </c>
      <c r="F53" s="314"/>
      <c r="G53" s="22">
        <f>ROUND('PU Wise OWE'!$AL$126/10000,2)</f>
        <v>20.41</v>
      </c>
      <c r="H53" s="24">
        <f t="shared" si="21"/>
        <v>1.7721321154447262E-2</v>
      </c>
      <c r="I53" s="23">
        <f>ROUND('PU Wise OWE'!$AL$129/10000,2)</f>
        <v>15.53</v>
      </c>
      <c r="J53" s="24">
        <f t="shared" si="22"/>
        <v>1.5447356641965483E-2</v>
      </c>
      <c r="K53" s="22">
        <f>I53-D53</f>
        <v>3.6999999999999993</v>
      </c>
      <c r="L53" s="52">
        <f>K53/D53</f>
        <v>0.31276415891800502</v>
      </c>
      <c r="M53" s="52">
        <f t="shared" si="23"/>
        <v>0.76090151886330226</v>
      </c>
    </row>
    <row r="54" spans="2:14" s="36" customFormat="1">
      <c r="B54" s="25" t="s">
        <v>125</v>
      </c>
      <c r="C54" s="26">
        <f>C52+C53</f>
        <v>310.33999999999997</v>
      </c>
      <c r="D54" s="74">
        <f>SUM(D52:D53)</f>
        <v>19.009999999999998</v>
      </c>
      <c r="E54" s="86">
        <f t="shared" si="20"/>
        <v>2.3763985249078065E-2</v>
      </c>
      <c r="F54" s="315"/>
      <c r="G54" s="74">
        <f t="shared" ref="G54:I54" si="24">SUM(G52:G53)</f>
        <v>31.61</v>
      </c>
      <c r="H54" s="54">
        <f t="shared" si="21"/>
        <v>2.7445906991282604E-2</v>
      </c>
      <c r="I54" s="74">
        <f t="shared" si="24"/>
        <v>25.42</v>
      </c>
      <c r="J54" s="54">
        <f t="shared" si="22"/>
        <v>2.5284726712090318E-2</v>
      </c>
      <c r="K54" s="26">
        <f>I54-D54</f>
        <v>6.4100000000000037</v>
      </c>
      <c r="L54" s="102">
        <f>K54/D54</f>
        <v>0.33719095213045791</v>
      </c>
      <c r="M54" s="52">
        <f t="shared" si="23"/>
        <v>0.80417589370452391</v>
      </c>
    </row>
    <row r="56" spans="2:14" s="36" customFormat="1">
      <c r="B56" s="78" t="s">
        <v>158</v>
      </c>
      <c r="C56" s="110">
        <v>348.19</v>
      </c>
      <c r="D56" s="71">
        <f>ROUND('PU Wise OWE'!$AO$128/10000,2)</f>
        <v>37.67</v>
      </c>
      <c r="E56" s="86">
        <f t="shared" si="20"/>
        <v>4.7090443152697045E-2</v>
      </c>
      <c r="F56" s="53"/>
      <c r="G56" s="26">
        <f>ROUND('PU Wise OWE'!$AO$126/10000,2)</f>
        <v>45.08</v>
      </c>
      <c r="H56" s="54">
        <f t="shared" ref="H56" si="25">G56/$G$7</f>
        <v>3.9141457993262248E-2</v>
      </c>
      <c r="I56" s="25">
        <f>ROUND('PU Wise OWE'!$AO$129/10000,2)</f>
        <v>45.49</v>
      </c>
      <c r="J56" s="54">
        <f t="shared" si="22"/>
        <v>4.5247923608693494E-2</v>
      </c>
      <c r="K56" s="26">
        <f>I56-D56</f>
        <v>7.82</v>
      </c>
      <c r="L56" s="55">
        <f>K56/D56</f>
        <v>0.2075922484735864</v>
      </c>
      <c r="M56" s="52">
        <f t="shared" ref="M56" si="26">I56/G56</f>
        <v>1.0090949423247562</v>
      </c>
      <c r="N56" s="118"/>
    </row>
    <row r="57" spans="2:14" s="36" customFormat="1">
      <c r="B57" s="116"/>
      <c r="C57" s="117"/>
      <c r="D57" s="113"/>
      <c r="E57" s="114"/>
      <c r="F57" s="115"/>
      <c r="G57" s="91"/>
      <c r="H57" s="90"/>
      <c r="I57" s="88"/>
      <c r="J57" s="90"/>
      <c r="K57" s="26"/>
      <c r="L57" s="55"/>
      <c r="M57" s="100"/>
    </row>
    <row r="58" spans="2:14">
      <c r="C58" s="303" t="s">
        <v>290</v>
      </c>
      <c r="D58" s="306" t="str">
        <f>'PU Wise OWE'!$B$7</f>
        <v>Actuals upto Nov'21</v>
      </c>
      <c r="E58" s="303" t="s">
        <v>168</v>
      </c>
      <c r="F58" s="303"/>
      <c r="G58" s="338" t="str">
        <f>'PU Wise OWE'!$B$5</f>
        <v xml:space="preserve">BGSL 2022-23 </v>
      </c>
      <c r="H58" s="303" t="s">
        <v>309</v>
      </c>
      <c r="I58" s="306" t="str">
        <f>'PU Wise OWE'!B8</f>
        <v>Actuals upto Nov'22</v>
      </c>
      <c r="J58" s="303" t="s">
        <v>200</v>
      </c>
      <c r="K58" s="316" t="s">
        <v>142</v>
      </c>
      <c r="L58" s="316"/>
      <c r="M58" s="305" t="s">
        <v>302</v>
      </c>
      <c r="N58" s="343" t="s">
        <v>203</v>
      </c>
    </row>
    <row r="59" spans="2:14">
      <c r="B59" s="75" t="s">
        <v>181</v>
      </c>
      <c r="C59" s="304"/>
      <c r="D59" s="304"/>
      <c r="E59" s="304"/>
      <c r="F59" s="304"/>
      <c r="G59" s="339"/>
      <c r="H59" s="304"/>
      <c r="I59" s="304"/>
      <c r="J59" s="304"/>
      <c r="K59" s="79" t="s">
        <v>140</v>
      </c>
      <c r="L59" s="80" t="s">
        <v>141</v>
      </c>
      <c r="M59" s="305"/>
      <c r="N59" s="343"/>
    </row>
    <row r="60" spans="2:14">
      <c r="B60" s="23" t="s">
        <v>182</v>
      </c>
      <c r="C60" s="22">
        <v>80.099999999999994</v>
      </c>
      <c r="D60" s="70">
        <f>ROUND('PU Wise OWE'!$AM$62/10000,2)</f>
        <v>12.33</v>
      </c>
      <c r="E60" s="85">
        <f t="shared" ref="E60:E64" si="27">D60/$D$7</f>
        <v>1.5413463341458841E-2</v>
      </c>
      <c r="F60" s="310"/>
      <c r="G60" s="22">
        <f>ROUND('PU Wise OWE'!$AM$60/10000,2)</f>
        <v>16.13</v>
      </c>
      <c r="H60" s="24" t="b">
        <f>H58=G60/$G$7</f>
        <v>0</v>
      </c>
      <c r="I60" s="23">
        <f>ROUND('PU Wise OWE'!$AM$63/10000,2)</f>
        <v>13</v>
      </c>
      <c r="J60" s="94">
        <f t="shared" ref="J60:J64" si="28">I60/$I$7</f>
        <v>1.2930820112398668E-2</v>
      </c>
      <c r="K60" s="22">
        <f>I60-D60</f>
        <v>0.66999999999999993</v>
      </c>
      <c r="L60" s="52">
        <f>K60/D60</f>
        <v>5.4339010543390097E-2</v>
      </c>
      <c r="M60" s="52">
        <f t="shared" ref="M60:M64" si="29">I60/G60</f>
        <v>0.80595164290142596</v>
      </c>
      <c r="N60" s="69"/>
    </row>
    <row r="61" spans="2:14">
      <c r="B61" s="23" t="s">
        <v>183</v>
      </c>
      <c r="C61" s="22">
        <v>21.26</v>
      </c>
      <c r="D61" s="70">
        <f>ROUND('PU Wise OWE'!$AM$95/10000,2)</f>
        <v>0</v>
      </c>
      <c r="E61" s="85">
        <f t="shared" si="27"/>
        <v>0</v>
      </c>
      <c r="F61" s="311"/>
      <c r="G61" s="22">
        <f>ROUND('PU Wise OWE'!$AM$93/10000,2)</f>
        <v>0</v>
      </c>
      <c r="H61" s="24">
        <f t="shared" ref="H61:H64" si="30">G61/$G$7</f>
        <v>0</v>
      </c>
      <c r="I61" s="23">
        <f>ROUND('PU Wise OWE'!$AM$96/10000,2)</f>
        <v>0</v>
      </c>
      <c r="J61" s="94">
        <f t="shared" si="28"/>
        <v>0</v>
      </c>
      <c r="K61" s="22">
        <f>I61-D61</f>
        <v>0</v>
      </c>
      <c r="L61" s="52" t="e">
        <f>K61/D61</f>
        <v>#DIV/0!</v>
      </c>
      <c r="M61" s="52" t="e">
        <f t="shared" si="29"/>
        <v>#DIV/0!</v>
      </c>
    </row>
    <row r="62" spans="2:14">
      <c r="B62" s="23" t="s">
        <v>184</v>
      </c>
      <c r="C62" s="22">
        <v>9.89</v>
      </c>
      <c r="D62" s="70">
        <f>ROUND('PU Wise OWE'!$AN$18/10000,2)</f>
        <v>2.12</v>
      </c>
      <c r="E62" s="85">
        <f t="shared" si="27"/>
        <v>2.6501656353522095E-3</v>
      </c>
      <c r="F62" s="311"/>
      <c r="G62" s="22">
        <f>ROUND('PU Wise OWE'!$AN$16/10000,2)</f>
        <v>2.97</v>
      </c>
      <c r="H62" s="24">
        <f>G62/$G$7</f>
        <v>2.5787517799465147E-3</v>
      </c>
      <c r="I62" s="23">
        <f>ROUND('PU Wise OWE'!$AN$19/10000,2)</f>
        <v>4.0599999999999996</v>
      </c>
      <c r="J62" s="94">
        <f t="shared" si="28"/>
        <v>4.0383945889491219E-3</v>
      </c>
      <c r="K62" s="22">
        <f>I62-D62</f>
        <v>1.9399999999999995</v>
      </c>
      <c r="L62" s="52">
        <f>K62/D62</f>
        <v>0.9150943396226412</v>
      </c>
      <c r="M62" s="52">
        <f t="shared" si="29"/>
        <v>1.3670033670033668</v>
      </c>
      <c r="N62" s="69"/>
    </row>
    <row r="63" spans="2:14">
      <c r="B63" s="23" t="s">
        <v>185</v>
      </c>
      <c r="C63" s="22">
        <v>1.64</v>
      </c>
      <c r="D63" s="70">
        <f>ROUND('PU Wise OWE'!$AN$62/10000,2)</f>
        <v>2.54</v>
      </c>
      <c r="E63" s="85">
        <f t="shared" si="27"/>
        <v>3.1751984499031188E-3</v>
      </c>
      <c r="F63" s="311"/>
      <c r="G63" s="22">
        <f>ROUND('PU Wise OWE'!$AN$60/10000,2)</f>
        <v>2</v>
      </c>
      <c r="H63" s="24">
        <f>G63/$G$7</f>
        <v>1.7365331851491681E-3</v>
      </c>
      <c r="I63" s="23">
        <f>ROUND('PU Wise OWE'!$AN$63/10000,2)</f>
        <v>1.69</v>
      </c>
      <c r="J63" s="94">
        <f t="shared" si="28"/>
        <v>1.6810066146118266E-3</v>
      </c>
      <c r="K63" s="22">
        <f>I63-D63</f>
        <v>-0.85000000000000009</v>
      </c>
      <c r="L63" s="52">
        <f>K63/D63</f>
        <v>-0.3346456692913386</v>
      </c>
      <c r="M63" s="52">
        <f t="shared" si="29"/>
        <v>0.84499999999999997</v>
      </c>
    </row>
    <row r="64" spans="2:14" s="36" customFormat="1">
      <c r="B64" s="25" t="s">
        <v>125</v>
      </c>
      <c r="C64" s="26">
        <f>C60+C61+C62+C63</f>
        <v>112.89</v>
      </c>
      <c r="D64" s="74">
        <f>SUM(D60:D63)</f>
        <v>16.989999999999998</v>
      </c>
      <c r="E64" s="86">
        <f t="shared" si="27"/>
        <v>2.1238827426714166E-2</v>
      </c>
      <c r="F64" s="312"/>
      <c r="G64" s="26">
        <f>SUM(G60:G63)</f>
        <v>21.099999999999998</v>
      </c>
      <c r="H64" s="54">
        <f t="shared" si="30"/>
        <v>1.8320425103323722E-2</v>
      </c>
      <c r="I64" s="26">
        <f>SUM(I60:I63)</f>
        <v>18.75</v>
      </c>
      <c r="J64" s="54">
        <f t="shared" si="28"/>
        <v>1.8650221315959614E-2</v>
      </c>
      <c r="K64" s="26">
        <f>I64-D64</f>
        <v>1.7600000000000016</v>
      </c>
      <c r="L64" s="55">
        <f>K64/D64</f>
        <v>0.10359034726309604</v>
      </c>
      <c r="M64" s="52">
        <f t="shared" si="29"/>
        <v>0.88862559241706174</v>
      </c>
    </row>
    <row r="66" spans="2:13">
      <c r="B66" s="75" t="s">
        <v>186</v>
      </c>
      <c r="C66" s="75"/>
    </row>
    <row r="67" spans="2:13">
      <c r="B67" s="23" t="s">
        <v>187</v>
      </c>
      <c r="C67" s="22">
        <v>1117.51</v>
      </c>
      <c r="D67" s="70">
        <f>ROUND('PU Wise OWE'!$AP$73/10000,2)</f>
        <v>0</v>
      </c>
      <c r="E67" s="85">
        <f t="shared" ref="E67:E69" si="31">D67/$D$7</f>
        <v>0</v>
      </c>
      <c r="F67" s="23"/>
      <c r="G67" s="22">
        <f>ROUND('PU Wise OWE'!$AP$71/10000,2)</f>
        <v>0</v>
      </c>
      <c r="H67" s="24">
        <f t="shared" ref="H67:H69" si="32">G67/$G$7</f>
        <v>0</v>
      </c>
      <c r="I67" s="23">
        <f>ROUND('PU Wise OWE'!$AP$74/10000,2)</f>
        <v>0</v>
      </c>
      <c r="J67" s="94">
        <f t="shared" ref="J67:J69" si="33">I67/$I$7</f>
        <v>0</v>
      </c>
      <c r="K67" s="22">
        <f>I67-D67</f>
        <v>0</v>
      </c>
      <c r="L67" s="52" t="e">
        <f>K67/D67</f>
        <v>#DIV/0!</v>
      </c>
      <c r="M67" s="52" t="e">
        <f t="shared" ref="M67:M68" si="34">I67/G67</f>
        <v>#DIV/0!</v>
      </c>
    </row>
    <row r="68" spans="2:13">
      <c r="B68" s="87" t="s">
        <v>188</v>
      </c>
      <c r="C68" s="111">
        <v>38.520000000000003</v>
      </c>
      <c r="D68" s="70">
        <f>ROUND('PU Wise OWE'!$AP$128/10000,2)-D67</f>
        <v>39.86</v>
      </c>
      <c r="E68" s="85">
        <f t="shared" si="31"/>
        <v>4.9828114257141065E-2</v>
      </c>
      <c r="F68" s="23"/>
      <c r="G68" s="22">
        <f>ROUND('PU Wise OWE'!$AP$126/10000,2)-G67</f>
        <v>10.49</v>
      </c>
      <c r="H68" s="24">
        <f t="shared" si="32"/>
        <v>9.108116556107387E-3</v>
      </c>
      <c r="I68" s="23">
        <f>ROUND('PU Wise OWE'!$AP$129/10000,2)-I67</f>
        <v>18.489999999999998</v>
      </c>
      <c r="J68" s="94">
        <f t="shared" si="33"/>
        <v>1.839160491371164E-2</v>
      </c>
      <c r="K68" s="22">
        <f>I68-D68</f>
        <v>-21.37</v>
      </c>
      <c r="L68" s="52">
        <f>K68/D68</f>
        <v>-0.53612644254892128</v>
      </c>
      <c r="M68" s="52">
        <f t="shared" si="34"/>
        <v>1.7626310772163964</v>
      </c>
    </row>
    <row r="69" spans="2:13" s="36" customFormat="1">
      <c r="B69" s="25" t="s">
        <v>125</v>
      </c>
      <c r="C69" s="26">
        <f>C67+C68</f>
        <v>1156.03</v>
      </c>
      <c r="D69" s="74">
        <f>SUM(D67:D68)</f>
        <v>39.86</v>
      </c>
      <c r="E69" s="86">
        <f t="shared" si="31"/>
        <v>4.9828114257141065E-2</v>
      </c>
      <c r="F69" s="88"/>
      <c r="G69" s="89">
        <f>SUM(G67:G68)</f>
        <v>10.49</v>
      </c>
      <c r="H69" s="90">
        <f t="shared" si="32"/>
        <v>9.108116556107387E-3</v>
      </c>
      <c r="I69" s="89">
        <f>SUM(I67:I68)</f>
        <v>18.489999999999998</v>
      </c>
      <c r="J69" s="54">
        <f t="shared" si="33"/>
        <v>1.839160491371164E-2</v>
      </c>
      <c r="K69" s="91">
        <f>I69-D69</f>
        <v>-21.37</v>
      </c>
      <c r="L69" s="101">
        <f>K69/D69</f>
        <v>-0.53612644254892128</v>
      </c>
    </row>
    <row r="70" spans="2:13">
      <c r="F70" s="31"/>
      <c r="G70" s="34"/>
      <c r="H70" s="34"/>
      <c r="I70" s="31"/>
      <c r="J70" s="31"/>
      <c r="K70" s="34"/>
      <c r="L70" s="92"/>
    </row>
    <row r="71" spans="2:13">
      <c r="B71" s="75" t="s">
        <v>190</v>
      </c>
      <c r="C71" s="75"/>
      <c r="F71" s="31"/>
      <c r="G71" s="34"/>
      <c r="H71" s="34"/>
      <c r="I71" s="31"/>
      <c r="J71" s="31"/>
      <c r="K71" s="34"/>
      <c r="L71" s="92"/>
    </row>
    <row r="72" spans="2:13">
      <c r="B72" s="23" t="s">
        <v>189</v>
      </c>
      <c r="C72" s="22">
        <v>12.31</v>
      </c>
      <c r="D72" s="70">
        <f>ROUND('PU Wise OWE'!$AQ$29/10000,2)+ROUND('PU Wise OWE'!$BB$29/10000,2)</f>
        <v>0.48</v>
      </c>
      <c r="E72" s="85">
        <f t="shared" ref="E72:E74" si="35">D72/$D$7</f>
        <v>6.0003750234389639E-4</v>
      </c>
      <c r="F72" s="23"/>
      <c r="G72" s="70">
        <f>ROUND('PU Wise OWE'!$AQ$27/10000,2)+ROUND('PU Wise OWE'!$BB$27/10000,2)</f>
        <v>0</v>
      </c>
      <c r="H72" s="24">
        <f t="shared" ref="H72:H74" si="36">G72/$G$7</f>
        <v>0</v>
      </c>
      <c r="I72" s="70">
        <f>ROUND('PU Wise OWE'!$AQ$30/10000,2)+ROUND('PU Wise OWE'!$BB$30/10000,2)</f>
        <v>0.25</v>
      </c>
      <c r="J72" s="94">
        <f t="shared" ref="J72:J74" si="37">I72/$I$7</f>
        <v>2.4866961754612819E-4</v>
      </c>
      <c r="K72" s="22">
        <f>I72-D72</f>
        <v>-0.22999999999999998</v>
      </c>
      <c r="L72" s="52">
        <f>K72/D72</f>
        <v>-0.47916666666666663</v>
      </c>
      <c r="M72" s="52" t="e">
        <f t="shared" ref="M72:M73" si="38">I72/G72</f>
        <v>#DIV/0!</v>
      </c>
    </row>
    <row r="73" spans="2:13">
      <c r="B73" s="23" t="s">
        <v>191</v>
      </c>
      <c r="C73" s="22">
        <v>114.52</v>
      </c>
      <c r="D73" s="70">
        <f>ROUND('PU Wise OWE'!$AQ$40/10000,2)+ROUND('PU Wise OWE'!$BB$40/10000,2)</f>
        <v>12</v>
      </c>
      <c r="E73" s="85">
        <f t="shared" si="35"/>
        <v>1.5000937558597412E-2</v>
      </c>
      <c r="F73" s="23"/>
      <c r="G73" s="70">
        <f>ROUND('PU Wise OWE'!$AQ$38/10000,2)+ROUND('PU Wise OWE'!$BB$38/10000,2)</f>
        <v>10.76</v>
      </c>
      <c r="H73" s="24">
        <f t="shared" si="36"/>
        <v>9.3425485361025244E-3</v>
      </c>
      <c r="I73" s="70">
        <f>ROUND('PU Wise OWE'!$AQ$41/10000,2)+ROUND('PU Wise OWE'!$BB$41/10000,2)</f>
        <v>5.8</v>
      </c>
      <c r="J73" s="94">
        <f t="shared" si="37"/>
        <v>5.7691351270701746E-3</v>
      </c>
      <c r="K73" s="22">
        <f>I73-D73</f>
        <v>-6.2</v>
      </c>
      <c r="L73" s="52">
        <f>K73/D73</f>
        <v>-0.51666666666666672</v>
      </c>
      <c r="M73" s="52">
        <f t="shared" si="38"/>
        <v>0.53903345724907059</v>
      </c>
    </row>
    <row r="74" spans="2:13" s="36" customFormat="1">
      <c r="B74" s="25" t="s">
        <v>125</v>
      </c>
      <c r="C74" s="26">
        <f>C72+C73</f>
        <v>126.83</v>
      </c>
      <c r="D74" s="74">
        <f>SUM(D72:D73)</f>
        <v>12.48</v>
      </c>
      <c r="E74" s="86">
        <f t="shared" si="35"/>
        <v>1.5600975060941309E-2</v>
      </c>
      <c r="F74" s="25"/>
      <c r="G74" s="74">
        <f>SUM(G72:G73)</f>
        <v>10.76</v>
      </c>
      <c r="H74" s="54">
        <f t="shared" si="36"/>
        <v>9.3425485361025244E-3</v>
      </c>
      <c r="I74" s="74">
        <f t="shared" ref="I74" si="39">SUM(I72:I73)</f>
        <v>6.05</v>
      </c>
      <c r="J74" s="54">
        <f t="shared" si="37"/>
        <v>6.0178047446163025E-3</v>
      </c>
      <c r="K74" s="26">
        <f>I74-D74</f>
        <v>-6.4300000000000006</v>
      </c>
      <c r="L74" s="55">
        <f>K74/D74</f>
        <v>-0.51522435897435903</v>
      </c>
    </row>
    <row r="75" spans="2:13">
      <c r="E75" s="31"/>
      <c r="F75" s="31"/>
      <c r="G75" s="34"/>
      <c r="H75" s="34"/>
      <c r="I75" s="31"/>
      <c r="J75" s="31"/>
      <c r="K75" s="34"/>
      <c r="L75" s="92"/>
    </row>
    <row r="76" spans="2:13">
      <c r="B76" s="75" t="s">
        <v>192</v>
      </c>
      <c r="C76" s="75"/>
      <c r="E76" s="31"/>
      <c r="F76" s="31"/>
      <c r="G76" s="34"/>
      <c r="H76" s="34"/>
      <c r="I76" s="31"/>
      <c r="J76" s="31"/>
      <c r="K76" s="34"/>
      <c r="L76" s="92"/>
    </row>
    <row r="77" spans="2:13">
      <c r="B77" s="23" t="s">
        <v>194</v>
      </c>
      <c r="C77" s="22">
        <v>2</v>
      </c>
      <c r="D77" s="70">
        <f>ROUND('PU Wise OWE'!$AW$128/10000,2)</f>
        <v>0.16</v>
      </c>
      <c r="E77" s="85">
        <f t="shared" ref="E77:E83" si="40">D77/$D$7</f>
        <v>2.0001250078129882E-4</v>
      </c>
      <c r="F77" s="23"/>
      <c r="G77" s="22">
        <f>ROUND('PU Wise OWE'!$AW$126/10000,2)</f>
        <v>0.28000000000000003</v>
      </c>
      <c r="H77" s="24">
        <f t="shared" ref="H77:H83" si="41">G77/$G$7</f>
        <v>2.4311464592088357E-4</v>
      </c>
      <c r="I77" s="23">
        <f>ROUND('PU Wise OWE'!$AW$129/10000,2)</f>
        <v>0.45</v>
      </c>
      <c r="J77" s="94">
        <f t="shared" ref="J77:J85" si="42">I77/$I$7</f>
        <v>4.4760531158303076E-4</v>
      </c>
      <c r="K77" s="22">
        <f t="shared" ref="K77:K83" si="43">I77-D77</f>
        <v>0.29000000000000004</v>
      </c>
      <c r="L77" s="52">
        <f t="shared" ref="L77:L83" si="44">K77/D77</f>
        <v>1.8125000000000002</v>
      </c>
      <c r="M77" s="52">
        <f t="shared" ref="M77:M82" si="45">I77/G77</f>
        <v>1.607142857142857</v>
      </c>
    </row>
    <row r="78" spans="2:13">
      <c r="B78" s="23" t="s">
        <v>193</v>
      </c>
      <c r="C78" s="22">
        <v>1.66</v>
      </c>
      <c r="D78" s="70">
        <f>ROUND('PU Wise OWE'!$AX$128/10000,2)</f>
        <v>0.15</v>
      </c>
      <c r="E78" s="85">
        <f t="shared" si="40"/>
        <v>1.8751171948246762E-4</v>
      </c>
      <c r="F78" s="23"/>
      <c r="G78" s="22">
        <f>ROUND('PU Wise OWE'!$AX$126/10000,2)</f>
        <v>0.16</v>
      </c>
      <c r="H78" s="24">
        <f t="shared" si="41"/>
        <v>1.3892265481193344E-4</v>
      </c>
      <c r="I78" s="23">
        <f>ROUND('PU Wise OWE'!$AX$129/10000,2)</f>
        <v>0.23</v>
      </c>
      <c r="J78" s="94">
        <f t="shared" si="42"/>
        <v>2.2877604814243796E-4</v>
      </c>
      <c r="K78" s="22">
        <f t="shared" si="43"/>
        <v>8.0000000000000016E-2</v>
      </c>
      <c r="L78" s="52">
        <f t="shared" si="44"/>
        <v>0.53333333333333344</v>
      </c>
      <c r="M78" s="52">
        <f t="shared" si="45"/>
        <v>1.4375</v>
      </c>
    </row>
    <row r="79" spans="2:13">
      <c r="B79" s="23" t="s">
        <v>195</v>
      </c>
      <c r="C79" s="22">
        <v>16.940000000000001</v>
      </c>
      <c r="D79" s="70">
        <f>ROUND('PU Wise OWE'!$BC$128/10000,2)</f>
        <v>0.8</v>
      </c>
      <c r="E79" s="85">
        <f t="shared" si="40"/>
        <v>1.0000625039064941E-3</v>
      </c>
      <c r="F79" s="23"/>
      <c r="G79" s="22">
        <f>ROUND('PU Wise OWE'!$BC$126/10000,2)</f>
        <v>1.61</v>
      </c>
      <c r="H79" s="24">
        <f t="shared" si="41"/>
        <v>1.3979092140450804E-3</v>
      </c>
      <c r="I79" s="23">
        <f>ROUND('PU Wise OWE'!$BC$129/10000,2)</f>
        <v>1.1599999999999999</v>
      </c>
      <c r="J79" s="94">
        <f t="shared" si="42"/>
        <v>1.1538270254140349E-3</v>
      </c>
      <c r="K79" s="22">
        <f t="shared" si="43"/>
        <v>0.35999999999999988</v>
      </c>
      <c r="L79" s="52">
        <f t="shared" si="44"/>
        <v>0.44999999999999984</v>
      </c>
      <c r="M79" s="52">
        <f t="shared" si="45"/>
        <v>0.7204968944099378</v>
      </c>
    </row>
    <row r="80" spans="2:13">
      <c r="B80" s="23" t="s">
        <v>196</v>
      </c>
      <c r="C80" s="22">
        <v>16.95</v>
      </c>
      <c r="D80" s="70">
        <f>ROUND('PU Wise OWE'!$BD$128/10000,2)</f>
        <v>0.8</v>
      </c>
      <c r="E80" s="85">
        <f t="shared" si="40"/>
        <v>1.0000625039064941E-3</v>
      </c>
      <c r="F80" s="23"/>
      <c r="G80" s="22">
        <f>ROUND('PU Wise OWE'!$BD$126/10000,2)</f>
        <v>1.6</v>
      </c>
      <c r="H80" s="24">
        <f t="shared" si="41"/>
        <v>1.3892265481193346E-3</v>
      </c>
      <c r="I80" s="23">
        <f>ROUND('PU Wise OWE'!$BD$129/10000,2)</f>
        <v>1.1599999999999999</v>
      </c>
      <c r="J80" s="94">
        <f t="shared" si="42"/>
        <v>1.1538270254140349E-3</v>
      </c>
      <c r="K80" s="22">
        <f t="shared" si="43"/>
        <v>0.35999999999999988</v>
      </c>
      <c r="L80" s="52">
        <f t="shared" si="44"/>
        <v>0.44999999999999984</v>
      </c>
      <c r="M80" s="52">
        <f t="shared" si="45"/>
        <v>0.72499999999999987</v>
      </c>
    </row>
    <row r="81" spans="2:13">
      <c r="B81" s="23" t="s">
        <v>197</v>
      </c>
      <c r="C81" s="22">
        <v>17.329999999999998</v>
      </c>
      <c r="D81" s="70">
        <f>ROUND('PU Wise OWE'!$BF$128/10000,2)</f>
        <v>1.02</v>
      </c>
      <c r="E81" s="85">
        <f t="shared" si="40"/>
        <v>1.2750796924807799E-3</v>
      </c>
      <c r="F81" s="23"/>
      <c r="G81" s="22">
        <f>ROUND('PU Wise OWE'!$BF$126/10000,2)</f>
        <v>1.39</v>
      </c>
      <c r="H81" s="24">
        <f t="shared" si="41"/>
        <v>1.2068905636786718E-3</v>
      </c>
      <c r="I81" s="23">
        <f>ROUND('PU Wise OWE'!$BF$129/10000,2)</f>
        <v>1.44</v>
      </c>
      <c r="J81" s="94">
        <f t="shared" si="42"/>
        <v>1.4323369970656984E-3</v>
      </c>
      <c r="K81" s="22">
        <f t="shared" si="43"/>
        <v>0.41999999999999993</v>
      </c>
      <c r="L81" s="52">
        <f t="shared" si="44"/>
        <v>0.41176470588235287</v>
      </c>
      <c r="M81" s="52">
        <f t="shared" si="45"/>
        <v>1.0359712230215827</v>
      </c>
    </row>
    <row r="82" spans="2:13">
      <c r="B82" s="23" t="s">
        <v>198</v>
      </c>
      <c r="C82" s="22">
        <v>166.71</v>
      </c>
      <c r="D82" s="70">
        <f>ROUND('PU Wise OWE'!$BG$128/10000,2)-ROUND('PU Wise OWE'!$BG$117/10000,2)</f>
        <v>9.18</v>
      </c>
      <c r="E82" s="85">
        <f t="shared" si="40"/>
        <v>1.1475717232327019E-2</v>
      </c>
      <c r="F82" s="23"/>
      <c r="G82" s="22">
        <f>ROUND('PU Wise OWE'!$BG$126/10000,2)-ROUND('PU Wise OWE'!$BG$115/10000,2)</f>
        <v>10.36999999999999</v>
      </c>
      <c r="H82" s="24">
        <f t="shared" si="41"/>
        <v>9.0039245649984282E-3</v>
      </c>
      <c r="I82" s="23">
        <f>ROUND('PU Wise OWE'!$BG$129/10000,2)-ROUND('PU Wise OWE'!$BG$118/10000,2)</f>
        <v>22.299999999999997</v>
      </c>
      <c r="J82" s="94">
        <f t="shared" si="42"/>
        <v>2.2181329885114634E-2</v>
      </c>
      <c r="K82" s="22">
        <f t="shared" si="43"/>
        <v>13.119999999999997</v>
      </c>
      <c r="L82" s="52">
        <f t="shared" si="44"/>
        <v>1.4291938997821347</v>
      </c>
      <c r="M82" s="52">
        <f t="shared" si="45"/>
        <v>2.1504339440694329</v>
      </c>
    </row>
    <row r="83" spans="2:13" s="36" customFormat="1">
      <c r="B83" s="25" t="s">
        <v>125</v>
      </c>
      <c r="C83" s="26">
        <f>C77+C78+C79+C80+C81+C82</f>
        <v>221.59</v>
      </c>
      <c r="D83" s="74">
        <f>SUM(D77:D82)</f>
        <v>12.11</v>
      </c>
      <c r="E83" s="86">
        <f t="shared" si="40"/>
        <v>1.5138446152884554E-2</v>
      </c>
      <c r="F83" s="25"/>
      <c r="G83" s="74">
        <f>SUM(G77:G82)</f>
        <v>15.409999999999989</v>
      </c>
      <c r="H83" s="54">
        <f t="shared" si="41"/>
        <v>1.3379988191574332E-2</v>
      </c>
      <c r="I83" s="74">
        <f>SUM(I77:I82)</f>
        <v>26.739999999999995</v>
      </c>
      <c r="J83" s="54">
        <f t="shared" si="42"/>
        <v>2.6597702292733869E-2</v>
      </c>
      <c r="K83" s="26">
        <f t="shared" si="43"/>
        <v>14.629999999999995</v>
      </c>
      <c r="L83" s="55">
        <f t="shared" si="44"/>
        <v>1.2080924855491326</v>
      </c>
      <c r="M83" s="25"/>
    </row>
    <row r="85" spans="2:13" s="36" customFormat="1" ht="31.5" customHeight="1">
      <c r="B85" s="93" t="s">
        <v>199</v>
      </c>
      <c r="C85" s="112">
        <v>3247.44</v>
      </c>
      <c r="D85" s="74">
        <f>D37+D49+D54+D56+D64+D69+D74+D83</f>
        <v>274.92</v>
      </c>
      <c r="E85" s="86">
        <f t="shared" ref="E85" si="46">D85/$D$7</f>
        <v>0.34367147946746673</v>
      </c>
      <c r="F85" s="25"/>
      <c r="G85" s="74">
        <f>G37+G49+G54+G56+G64+G69+G74+G83</f>
        <v>311.44</v>
      </c>
      <c r="H85" s="54">
        <f t="shared" ref="H85" si="47">G85/$G$7</f>
        <v>0.27041294759142848</v>
      </c>
      <c r="I85" s="74">
        <f>I37+I49+I54+I56+I64+I69+I74+I83</f>
        <v>394.48000000000008</v>
      </c>
      <c r="J85" s="54">
        <f t="shared" si="42"/>
        <v>0.39238076291838669</v>
      </c>
      <c r="K85" s="26">
        <f>I85-D85</f>
        <v>119.56000000000006</v>
      </c>
      <c r="L85" s="55">
        <f>K85/D85</f>
        <v>0.43489014986177815</v>
      </c>
      <c r="M85" s="52">
        <f t="shared" ref="M85" si="48">I85/G85</f>
        <v>1.2666324171590035</v>
      </c>
    </row>
    <row r="86" spans="2:13">
      <c r="B86" s="176"/>
      <c r="C86" s="176"/>
      <c r="D86" s="136"/>
      <c r="E86" s="176"/>
      <c r="F86" s="176"/>
      <c r="G86" s="176"/>
      <c r="H86" s="176"/>
      <c r="I86" s="176"/>
      <c r="J86" s="176"/>
      <c r="K86" s="176"/>
      <c r="L86" s="176"/>
      <c r="M86" s="176"/>
    </row>
    <row r="87" spans="2:13" s="146" customFormat="1" ht="16.5" customHeight="1">
      <c r="B87" s="235"/>
      <c r="C87" s="330" t="s">
        <v>290</v>
      </c>
      <c r="D87" s="332" t="s">
        <v>291</v>
      </c>
      <c r="E87" s="330" t="s">
        <v>168</v>
      </c>
      <c r="F87" s="330"/>
      <c r="G87" s="336" t="s">
        <v>295</v>
      </c>
      <c r="H87" s="330" t="s">
        <v>297</v>
      </c>
      <c r="I87" s="332" t="s">
        <v>292</v>
      </c>
      <c r="J87" s="330" t="s">
        <v>200</v>
      </c>
      <c r="K87" s="334" t="s">
        <v>142</v>
      </c>
      <c r="L87" s="334"/>
      <c r="M87" s="335" t="s">
        <v>294</v>
      </c>
    </row>
    <row r="88" spans="2:13" s="146" customFormat="1">
      <c r="B88" s="221" t="s">
        <v>248</v>
      </c>
      <c r="C88" s="331"/>
      <c r="D88" s="331"/>
      <c r="E88" s="331"/>
      <c r="F88" s="331"/>
      <c r="G88" s="337"/>
      <c r="H88" s="331"/>
      <c r="I88" s="333"/>
      <c r="J88" s="331"/>
      <c r="K88" s="222" t="s">
        <v>140</v>
      </c>
      <c r="L88" s="222" t="s">
        <v>141</v>
      </c>
      <c r="M88" s="335"/>
    </row>
    <row r="89" spans="2:13" s="146" customFormat="1" ht="15" customHeight="1">
      <c r="B89" s="223" t="s">
        <v>249</v>
      </c>
      <c r="C89" s="223">
        <v>17</v>
      </c>
      <c r="D89" s="228">
        <v>0</v>
      </c>
      <c r="E89" s="236">
        <f t="shared" ref="E89:E102" si="49">D89/$D$7</f>
        <v>0</v>
      </c>
      <c r="F89" s="223"/>
      <c r="G89" s="226">
        <v>0.69</v>
      </c>
      <c r="H89" s="224">
        <f t="shared" ref="H89:H102" si="50">G89/$G$7</f>
        <v>5.99103948876463E-4</v>
      </c>
      <c r="I89" s="223">
        <v>0</v>
      </c>
      <c r="J89" s="224">
        <f t="shared" ref="J89:J102" si="51">I89/$I$7</f>
        <v>0</v>
      </c>
      <c r="K89" s="226">
        <f>I89-D89</f>
        <v>0</v>
      </c>
      <c r="L89" s="227">
        <v>0</v>
      </c>
      <c r="M89" s="227">
        <f t="shared" ref="M89:M102" si="52">I89/G89</f>
        <v>0</v>
      </c>
    </row>
    <row r="90" spans="2:13" s="146" customFormat="1">
      <c r="B90" s="223" t="s">
        <v>250</v>
      </c>
      <c r="C90" s="223">
        <v>33.630000000000003</v>
      </c>
      <c r="D90" s="225">
        <v>1.86</v>
      </c>
      <c r="E90" s="236">
        <f t="shared" si="49"/>
        <v>2.3251453215825989E-3</v>
      </c>
      <c r="F90" s="223"/>
      <c r="G90" s="226">
        <v>33.28</v>
      </c>
      <c r="H90" s="224">
        <f t="shared" si="50"/>
        <v>2.8895912200882161E-2</v>
      </c>
      <c r="I90" s="226">
        <v>2.77</v>
      </c>
      <c r="J90" s="224">
        <f t="shared" si="51"/>
        <v>2.7552593624111006E-3</v>
      </c>
      <c r="K90" s="226">
        <f t="shared" ref="K90:K102" si="53">I90-D90</f>
        <v>0.90999999999999992</v>
      </c>
      <c r="L90" s="227">
        <f t="shared" ref="L90:L102" si="54">K90/D90</f>
        <v>0.48924731182795694</v>
      </c>
      <c r="M90" s="227">
        <f t="shared" si="52"/>
        <v>8.3233173076923073E-2</v>
      </c>
    </row>
    <row r="91" spans="2:13" s="146" customFormat="1">
      <c r="B91" s="223" t="s">
        <v>260</v>
      </c>
      <c r="C91" s="223">
        <v>7.44</v>
      </c>
      <c r="D91" s="225">
        <v>0.04</v>
      </c>
      <c r="E91" s="236">
        <f t="shared" si="49"/>
        <v>5.0003125195324704E-5</v>
      </c>
      <c r="F91" s="223"/>
      <c r="G91" s="226">
        <v>0.53</v>
      </c>
      <c r="H91" s="224">
        <f t="shared" si="50"/>
        <v>4.6018129406452961E-4</v>
      </c>
      <c r="I91" s="226">
        <v>0</v>
      </c>
      <c r="J91" s="224">
        <f t="shared" si="51"/>
        <v>0</v>
      </c>
      <c r="K91" s="226">
        <f t="shared" si="53"/>
        <v>-0.04</v>
      </c>
      <c r="L91" s="227">
        <f t="shared" si="54"/>
        <v>-1</v>
      </c>
      <c r="M91" s="227">
        <f t="shared" si="52"/>
        <v>0</v>
      </c>
    </row>
    <row r="92" spans="2:13" s="146" customFormat="1">
      <c r="B92" s="237" t="s">
        <v>251</v>
      </c>
      <c r="C92" s="230">
        <f>SUM(C89:C91)</f>
        <v>58.07</v>
      </c>
      <c r="D92" s="233">
        <f>SUM(D89:D91)</f>
        <v>1.9000000000000001</v>
      </c>
      <c r="E92" s="238">
        <f t="shared" si="49"/>
        <v>2.3751484467779238E-3</v>
      </c>
      <c r="F92" s="230">
        <f t="shared" ref="F92:G92" si="55">SUM(F89:F90)</f>
        <v>0</v>
      </c>
      <c r="G92" s="233">
        <f t="shared" si="55"/>
        <v>33.97</v>
      </c>
      <c r="H92" s="232">
        <f t="shared" si="50"/>
        <v>2.9495016149758621E-2</v>
      </c>
      <c r="I92" s="233">
        <f>SUM(I89:I91)</f>
        <v>2.77</v>
      </c>
      <c r="J92" s="232">
        <f t="shared" si="51"/>
        <v>2.7552593624111006E-3</v>
      </c>
      <c r="K92" s="233">
        <f t="shared" si="53"/>
        <v>0.86999999999999988</v>
      </c>
      <c r="L92" s="234">
        <f t="shared" si="54"/>
        <v>0.45789473684210519</v>
      </c>
      <c r="M92" s="234">
        <f t="shared" si="52"/>
        <v>8.1542537533117465E-2</v>
      </c>
    </row>
    <row r="93" spans="2:13" s="146" customFormat="1">
      <c r="B93" s="223" t="s">
        <v>252</v>
      </c>
      <c r="C93" s="223">
        <v>0</v>
      </c>
      <c r="D93" s="228">
        <v>0</v>
      </c>
      <c r="E93" s="236">
        <f t="shared" si="49"/>
        <v>0</v>
      </c>
      <c r="F93" s="223"/>
      <c r="G93" s="226">
        <v>0</v>
      </c>
      <c r="H93" s="224">
        <f t="shared" si="50"/>
        <v>0</v>
      </c>
      <c r="I93" s="226">
        <v>0</v>
      </c>
      <c r="J93" s="224">
        <f t="shared" si="51"/>
        <v>0</v>
      </c>
      <c r="K93" s="226">
        <f t="shared" si="53"/>
        <v>0</v>
      </c>
      <c r="L93" s="227">
        <v>0</v>
      </c>
      <c r="M93" s="227">
        <v>0</v>
      </c>
    </row>
    <row r="94" spans="2:13" s="146" customFormat="1">
      <c r="B94" s="223" t="s">
        <v>253</v>
      </c>
      <c r="C94" s="223">
        <v>13.17</v>
      </c>
      <c r="D94" s="225">
        <v>0.17</v>
      </c>
      <c r="E94" s="236">
        <f t="shared" si="49"/>
        <v>2.1251328208013001E-4</v>
      </c>
      <c r="F94" s="223"/>
      <c r="G94" s="226">
        <v>14.55</v>
      </c>
      <c r="H94" s="224">
        <f t="shared" si="50"/>
        <v>1.2633278921960199E-2</v>
      </c>
      <c r="I94" s="226">
        <v>3.38</v>
      </c>
      <c r="J94" s="224">
        <f t="shared" si="51"/>
        <v>3.3620132292236531E-3</v>
      </c>
      <c r="K94" s="226">
        <f t="shared" si="53"/>
        <v>3.21</v>
      </c>
      <c r="L94" s="227">
        <f t="shared" si="54"/>
        <v>18.882352941176467</v>
      </c>
      <c r="M94" s="227">
        <f t="shared" si="52"/>
        <v>0.23230240549828177</v>
      </c>
    </row>
    <row r="95" spans="2:13" s="146" customFormat="1">
      <c r="B95" s="223" t="s">
        <v>261</v>
      </c>
      <c r="C95" s="223">
        <v>-0.3</v>
      </c>
      <c r="D95" s="225">
        <v>0</v>
      </c>
      <c r="E95" s="236">
        <f t="shared" si="49"/>
        <v>0</v>
      </c>
      <c r="F95" s="223"/>
      <c r="G95" s="226">
        <v>0.05</v>
      </c>
      <c r="H95" s="224">
        <f t="shared" si="50"/>
        <v>4.3413329628729205E-5</v>
      </c>
      <c r="I95" s="226">
        <v>0</v>
      </c>
      <c r="J95" s="224">
        <f t="shared" si="51"/>
        <v>0</v>
      </c>
      <c r="K95" s="226">
        <f t="shared" si="53"/>
        <v>0</v>
      </c>
      <c r="L95" s="227">
        <v>0</v>
      </c>
      <c r="M95" s="227">
        <v>0</v>
      </c>
    </row>
    <row r="96" spans="2:13" s="146" customFormat="1">
      <c r="B96" s="237" t="s">
        <v>254</v>
      </c>
      <c r="C96" s="230">
        <f>SUM(C93:C95)</f>
        <v>12.87</v>
      </c>
      <c r="D96" s="230">
        <f>SUM(D93:D95)</f>
        <v>0.17</v>
      </c>
      <c r="E96" s="238">
        <f t="shared" si="49"/>
        <v>2.1251328208013001E-4</v>
      </c>
      <c r="F96" s="230">
        <f t="shared" ref="F96" si="56">SUM(F93:F94)</f>
        <v>0</v>
      </c>
      <c r="G96" s="233">
        <f>SUM(G93:G95)</f>
        <v>14.600000000000001</v>
      </c>
      <c r="H96" s="232">
        <f t="shared" si="50"/>
        <v>1.2676692251588928E-2</v>
      </c>
      <c r="I96" s="233">
        <f>SUM(I93:I95)</f>
        <v>3.38</v>
      </c>
      <c r="J96" s="232">
        <f t="shared" si="51"/>
        <v>3.3620132292236531E-3</v>
      </c>
      <c r="K96" s="233">
        <f t="shared" si="53"/>
        <v>3.21</v>
      </c>
      <c r="L96" s="234">
        <f t="shared" si="54"/>
        <v>18.882352941176467</v>
      </c>
      <c r="M96" s="234">
        <f t="shared" si="52"/>
        <v>0.23150684931506846</v>
      </c>
    </row>
    <row r="97" spans="2:13" s="146" customFormat="1">
      <c r="B97" s="223" t="s">
        <v>255</v>
      </c>
      <c r="C97" s="226">
        <v>24.12</v>
      </c>
      <c r="D97" s="225">
        <v>1.61</v>
      </c>
      <c r="E97" s="236">
        <f t="shared" si="49"/>
        <v>2.0126257891118194E-3</v>
      </c>
      <c r="F97" s="223"/>
      <c r="G97" s="226">
        <v>17.600000000000001</v>
      </c>
      <c r="H97" s="224">
        <f t="shared" si="50"/>
        <v>1.5281492029312681E-2</v>
      </c>
      <c r="I97" s="226">
        <v>0.15</v>
      </c>
      <c r="J97" s="224">
        <f t="shared" si="51"/>
        <v>1.4920177052767691E-4</v>
      </c>
      <c r="K97" s="226">
        <f t="shared" si="53"/>
        <v>-1.4600000000000002</v>
      </c>
      <c r="L97" s="227">
        <f t="shared" si="54"/>
        <v>-0.90683229813664601</v>
      </c>
      <c r="M97" s="227">
        <f t="shared" si="52"/>
        <v>8.5227272727272721E-3</v>
      </c>
    </row>
    <row r="98" spans="2:13" s="146" customFormat="1">
      <c r="B98" s="223" t="s">
        <v>256</v>
      </c>
      <c r="C98" s="223">
        <v>145.66</v>
      </c>
      <c r="D98" s="225">
        <v>4.3499999999999996</v>
      </c>
      <c r="E98" s="236">
        <f t="shared" si="49"/>
        <v>5.4378398649915609E-3</v>
      </c>
      <c r="F98" s="223"/>
      <c r="G98" s="226">
        <v>11.56</v>
      </c>
      <c r="H98" s="224">
        <f t="shared" si="50"/>
        <v>1.0037161810162192E-2</v>
      </c>
      <c r="I98" s="226">
        <v>6.27</v>
      </c>
      <c r="J98" s="224">
        <f t="shared" si="51"/>
        <v>6.236634008056895E-3</v>
      </c>
      <c r="K98" s="226">
        <f t="shared" si="53"/>
        <v>1.92</v>
      </c>
      <c r="L98" s="227">
        <f t="shared" si="54"/>
        <v>0.44137931034482758</v>
      </c>
      <c r="M98" s="227">
        <f t="shared" si="52"/>
        <v>0.54238754325259508</v>
      </c>
    </row>
    <row r="99" spans="2:13" s="146" customFormat="1">
      <c r="B99" s="237" t="s">
        <v>257</v>
      </c>
      <c r="C99" s="230">
        <f t="shared" ref="C99" si="57">SUM(C97:C98)</f>
        <v>169.78</v>
      </c>
      <c r="D99" s="233">
        <f t="shared" ref="D99:I99" si="58">SUM(D97:D98)</f>
        <v>5.96</v>
      </c>
      <c r="E99" s="238">
        <f t="shared" si="49"/>
        <v>7.4504656541033807E-3</v>
      </c>
      <c r="F99" s="230">
        <f t="shared" si="58"/>
        <v>0</v>
      </c>
      <c r="G99" s="233">
        <f t="shared" si="58"/>
        <v>29.160000000000004</v>
      </c>
      <c r="H99" s="232">
        <f t="shared" si="50"/>
        <v>2.5318653839474875E-2</v>
      </c>
      <c r="I99" s="233">
        <f t="shared" si="58"/>
        <v>6.42</v>
      </c>
      <c r="J99" s="232">
        <f t="shared" si="51"/>
        <v>6.3858357785845721E-3</v>
      </c>
      <c r="K99" s="233">
        <f t="shared" si="53"/>
        <v>0.45999999999999996</v>
      </c>
      <c r="L99" s="234">
        <f t="shared" si="54"/>
        <v>7.7181208053691275E-2</v>
      </c>
      <c r="M99" s="234">
        <f t="shared" si="52"/>
        <v>0.22016460905349791</v>
      </c>
    </row>
    <row r="100" spans="2:13" s="146" customFormat="1">
      <c r="B100" s="223" t="s">
        <v>258</v>
      </c>
      <c r="C100" s="226">
        <v>12.31</v>
      </c>
      <c r="D100" s="225">
        <v>4.28</v>
      </c>
      <c r="E100" s="236">
        <f t="shared" si="49"/>
        <v>5.3503343958997435E-3</v>
      </c>
      <c r="F100" s="223"/>
      <c r="G100" s="226">
        <v>13.17</v>
      </c>
      <c r="H100" s="224">
        <f t="shared" si="50"/>
        <v>1.1435071024207273E-2</v>
      </c>
      <c r="I100" s="226">
        <v>1.93</v>
      </c>
      <c r="J100" s="224">
        <f t="shared" si="51"/>
        <v>1.9197294474561097E-3</v>
      </c>
      <c r="K100" s="226">
        <f t="shared" si="53"/>
        <v>-2.3500000000000005</v>
      </c>
      <c r="L100" s="227">
        <f t="shared" si="54"/>
        <v>-0.54906542056074781</v>
      </c>
      <c r="M100" s="227">
        <f t="shared" si="52"/>
        <v>0.14654517843583903</v>
      </c>
    </row>
    <row r="101" spans="2:13" s="146" customFormat="1">
      <c r="B101" s="223" t="s">
        <v>259</v>
      </c>
      <c r="C101" s="226">
        <v>101.34</v>
      </c>
      <c r="D101" s="225">
        <v>1.64</v>
      </c>
      <c r="E101" s="236">
        <f t="shared" si="49"/>
        <v>2.0501281330083127E-3</v>
      </c>
      <c r="F101" s="223"/>
      <c r="G101" s="226">
        <v>65.03</v>
      </c>
      <c r="H101" s="224">
        <f t="shared" si="50"/>
        <v>5.6463376515125202E-2</v>
      </c>
      <c r="I101" s="226">
        <v>5.95</v>
      </c>
      <c r="J101" s="224">
        <f t="shared" si="51"/>
        <v>5.9183368975978517E-3</v>
      </c>
      <c r="K101" s="226">
        <f t="shared" si="53"/>
        <v>4.3100000000000005</v>
      </c>
      <c r="L101" s="227">
        <f t="shared" si="54"/>
        <v>2.6280487804878052</v>
      </c>
      <c r="M101" s="227">
        <f t="shared" si="52"/>
        <v>9.1496232508073191E-2</v>
      </c>
    </row>
    <row r="102" spans="2:13" s="146" customFormat="1">
      <c r="B102" s="237" t="s">
        <v>289</v>
      </c>
      <c r="C102" s="233">
        <f>SUM(C100:C101)</f>
        <v>113.65</v>
      </c>
      <c r="D102" s="233">
        <f t="shared" ref="D102:I102" si="59">SUM(D100:D101)</f>
        <v>5.92</v>
      </c>
      <c r="E102" s="238">
        <f t="shared" si="49"/>
        <v>7.4004625289080563E-3</v>
      </c>
      <c r="F102" s="230">
        <f t="shared" si="59"/>
        <v>0</v>
      </c>
      <c r="G102" s="233">
        <f t="shared" si="59"/>
        <v>78.2</v>
      </c>
      <c r="H102" s="232">
        <f t="shared" si="50"/>
        <v>6.7898447539332482E-2</v>
      </c>
      <c r="I102" s="233">
        <f t="shared" si="59"/>
        <v>7.88</v>
      </c>
      <c r="J102" s="232">
        <f t="shared" si="51"/>
        <v>7.8380663450539605E-3</v>
      </c>
      <c r="K102" s="233">
        <f t="shared" si="53"/>
        <v>1.96</v>
      </c>
      <c r="L102" s="234">
        <f t="shared" si="54"/>
        <v>0.33108108108108109</v>
      </c>
      <c r="M102" s="234">
        <f t="shared" si="52"/>
        <v>0.10076726342710997</v>
      </c>
    </row>
    <row r="103" spans="2:13">
      <c r="B103" s="41"/>
      <c r="C103" s="41"/>
      <c r="D103" s="239"/>
      <c r="E103" s="41"/>
      <c r="F103" s="41"/>
      <c r="G103" s="41"/>
      <c r="H103" s="41"/>
      <c r="I103" s="41"/>
      <c r="J103" s="41"/>
      <c r="K103" s="41"/>
      <c r="L103" s="41"/>
      <c r="M103" s="41"/>
    </row>
    <row r="104" spans="2:13" ht="15" customHeight="1">
      <c r="B104" s="220"/>
      <c r="C104" s="330" t="s">
        <v>290</v>
      </c>
      <c r="D104" s="332" t="str">
        <f>'PU Wise OWE'!$B$7</f>
        <v>Actuals upto Nov'21</v>
      </c>
      <c r="E104" s="330" t="s">
        <v>168</v>
      </c>
      <c r="F104" s="330"/>
      <c r="G104" s="336" t="str">
        <f>'PU Wise OWE'!$B$5</f>
        <v xml:space="preserve">BGSL 2022-23 </v>
      </c>
      <c r="H104" s="330" t="s">
        <v>298</v>
      </c>
      <c r="I104" s="332" t="str">
        <f>I40</f>
        <v>Actuals upto Nov'22</v>
      </c>
      <c r="J104" s="330" t="s">
        <v>200</v>
      </c>
      <c r="K104" s="334" t="s">
        <v>142</v>
      </c>
      <c r="L104" s="334"/>
      <c r="M104" s="335" t="s">
        <v>294</v>
      </c>
    </row>
    <row r="105" spans="2:13">
      <c r="B105" s="221" t="s">
        <v>186</v>
      </c>
      <c r="C105" s="331"/>
      <c r="D105" s="331"/>
      <c r="E105" s="331"/>
      <c r="F105" s="331"/>
      <c r="G105" s="337"/>
      <c r="H105" s="331"/>
      <c r="I105" s="331"/>
      <c r="J105" s="331"/>
      <c r="K105" s="222" t="s">
        <v>140</v>
      </c>
      <c r="L105" s="222" t="s">
        <v>141</v>
      </c>
      <c r="M105" s="335"/>
    </row>
    <row r="106" spans="2:13">
      <c r="B106" s="223" t="s">
        <v>212</v>
      </c>
      <c r="C106" s="223">
        <v>305.92</v>
      </c>
      <c r="D106" s="225">
        <v>19.18</v>
      </c>
      <c r="E106" s="236">
        <f t="shared" ref="E106:E109" si="60">D106/$D$7</f>
        <v>2.3976498531158196E-2</v>
      </c>
      <c r="F106" s="223"/>
      <c r="G106" s="223">
        <v>115.89</v>
      </c>
      <c r="H106" s="224">
        <f t="shared" ref="H106:H109" si="61">G106/$G$7</f>
        <v>0.10062341541346854</v>
      </c>
      <c r="I106" s="226">
        <v>28.26</v>
      </c>
      <c r="J106" s="224">
        <f t="shared" ref="J106:J109" si="62">I106/$I$7</f>
        <v>2.8109613567414333E-2</v>
      </c>
      <c r="K106" s="226">
        <f>I106-D106</f>
        <v>9.0800000000000018</v>
      </c>
      <c r="L106" s="227">
        <f>K106/D106</f>
        <v>0.47340980187695525</v>
      </c>
      <c r="M106" s="227">
        <f t="shared" ref="M106:M109" si="63">I106/G106</f>
        <v>0.24385192855293814</v>
      </c>
    </row>
    <row r="107" spans="2:13">
      <c r="B107" s="223" t="s">
        <v>211</v>
      </c>
      <c r="C107" s="223">
        <v>266.58999999999997</v>
      </c>
      <c r="D107" s="228">
        <v>27.95</v>
      </c>
      <c r="E107" s="236">
        <f t="shared" si="60"/>
        <v>3.4939683730233137E-2</v>
      </c>
      <c r="F107" s="223"/>
      <c r="G107" s="226">
        <v>750</v>
      </c>
      <c r="H107" s="224">
        <f t="shared" si="61"/>
        <v>0.65119994443093809</v>
      </c>
      <c r="I107" s="226">
        <v>40.58</v>
      </c>
      <c r="J107" s="224">
        <f t="shared" si="62"/>
        <v>4.036405232008753E-2</v>
      </c>
      <c r="K107" s="226">
        <f t="shared" ref="K107:K109" si="64">I107-D107</f>
        <v>12.629999999999999</v>
      </c>
      <c r="L107" s="227">
        <f t="shared" ref="L107:L109" si="65">K107/D107</f>
        <v>0.45187835420393557</v>
      </c>
      <c r="M107" s="227">
        <f t="shared" si="63"/>
        <v>5.4106666666666664E-2</v>
      </c>
    </row>
    <row r="108" spans="2:13" ht="15.75" customHeight="1">
      <c r="B108" s="229" t="s">
        <v>210</v>
      </c>
      <c r="C108" s="223">
        <v>544.78</v>
      </c>
      <c r="D108" s="228">
        <v>165.44</v>
      </c>
      <c r="E108" s="236">
        <f t="shared" si="60"/>
        <v>0.20681292580786298</v>
      </c>
      <c r="F108" s="223"/>
      <c r="G108" s="226">
        <v>676.5</v>
      </c>
      <c r="H108" s="224">
        <f t="shared" si="61"/>
        <v>0.58738234987670612</v>
      </c>
      <c r="I108" s="223">
        <v>301.26</v>
      </c>
      <c r="J108" s="224">
        <f t="shared" si="62"/>
        <v>0.2996568359277863</v>
      </c>
      <c r="K108" s="226">
        <f t="shared" si="64"/>
        <v>135.82</v>
      </c>
      <c r="L108" s="227">
        <f t="shared" si="65"/>
        <v>0.82096228239845259</v>
      </c>
      <c r="M108" s="227">
        <f t="shared" si="63"/>
        <v>0.44532150776053214</v>
      </c>
    </row>
    <row r="109" spans="2:13">
      <c r="B109" s="230" t="s">
        <v>125</v>
      </c>
      <c r="C109" s="230">
        <f>SUM(C106:C108)</f>
        <v>1117.29</v>
      </c>
      <c r="D109" s="231">
        <f>+D106+D107+D108</f>
        <v>212.57</v>
      </c>
      <c r="E109" s="238">
        <f t="shared" si="60"/>
        <v>0.26572910806925432</v>
      </c>
      <c r="F109" s="230"/>
      <c r="G109" s="231">
        <f>+G106+G107+G108</f>
        <v>1542.3899999999999</v>
      </c>
      <c r="H109" s="232">
        <f t="shared" si="61"/>
        <v>1.3392057097211125</v>
      </c>
      <c r="I109" s="233">
        <f>SUM(I106:I108)</f>
        <v>370.1</v>
      </c>
      <c r="J109" s="232">
        <f t="shared" si="62"/>
        <v>0.36813050181528822</v>
      </c>
      <c r="K109" s="233">
        <f t="shared" si="64"/>
        <v>157.53000000000003</v>
      </c>
      <c r="L109" s="234">
        <f t="shared" si="65"/>
        <v>0.74107352871995125</v>
      </c>
      <c r="M109" s="234">
        <f t="shared" si="63"/>
        <v>0.23995228184830039</v>
      </c>
    </row>
    <row r="110" spans="2:13">
      <c r="B110" s="41"/>
      <c r="C110" s="41"/>
      <c r="D110" s="239"/>
      <c r="E110" s="41"/>
      <c r="F110" s="41"/>
      <c r="G110" s="41"/>
      <c r="H110" s="41"/>
      <c r="I110" s="41"/>
      <c r="J110" s="41"/>
      <c r="K110" s="41"/>
      <c r="L110" s="41"/>
      <c r="M110" s="41"/>
    </row>
    <row r="111" spans="2:13">
      <c r="B111" s="221" t="s">
        <v>213</v>
      </c>
      <c r="C111" s="223"/>
      <c r="D111" s="228"/>
      <c r="E111" s="223"/>
      <c r="F111" s="223"/>
      <c r="G111" s="223"/>
      <c r="H111" s="223"/>
      <c r="I111" s="223"/>
      <c r="J111" s="223"/>
      <c r="K111" s="223"/>
      <c r="L111" s="223"/>
      <c r="M111" s="223"/>
    </row>
    <row r="112" spans="2:13">
      <c r="B112" s="223" t="s">
        <v>214</v>
      </c>
      <c r="C112" s="226">
        <v>28.69</v>
      </c>
      <c r="D112" s="225">
        <v>5.63</v>
      </c>
      <c r="E112" s="236">
        <f t="shared" ref="E112:E115" si="66">D112/$D$7</f>
        <v>7.0379398712419518E-3</v>
      </c>
      <c r="F112" s="223"/>
      <c r="G112" s="226">
        <v>27.91</v>
      </c>
      <c r="H112" s="224">
        <f t="shared" ref="H112:H115" si="67">G112/$G$7</f>
        <v>2.4233320598756641E-2</v>
      </c>
      <c r="I112" s="223">
        <v>0.22</v>
      </c>
      <c r="J112" s="224">
        <f t="shared" ref="J112" si="68">I112/$I$7</f>
        <v>2.1882926344059283E-4</v>
      </c>
      <c r="K112" s="226">
        <f>I112-D112</f>
        <v>-5.41</v>
      </c>
      <c r="L112" s="227">
        <f>K112/D112</f>
        <v>-0.96092362344582594</v>
      </c>
      <c r="M112" s="227">
        <f t="shared" ref="M112" si="69">I112/G112</f>
        <v>7.8824793980652088E-3</v>
      </c>
    </row>
    <row r="113" spans="2:13">
      <c r="B113" s="223" t="s">
        <v>215</v>
      </c>
      <c r="C113" s="226">
        <v>38.6</v>
      </c>
      <c r="D113" s="228">
        <v>2.54</v>
      </c>
      <c r="E113" s="236">
        <f t="shared" si="66"/>
        <v>3.1751984499031188E-3</v>
      </c>
      <c r="F113" s="223"/>
      <c r="G113" s="223">
        <v>33.72</v>
      </c>
      <c r="H113" s="224">
        <f t="shared" si="67"/>
        <v>2.9277949501614973E-2</v>
      </c>
      <c r="I113" s="226">
        <v>0.11</v>
      </c>
      <c r="J113" s="224">
        <f t="shared" ref="J113:J115" si="70">I113/$I$7</f>
        <v>1.0941463172029641E-4</v>
      </c>
      <c r="K113" s="226">
        <f t="shared" ref="K113:K115" si="71">I113-D113</f>
        <v>-2.4300000000000002</v>
      </c>
      <c r="L113" s="227">
        <f t="shared" ref="L113:L115" si="72">K113/D113</f>
        <v>-0.95669291338582685</v>
      </c>
      <c r="M113" s="227">
        <f t="shared" ref="M113:M115" si="73">I113/G113</f>
        <v>3.2621589561091344E-3</v>
      </c>
    </row>
    <row r="114" spans="2:13">
      <c r="B114" s="229" t="s">
        <v>216</v>
      </c>
      <c r="C114" s="223">
        <v>33.32</v>
      </c>
      <c r="D114" s="228">
        <v>2.81</v>
      </c>
      <c r="E114" s="236">
        <f t="shared" si="66"/>
        <v>3.5127195449715606E-3</v>
      </c>
      <c r="F114" s="223"/>
      <c r="G114" s="223">
        <v>33.19</v>
      </c>
      <c r="H114" s="224">
        <f t="shared" si="67"/>
        <v>2.8817768207550443E-2</v>
      </c>
      <c r="I114" s="226">
        <v>3.03</v>
      </c>
      <c r="J114" s="224">
        <f t="shared" si="70"/>
        <v>3.0138757646590735E-3</v>
      </c>
      <c r="K114" s="226">
        <f t="shared" si="71"/>
        <v>0.21999999999999975</v>
      </c>
      <c r="L114" s="227">
        <f t="shared" si="72"/>
        <v>7.8291814946619132E-2</v>
      </c>
      <c r="M114" s="227">
        <f t="shared" si="73"/>
        <v>9.1292557999397408E-2</v>
      </c>
    </row>
    <row r="115" spans="2:13">
      <c r="B115" s="230" t="s">
        <v>125</v>
      </c>
      <c r="C115" s="233">
        <f>SUM(C112:C114)</f>
        <v>100.61000000000001</v>
      </c>
      <c r="D115" s="240">
        <f>SUM(D112:D114)</f>
        <v>10.98</v>
      </c>
      <c r="E115" s="238">
        <f t="shared" si="66"/>
        <v>1.3725857866116633E-2</v>
      </c>
      <c r="F115" s="230"/>
      <c r="G115" s="230">
        <f>SUM(G112:G114)</f>
        <v>94.82</v>
      </c>
      <c r="H115" s="232">
        <f t="shared" si="67"/>
        <v>8.2329038307922056E-2</v>
      </c>
      <c r="I115" s="230">
        <f>SUM(I112:I114)</f>
        <v>3.36</v>
      </c>
      <c r="J115" s="232">
        <f t="shared" si="70"/>
        <v>3.3421196598199632E-3</v>
      </c>
      <c r="K115" s="233">
        <f t="shared" si="71"/>
        <v>-7.620000000000001</v>
      </c>
      <c r="L115" s="234">
        <f t="shared" si="72"/>
        <v>-0.69398907103825147</v>
      </c>
      <c r="M115" s="234">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289" t="s">
        <v>207</v>
      </c>
      <c r="D1" s="289"/>
      <c r="E1" s="289"/>
      <c r="F1" s="289"/>
      <c r="G1" s="289"/>
      <c r="H1" s="289"/>
      <c r="I1" s="289"/>
      <c r="J1" s="289"/>
      <c r="K1" s="289"/>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290" t="s">
        <v>64</v>
      </c>
      <c r="N2" s="290"/>
      <c r="O2" s="290"/>
      <c r="P2" s="1"/>
      <c r="Q2" s="1"/>
      <c r="R2" s="1"/>
      <c r="S2" s="1"/>
      <c r="T2" s="1"/>
      <c r="U2" s="1"/>
      <c r="V2" s="1"/>
      <c r="W2" s="1"/>
      <c r="X2" s="1"/>
      <c r="Y2" s="1"/>
      <c r="Z2" s="1"/>
      <c r="AA2" s="1"/>
      <c r="AB2" s="1"/>
      <c r="AC2" s="2"/>
      <c r="AD2" s="1"/>
      <c r="AE2" s="1"/>
      <c r="AF2" s="1"/>
      <c r="AG2" s="1"/>
      <c r="AH2" s="1"/>
      <c r="AI2" s="1"/>
      <c r="AJ2" s="1"/>
      <c r="AK2" s="1"/>
      <c r="AL2" s="1"/>
      <c r="AM2" s="1"/>
      <c r="AN2" s="1"/>
      <c r="AO2" s="1"/>
      <c r="AP2" s="290" t="s">
        <v>64</v>
      </c>
      <c r="AQ2" s="290"/>
      <c r="AR2" s="290"/>
      <c r="AS2" s="1"/>
      <c r="AT2" s="1"/>
      <c r="AU2" s="1"/>
      <c r="AV2" s="2"/>
      <c r="AW2" s="1"/>
      <c r="AX2" s="1"/>
      <c r="AY2" s="1"/>
      <c r="AZ2" s="1"/>
      <c r="BA2" s="1"/>
      <c r="BB2" s="1"/>
      <c r="BC2" s="1"/>
      <c r="BD2" s="1"/>
      <c r="BE2" s="1"/>
      <c r="BF2" s="1"/>
      <c r="BG2" s="2"/>
      <c r="BH2" s="290" t="s">
        <v>64</v>
      </c>
      <c r="BI2" s="290"/>
      <c r="BJ2" s="290"/>
    </row>
    <row r="3" spans="1:63" ht="47.25">
      <c r="A3" s="3"/>
      <c r="B3" s="3"/>
      <c r="C3" s="3" t="s">
        <v>65</v>
      </c>
      <c r="D3" s="4" t="s">
        <v>66</v>
      </c>
      <c r="E3" s="3" t="s">
        <v>67</v>
      </c>
      <c r="F3" s="3" t="s">
        <v>68</v>
      </c>
      <c r="G3" s="3" t="s">
        <v>69</v>
      </c>
      <c r="H3" s="3" t="s">
        <v>70</v>
      </c>
      <c r="I3" s="3" t="s">
        <v>71</v>
      </c>
      <c r="J3" s="3" t="s">
        <v>72</v>
      </c>
      <c r="K3" s="4" t="s">
        <v>73</v>
      </c>
      <c r="L3" s="3" t="s">
        <v>74</v>
      </c>
      <c r="M3" s="3" t="s">
        <v>75</v>
      </c>
      <c r="N3" s="3" t="s">
        <v>76</v>
      </c>
      <c r="O3" s="3" t="s">
        <v>77</v>
      </c>
      <c r="P3" s="4" t="s">
        <v>78</v>
      </c>
      <c r="Q3" s="3" t="s">
        <v>79</v>
      </c>
      <c r="R3" s="4" t="s">
        <v>80</v>
      </c>
      <c r="S3" s="3" t="s">
        <v>81</v>
      </c>
      <c r="T3" s="3" t="s">
        <v>82</v>
      </c>
      <c r="U3" s="3" t="s">
        <v>98</v>
      </c>
      <c r="V3" s="3" t="s">
        <v>83</v>
      </c>
      <c r="W3" s="3" t="s">
        <v>84</v>
      </c>
      <c r="X3" s="3" t="s">
        <v>85</v>
      </c>
      <c r="Y3" s="3" t="s">
        <v>86</v>
      </c>
      <c r="Z3" s="3" t="s">
        <v>87</v>
      </c>
      <c r="AA3" s="3" t="s">
        <v>88</v>
      </c>
      <c r="AB3" s="3" t="s">
        <v>114</v>
      </c>
      <c r="AC3" s="4" t="s">
        <v>89</v>
      </c>
      <c r="AD3" s="3" t="s">
        <v>90</v>
      </c>
      <c r="AE3" s="3" t="s">
        <v>91</v>
      </c>
      <c r="AF3" s="3" t="s">
        <v>92</v>
      </c>
      <c r="AG3" s="3" t="s">
        <v>93</v>
      </c>
      <c r="AH3" s="3" t="s">
        <v>94</v>
      </c>
      <c r="AI3" s="3" t="s">
        <v>95</v>
      </c>
      <c r="AJ3" s="3" t="s">
        <v>96</v>
      </c>
      <c r="AK3" s="3" t="s">
        <v>97</v>
      </c>
      <c r="AL3" s="3" t="s">
        <v>99</v>
      </c>
      <c r="AM3" s="3" t="s">
        <v>100</v>
      </c>
      <c r="AN3" s="3" t="s">
        <v>101</v>
      </c>
      <c r="AO3" s="3" t="s">
        <v>102</v>
      </c>
      <c r="AP3" s="3" t="s">
        <v>103</v>
      </c>
      <c r="AQ3" s="3" t="s">
        <v>104</v>
      </c>
      <c r="AR3" s="3" t="s">
        <v>105</v>
      </c>
      <c r="AS3" s="3" t="s">
        <v>106</v>
      </c>
      <c r="AT3" s="39" t="s">
        <v>107</v>
      </c>
      <c r="AU3" s="39" t="s">
        <v>108</v>
      </c>
      <c r="AV3" s="39" t="s">
        <v>109</v>
      </c>
      <c r="AW3" s="3" t="s">
        <v>110</v>
      </c>
      <c r="AX3" s="3" t="s">
        <v>111</v>
      </c>
      <c r="AY3" s="3" t="s">
        <v>112</v>
      </c>
      <c r="AZ3" s="3" t="s">
        <v>113</v>
      </c>
      <c r="BA3" s="3" t="s">
        <v>115</v>
      </c>
      <c r="BB3" s="3" t="s">
        <v>116</v>
      </c>
      <c r="BC3" s="3" t="s">
        <v>117</v>
      </c>
      <c r="BD3" s="3" t="s">
        <v>118</v>
      </c>
      <c r="BE3" s="3" t="s">
        <v>119</v>
      </c>
      <c r="BF3" s="3" t="s">
        <v>120</v>
      </c>
      <c r="BG3" s="4" t="s">
        <v>139</v>
      </c>
      <c r="BH3" s="43" t="s">
        <v>121</v>
      </c>
      <c r="BI3" s="3" t="s">
        <v>122</v>
      </c>
      <c r="BJ3" s="47" t="s">
        <v>123</v>
      </c>
    </row>
    <row r="4" spans="1:63" ht="15.75">
      <c r="A4" s="128" t="s">
        <v>202</v>
      </c>
      <c r="B4" s="5" t="s">
        <v>124</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125</v>
      </c>
      <c r="BI4" s="5">
        <v>98</v>
      </c>
      <c r="BJ4" s="48"/>
    </row>
    <row r="5" spans="1:63" ht="15.75">
      <c r="A5" s="8" t="s">
        <v>126</v>
      </c>
      <c r="B5" s="11" t="s">
        <v>208</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126</v>
      </c>
      <c r="B6" s="5" t="s">
        <v>205</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209</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206</v>
      </c>
      <c r="C8" s="9">
        <f>IF('Upto Month Current'!$B$4="",0,'Upto Month Current'!$B$4)</f>
        <v>162874</v>
      </c>
      <c r="D8" s="9">
        <f>IF('Upto Month Current'!$B$5="",0,'Upto Month Current'!$B$5)</f>
        <v>60310</v>
      </c>
      <c r="E8" s="9">
        <f>IF('Upto Month Current'!$B$6="",0,'Upto Month Current'!$B$6)</f>
        <v>6626</v>
      </c>
      <c r="F8" s="9">
        <f>IF('Upto Month Current'!$B$7="",0,'Upto Month Current'!$B$7)</f>
        <v>20690</v>
      </c>
      <c r="G8" s="9">
        <f>IF('Upto Month Current'!$B$8="",0,'Upto Month Current'!$B$8)</f>
        <v>7709</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123</v>
      </c>
      <c r="M8" s="9">
        <f>IF('Upto Month Current'!$B$14="",0,'Upto Month Current'!$B$14)</f>
        <v>929</v>
      </c>
      <c r="N8" s="9">
        <f>IF('Upto Month Current'!$B$15="",0,'Upto Month Current'!$B$15)</f>
        <v>139</v>
      </c>
      <c r="O8" s="9">
        <f>IF('Upto Month Current'!$B$16="",0,'Upto Month Current'!$B$16)</f>
        <v>1428</v>
      </c>
      <c r="P8" s="9">
        <f>IF('Upto Month Current'!$B$17="",0,'Upto Month Current'!$B$17)</f>
        <v>6266</v>
      </c>
      <c r="Q8" s="9">
        <f>IF('Upto Month Current'!$B$18="",0,'Upto Month Current'!$B$18)</f>
        <v>0</v>
      </c>
      <c r="R8" s="9">
        <f>IF('Upto Month Current'!$B$21="",0,'Upto Month Current'!$B$21)</f>
        <v>1635</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1">
        <f t="shared" si="0"/>
        <v>268729</v>
      </c>
      <c r="AD8" s="9">
        <f>IF('Upto Month Current'!$B$19="",0,'Upto Month Current'!$B$19)</f>
        <v>2093</v>
      </c>
      <c r="AE8" s="9">
        <f>IF('Upto Month Current'!$B$20="",0,'Upto Month Current'!$B$20)</f>
        <v>221</v>
      </c>
      <c r="AF8" s="9">
        <f>IF('Upto Month Current'!$B$22="",0,'Upto Month Current'!$B$22)</f>
        <v>1747</v>
      </c>
      <c r="AG8" s="9">
        <f>IF('Upto Month Current'!$B$23="",0,'Upto Month Current'!$B$23)</f>
        <v>0</v>
      </c>
      <c r="AH8" s="9">
        <f>IF('Upto Month Current'!$B$24="",0,'Upto Month Current'!$B$24)</f>
        <v>0</v>
      </c>
      <c r="AI8" s="9">
        <f>IF('Upto Month Current'!$B$25="",0,'Upto Month Current'!$B$25)</f>
        <v>298</v>
      </c>
      <c r="AJ8" s="9">
        <f>IF('Upto Month Current'!$B$28="",0,'Upto Month Current'!$B$28)</f>
        <v>282</v>
      </c>
      <c r="AK8" s="9">
        <f>IF('Upto Month Current'!$B$29="",0,'Upto Month Current'!$B$29)</f>
        <v>42</v>
      </c>
      <c r="AL8" s="9">
        <f>IF('Upto Month Current'!$B$31="",0,'Upto Month Current'!$B$31)</f>
        <v>0</v>
      </c>
      <c r="AM8" s="9">
        <f>IF('Upto Month Current'!$B$32="",0,'Upto Month Current'!$B$32)</f>
        <v>0</v>
      </c>
      <c r="AN8" s="9">
        <f>IF('Upto Month Current'!$B$33="",0,'Upto Month Current'!$B$33)</f>
        <v>13920</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2048</v>
      </c>
      <c r="AW8" s="9">
        <f>IF('Upto Month Current'!$B$46="",0,'Upto Month Current'!$B$46)</f>
        <v>1358</v>
      </c>
      <c r="AX8" s="9">
        <f>IF('Upto Month Current'!$B$47="",0,'Upto Month Current'!$B$47)</f>
        <v>659</v>
      </c>
      <c r="AY8" s="9">
        <f>IF('Upto Month Current'!$B$49="",0,'Upto Month Current'!$B$49)</f>
        <v>0</v>
      </c>
      <c r="AZ8" s="9">
        <f>IF('Upto Month Current'!$B$50="",0,'Upto Month Current'!$B$50)</f>
        <v>0</v>
      </c>
      <c r="BA8" s="9">
        <f>IF('Upto Month Current'!$B$52="",0,'Upto Month Current'!$B$52)</f>
        <v>0</v>
      </c>
      <c r="BB8" s="9">
        <f>IF('Upto Month Current'!$B$53="",0,'Upto Month Current'!$B$53)</f>
        <v>515</v>
      </c>
      <c r="BC8" s="9">
        <f>IF('Upto Month Current'!$B$54="",0,'Upto Month Current'!$B$54)</f>
        <v>548</v>
      </c>
      <c r="BD8" s="9">
        <f>IF('Upto Month Current'!$B$55="",0,'Upto Month Current'!$B$55)</f>
        <v>0</v>
      </c>
      <c r="BE8" s="9">
        <f>IF('Upto Month Current'!$B$56="",0,'Upto Month Current'!$B$56)</f>
        <v>793</v>
      </c>
      <c r="BF8" s="9">
        <f>IF('Upto Month Current'!$B$58="",0,'Upto Month Current'!$B$58)</f>
        <v>2516</v>
      </c>
      <c r="BG8" s="122">
        <f t="shared" si="2"/>
        <v>27040</v>
      </c>
      <c r="BH8" s="123">
        <f t="shared" si="3"/>
        <v>295769</v>
      </c>
      <c r="BI8" s="9">
        <f>IF('Upto Month Current'!$B$60="",0,'Upto Month Current'!$B$60)</f>
        <v>186</v>
      </c>
      <c r="BJ8" s="124">
        <f t="shared" si="1"/>
        <v>295583</v>
      </c>
      <c r="BK8">
        <f>'Upto Month Current'!$B$61</f>
        <v>295633</v>
      </c>
    </row>
    <row r="9" spans="1:63" ht="15.75">
      <c r="A9" s="128"/>
      <c r="B9" s="5" t="s">
        <v>204</v>
      </c>
      <c r="C9" s="126">
        <f t="shared" ref="C9:AH9" si="6">C8/C5</f>
        <v>6.7026944276861761E-2</v>
      </c>
      <c r="D9" s="126">
        <f t="shared" si="6"/>
        <v>0.13748877247215346</v>
      </c>
      <c r="E9" s="126">
        <f t="shared" si="6"/>
        <v>8.6309756415266378E-2</v>
      </c>
      <c r="F9" s="126">
        <f t="shared" si="6"/>
        <v>7.1435230101542291E-2</v>
      </c>
      <c r="G9" s="126">
        <f t="shared" si="6"/>
        <v>7.2203958151863409E-2</v>
      </c>
      <c r="H9" s="126" t="e">
        <f t="shared" si="6"/>
        <v>#DIV/0!</v>
      </c>
      <c r="I9" s="126" t="e">
        <f t="shared" si="6"/>
        <v>#DIV/0!</v>
      </c>
      <c r="J9" s="126" t="e">
        <f t="shared" si="6"/>
        <v>#DIV/0!</v>
      </c>
      <c r="K9" s="126" t="e">
        <f t="shared" si="6"/>
        <v>#DIV/0!</v>
      </c>
      <c r="L9" s="126">
        <f t="shared" si="6"/>
        <v>3.3243243243243244E-2</v>
      </c>
      <c r="M9" s="126">
        <f t="shared" si="6"/>
        <v>0.11963940759819704</v>
      </c>
      <c r="N9" s="126">
        <f t="shared" si="6"/>
        <v>2.3451999325122323E-2</v>
      </c>
      <c r="O9" s="126">
        <f t="shared" si="6"/>
        <v>0.11432231206468657</v>
      </c>
      <c r="P9" s="126">
        <f t="shared" si="6"/>
        <v>9.9837481278480605E-2</v>
      </c>
      <c r="Q9" s="126" t="e">
        <f t="shared" si="6"/>
        <v>#DIV/0!</v>
      </c>
      <c r="R9" s="126">
        <f t="shared" si="6"/>
        <v>0.14490826907737303</v>
      </c>
      <c r="S9" s="126" t="e">
        <f t="shared" si="6"/>
        <v>#DIV/0!</v>
      </c>
      <c r="T9" s="126" t="e">
        <f t="shared" si="6"/>
        <v>#DIV/0!</v>
      </c>
      <c r="U9" s="126" t="e">
        <f t="shared" si="6"/>
        <v>#DIV/0!</v>
      </c>
      <c r="V9" s="126" t="e">
        <f t="shared" si="6"/>
        <v>#DIV/0!</v>
      </c>
      <c r="W9" s="126">
        <f t="shared" si="6"/>
        <v>0</v>
      </c>
      <c r="X9" s="126">
        <f t="shared" si="6"/>
        <v>0</v>
      </c>
      <c r="Y9" s="126">
        <f t="shared" si="6"/>
        <v>0</v>
      </c>
      <c r="Z9" s="126" t="e">
        <f t="shared" si="6"/>
        <v>#DIV/0!</v>
      </c>
      <c r="AA9" s="126" t="e">
        <f t="shared" si="6"/>
        <v>#DIV/0!</v>
      </c>
      <c r="AB9" s="126" t="e">
        <f t="shared" si="6"/>
        <v>#DIV/0!</v>
      </c>
      <c r="AC9" s="126">
        <f t="shared" si="6"/>
        <v>7.7956094017609737E-2</v>
      </c>
      <c r="AD9" s="126">
        <f t="shared" si="6"/>
        <v>2.5989668703124223E-2</v>
      </c>
      <c r="AE9" s="126">
        <f t="shared" si="6"/>
        <v>9.5970123328122294E-3</v>
      </c>
      <c r="AF9" s="126">
        <f t="shared" si="6"/>
        <v>0.14837778155257347</v>
      </c>
      <c r="AG9" s="126" t="e">
        <f t="shared" si="6"/>
        <v>#DIV/0!</v>
      </c>
      <c r="AH9" s="126">
        <f t="shared" si="6"/>
        <v>0</v>
      </c>
      <c r="AI9" s="126">
        <f t="shared" ref="AI9:BJ9" si="7">AI8/AI5</f>
        <v>1.2416666666666667</v>
      </c>
      <c r="AJ9" s="126">
        <f t="shared" si="7"/>
        <v>3.0115335326783427E-2</v>
      </c>
      <c r="AK9" s="126">
        <f t="shared" si="7"/>
        <v>2.3555804823331464E-3</v>
      </c>
      <c r="AL9" s="126">
        <f t="shared" si="7"/>
        <v>0</v>
      </c>
      <c r="AM9" s="126">
        <f t="shared" si="7"/>
        <v>0</v>
      </c>
      <c r="AN9" s="126">
        <f t="shared" si="7"/>
        <v>0.17475362500784633</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0.17385398981324279</v>
      </c>
      <c r="AW9" s="126">
        <f t="shared" si="7"/>
        <v>0.13011401743796111</v>
      </c>
      <c r="AX9" s="126">
        <f t="shared" si="7"/>
        <v>0.32319764590485534</v>
      </c>
      <c r="AY9" s="126" t="e">
        <f t="shared" si="7"/>
        <v>#DIV/0!</v>
      </c>
      <c r="AZ9" s="126" t="e">
        <f t="shared" si="7"/>
        <v>#DIV/0!</v>
      </c>
      <c r="BA9" s="126" t="e">
        <f t="shared" si="7"/>
        <v>#DIV/0!</v>
      </c>
      <c r="BB9" s="126">
        <f t="shared" si="7"/>
        <v>0.27191129883843718</v>
      </c>
      <c r="BC9" s="126">
        <f t="shared" si="7"/>
        <v>0.27831386490604365</v>
      </c>
      <c r="BD9" s="126">
        <f t="shared" si="7"/>
        <v>0</v>
      </c>
      <c r="BE9" s="126">
        <f t="shared" si="7"/>
        <v>1.0545212765957446</v>
      </c>
      <c r="BF9" s="126">
        <f t="shared" si="7"/>
        <v>3.0811055731762575E-2</v>
      </c>
      <c r="BG9" s="126">
        <f t="shared" si="7"/>
        <v>8.0878658084276522E-2</v>
      </c>
      <c r="BH9" s="126">
        <f t="shared" si="7"/>
        <v>7.8214481403205915E-2</v>
      </c>
      <c r="BI9" s="126">
        <f t="shared" si="7"/>
        <v>1.0046994004213255E-2</v>
      </c>
      <c r="BJ9" s="126">
        <f t="shared" si="7"/>
        <v>7.8549848139741738E-2</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131</v>
      </c>
      <c r="B11" s="11" t="s">
        <v>208</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131</v>
      </c>
      <c r="B12" s="5" t="s">
        <v>205</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206</v>
      </c>
      <c r="C14" s="9">
        <f>IF('Upto Month Current'!$C$4="",0,'Upto Month Current'!$C$4)</f>
        <v>591094</v>
      </c>
      <c r="D14" s="9">
        <f>IF('Upto Month Current'!$C$5="",0,'Upto Month Current'!$C$5)</f>
        <v>221793</v>
      </c>
      <c r="E14" s="9">
        <f>IF('Upto Month Current'!$C$6="",0,'Upto Month Current'!$C$6)</f>
        <v>49225</v>
      </c>
      <c r="F14" s="9">
        <f>IF('Upto Month Current'!$C$7="",0,'Upto Month Current'!$C$7)</f>
        <v>57714</v>
      </c>
      <c r="G14" s="9">
        <f>IF('Upto Month Current'!$C$8="",0,'Upto Month Current'!$C$8)</f>
        <v>39815</v>
      </c>
      <c r="H14" s="9">
        <f>IF('Upto Month Current'!$C$9="",0,'Upto Month Current'!$C$9)</f>
        <v>0</v>
      </c>
      <c r="I14" s="9">
        <f>IF('Upto Month Current'!$C$10="",0,'Upto Month Current'!$C$10)</f>
        <v>0</v>
      </c>
      <c r="J14" s="9">
        <f>IF('Upto Month Current'!$C$11="",0,'Upto Month Current'!$C$11)</f>
        <v>0</v>
      </c>
      <c r="K14" s="9">
        <f>IF('Upto Month Current'!$C$12="",0,'Upto Month Current'!$C$12)</f>
        <v>12</v>
      </c>
      <c r="L14" s="9">
        <f>IF('Upto Month Current'!$C$13="",0,'Upto Month Current'!$C$13)</f>
        <v>13712</v>
      </c>
      <c r="M14" s="9">
        <f>IF('Upto Month Current'!$C$14="",0,'Upto Month Current'!$C$14)</f>
        <v>70413</v>
      </c>
      <c r="N14" s="9">
        <f>IF('Upto Month Current'!$C$15="",0,'Upto Month Current'!$C$15)</f>
        <v>71</v>
      </c>
      <c r="O14" s="9">
        <f>IF('Upto Month Current'!$C$16="",0,'Upto Month Current'!$C$16)</f>
        <v>1311</v>
      </c>
      <c r="P14" s="9">
        <f>IF('Upto Month Current'!$C$17="",0,'Upto Month Current'!$C$17)</f>
        <v>44351</v>
      </c>
      <c r="Q14" s="9">
        <f>IF('Upto Month Current'!$C$18="",0,'Upto Month Current'!$C$18)</f>
        <v>0</v>
      </c>
      <c r="R14" s="9">
        <f>IF('Upto Month Current'!$C$21="",0,'Upto Month Current'!$C$21)</f>
        <v>1351</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1">
        <f t="shared" si="8"/>
        <v>1090862</v>
      </c>
      <c r="AD14" s="9">
        <f>IF('Upto Month Current'!$C$19="",0,'Upto Month Current'!$C$19)</f>
        <v>1480</v>
      </c>
      <c r="AE14" s="9">
        <f>IF('Upto Month Current'!$C$20="",0,'Upto Month Current'!$C$20)</f>
        <v>0</v>
      </c>
      <c r="AF14" s="9">
        <f>IF('Upto Month Current'!$C$22="",0,'Upto Month Current'!$C$22)</f>
        <v>3347</v>
      </c>
      <c r="AG14" s="9">
        <f>IF('Upto Month Current'!$C$23="",0,'Upto Month Current'!$C$23)</f>
        <v>0</v>
      </c>
      <c r="AH14" s="9">
        <f>IF('Upto Month Current'!$C$24="",0,'Upto Month Current'!$C$24)</f>
        <v>0</v>
      </c>
      <c r="AI14" s="9">
        <f>IF('Upto Month Current'!$C$25="",0,'Upto Month Current'!$C$25)</f>
        <v>0</v>
      </c>
      <c r="AJ14" s="9">
        <f>IF('Upto Month Current'!$C$28="",0,'Upto Month Current'!$C$28)</f>
        <v>1860</v>
      </c>
      <c r="AK14" s="9">
        <f>IF('Upto Month Current'!$C$29="",0,'Upto Month Current'!$C$29)</f>
        <v>72509</v>
      </c>
      <c r="AL14" s="9">
        <f>IF('Upto Month Current'!$C$31="",0,'Upto Month Current'!$C$31)</f>
        <v>0</v>
      </c>
      <c r="AM14" s="9">
        <f>IF('Upto Month Current'!$C$32="",0,'Upto Month Current'!$C$32)</f>
        <v>40600</v>
      </c>
      <c r="AN14" s="9">
        <f>IF('Upto Month Current'!$C$33="",0,'Upto Month Current'!$C$33)</f>
        <v>163577</v>
      </c>
      <c r="AO14" s="9">
        <f>IF('Upto Month Current'!$C$34="",0,'Upto Month Current'!$C$34)</f>
        <v>122084</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98</v>
      </c>
      <c r="AW14" s="9">
        <f>IF('Upto Month Current'!$C$46="",0,'Upto Month Current'!$C$46)</f>
        <v>0</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4748</v>
      </c>
      <c r="BC14" s="9">
        <f>IF('Upto Month Current'!$C$54="",0,'Upto Month Current'!$C$54)</f>
        <v>4748</v>
      </c>
      <c r="BD14" s="9">
        <f>IF('Upto Month Current'!$C$55="",0,'Upto Month Current'!$C$55)</f>
        <v>0</v>
      </c>
      <c r="BE14" s="9">
        <f>IF('Upto Month Current'!$C$56="",0,'Upto Month Current'!$C$56)</f>
        <v>1640</v>
      </c>
      <c r="BF14" s="9">
        <f>IF('Upto Month Current'!$C$58="",0,'Upto Month Current'!$C$58)</f>
        <v>3821</v>
      </c>
      <c r="BG14" s="122">
        <f t="shared" si="10"/>
        <v>420632</v>
      </c>
      <c r="BH14" s="123">
        <f t="shared" si="11"/>
        <v>1511494</v>
      </c>
      <c r="BI14" s="9">
        <f>IF('Upto Month Current'!$C$60="",0,'Upto Month Current'!$C$60)</f>
        <v>87205</v>
      </c>
      <c r="BJ14" s="124">
        <f t="shared" si="9"/>
        <v>1424289</v>
      </c>
      <c r="BK14">
        <f>'Upto Month Current'!$C$61</f>
        <v>1424289</v>
      </c>
    </row>
    <row r="15" spans="1:63" ht="15.75">
      <c r="A15" s="128"/>
      <c r="B15" s="5" t="s">
        <v>204</v>
      </c>
      <c r="C15" s="126">
        <f t="shared" ref="C15:AH15" si="14">C14/C11</f>
        <v>0.12683446207351454</v>
      </c>
      <c r="D15" s="126">
        <f t="shared" si="14"/>
        <v>0.30049221039454055</v>
      </c>
      <c r="E15" s="126">
        <f t="shared" si="14"/>
        <v>0.1776594784805558</v>
      </c>
      <c r="F15" s="126">
        <f t="shared" si="14"/>
        <v>0.16924877053146473</v>
      </c>
      <c r="G15" s="126">
        <f t="shared" si="14"/>
        <v>0.15659290956430083</v>
      </c>
      <c r="H15" s="126" t="e">
        <f t="shared" si="14"/>
        <v>#DIV/0!</v>
      </c>
      <c r="I15" s="126" t="e">
        <f t="shared" si="14"/>
        <v>#DIV/0!</v>
      </c>
      <c r="J15" s="126" t="e">
        <f t="shared" si="14"/>
        <v>#DIV/0!</v>
      </c>
      <c r="K15" s="126" t="e">
        <f t="shared" si="14"/>
        <v>#DIV/0!</v>
      </c>
      <c r="L15" s="126">
        <f t="shared" si="14"/>
        <v>0.2628229701755731</v>
      </c>
      <c r="M15" s="126">
        <f t="shared" si="14"/>
        <v>0.22821426140617557</v>
      </c>
      <c r="N15" s="126">
        <f t="shared" si="14"/>
        <v>0.26893939393939392</v>
      </c>
      <c r="O15" s="126">
        <f t="shared" si="14"/>
        <v>0.14615384615384616</v>
      </c>
      <c r="P15" s="126">
        <f t="shared" si="14"/>
        <v>0.183874164085853</v>
      </c>
      <c r="Q15" s="126" t="e">
        <f t="shared" si="14"/>
        <v>#DIV/0!</v>
      </c>
      <c r="R15" s="126">
        <f t="shared" si="14"/>
        <v>0.30129348795718108</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0.15840763775330094</v>
      </c>
      <c r="AD15" s="126">
        <f t="shared" si="14"/>
        <v>0.15215379870463658</v>
      </c>
      <c r="AE15" s="126">
        <f t="shared" si="14"/>
        <v>0</v>
      </c>
      <c r="AF15" s="126">
        <f t="shared" si="14"/>
        <v>0.11162620064034151</v>
      </c>
      <c r="AG15" s="126" t="e">
        <f t="shared" si="14"/>
        <v>#DIV/0!</v>
      </c>
      <c r="AH15" s="126" t="e">
        <f t="shared" si="14"/>
        <v>#DIV/0!</v>
      </c>
      <c r="AI15" s="126" t="e">
        <f t="shared" ref="AI15:BJ15" si="15">AI14/AI11</f>
        <v>#DIV/0!</v>
      </c>
      <c r="AJ15" s="126">
        <f t="shared" si="15"/>
        <v>8.8106561570381031E-3</v>
      </c>
      <c r="AK15" s="126">
        <f t="shared" si="15"/>
        <v>0.20965144352402018</v>
      </c>
      <c r="AL15" s="126" t="e">
        <f t="shared" si="15"/>
        <v>#DIV/0!</v>
      </c>
      <c r="AM15" s="126">
        <f t="shared" si="15"/>
        <v>1.1813658451421423</v>
      </c>
      <c r="AN15" s="126">
        <f t="shared" si="15"/>
        <v>0.18268533833368886</v>
      </c>
      <c r="AO15" s="126">
        <f t="shared" si="15"/>
        <v>-1.7304116112937975</v>
      </c>
      <c r="AP15" s="126" t="e">
        <f t="shared" si="15"/>
        <v>#DIV/0!</v>
      </c>
      <c r="AQ15" s="126" t="e">
        <f t="shared" si="15"/>
        <v>#DIV/0!</v>
      </c>
      <c r="AR15" s="126" t="e">
        <f t="shared" si="15"/>
        <v>#DIV/0!</v>
      </c>
      <c r="AS15" s="126" t="e">
        <f t="shared" si="15"/>
        <v>#DIV/0!</v>
      </c>
      <c r="AT15" s="126" t="e">
        <f t="shared" si="15"/>
        <v>#DIV/0!</v>
      </c>
      <c r="AU15" s="126">
        <f t="shared" si="15"/>
        <v>0</v>
      </c>
      <c r="AV15" s="126">
        <f t="shared" si="15"/>
        <v>0.47804878048780486</v>
      </c>
      <c r="AW15" s="126">
        <f t="shared" si="15"/>
        <v>0</v>
      </c>
      <c r="AX15" s="126">
        <f t="shared" si="15"/>
        <v>0.45454545454545453</v>
      </c>
      <c r="AY15" s="126" t="e">
        <f t="shared" si="15"/>
        <v>#DIV/0!</v>
      </c>
      <c r="AZ15" s="126" t="e">
        <f t="shared" si="15"/>
        <v>#DIV/0!</v>
      </c>
      <c r="BA15" s="126" t="e">
        <f t="shared" si="15"/>
        <v>#DIV/0!</v>
      </c>
      <c r="BB15" s="126">
        <f t="shared" si="15"/>
        <v>0.1953909465020576</v>
      </c>
      <c r="BC15" s="126">
        <f t="shared" si="15"/>
        <v>0.19540702938513457</v>
      </c>
      <c r="BD15" s="126" t="e">
        <f t="shared" si="15"/>
        <v>#DIV/0!</v>
      </c>
      <c r="BE15" s="126">
        <f t="shared" si="15"/>
        <v>0.16232802137978819</v>
      </c>
      <c r="BF15" s="126">
        <f t="shared" si="15"/>
        <v>0.12636835664913848</v>
      </c>
      <c r="BG15" s="126">
        <f t="shared" si="15"/>
        <v>0.27212197589775305</v>
      </c>
      <c r="BH15" s="126">
        <f t="shared" si="15"/>
        <v>0.17925324332250853</v>
      </c>
      <c r="BI15" s="126">
        <f t="shared" si="15"/>
        <v>1.3634515861723917</v>
      </c>
      <c r="BJ15" s="126">
        <f t="shared" si="15"/>
        <v>0.17020230845012052</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132</v>
      </c>
      <c r="B17" s="11" t="s">
        <v>208</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132</v>
      </c>
      <c r="B18" s="5" t="s">
        <v>205</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209</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206</v>
      </c>
      <c r="C20" s="9">
        <f>IF('Upto Month Current'!$D$4="",0,'Upto Month Current'!$D$4)</f>
        <v>10645</v>
      </c>
      <c r="D20" s="9">
        <f>IF('Upto Month Current'!$D$5="",0,'Upto Month Current'!$D$5)</f>
        <v>4003</v>
      </c>
      <c r="E20" s="9">
        <f>IF('Upto Month Current'!$D$6="",0,'Upto Month Current'!$D$6)</f>
        <v>408</v>
      </c>
      <c r="F20" s="9">
        <f>IF('Upto Month Current'!$D$7="",0,'Upto Month Current'!$D$7)</f>
        <v>1490</v>
      </c>
      <c r="G20" s="9">
        <f>IF('Upto Month Current'!$D$8="",0,'Upto Month Current'!$D$8)</f>
        <v>584</v>
      </c>
      <c r="H20" s="9">
        <f>IF('Upto Month Current'!$D$9="",0,'Upto Month Current'!$D$9)</f>
        <v>0</v>
      </c>
      <c r="I20" s="9">
        <f>IF('Upto Month Current'!$D$10="",0,'Upto Month Current'!$D$10)</f>
        <v>0</v>
      </c>
      <c r="J20" s="9">
        <f>IF('Upto Month Current'!$D$11="",0,'Upto Month Current'!$D$11)</f>
        <v>0</v>
      </c>
      <c r="K20" s="9">
        <f>IF('Upto Month Current'!$D$12="",0,'Upto Month Current'!$D$12)</f>
        <v>251</v>
      </c>
      <c r="L20" s="9">
        <f>IF('Upto Month Current'!$D$13="",0,'Upto Month Current'!$D$13)</f>
        <v>113</v>
      </c>
      <c r="M20" s="9">
        <f>IF('Upto Month Current'!$D$14="",0,'Upto Month Current'!$D$14)</f>
        <v>254</v>
      </c>
      <c r="N20" s="9">
        <f>IF('Upto Month Current'!$D$15="",0,'Upto Month Current'!$D$15)</f>
        <v>1</v>
      </c>
      <c r="O20" s="9">
        <f>IF('Upto Month Current'!$D$16="",0,'Upto Month Current'!$D$16)</f>
        <v>0</v>
      </c>
      <c r="P20" s="9">
        <f>IF('Upto Month Current'!$D$17="",0,'Upto Month Current'!$D$17)</f>
        <v>379</v>
      </c>
      <c r="Q20" s="9">
        <f>IF('Upto Month Current'!$D$18="",0,'Upto Month Current'!$D$18)</f>
        <v>0</v>
      </c>
      <c r="R20" s="9">
        <f>IF('Upto Month Current'!$D$21="",0,'Upto Month Current'!$D$21)</f>
        <v>75</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6465</v>
      </c>
      <c r="AC20" s="121">
        <f t="shared" si="16"/>
        <v>24668</v>
      </c>
      <c r="AD20" s="9">
        <f>IF('Upto Month Current'!$D$19="",0,'Upto Month Current'!$D$19)</f>
        <v>22</v>
      </c>
      <c r="AE20" s="9">
        <f>IF('Upto Month Current'!$D$20="",0,'Upto Month Current'!$D$20)</f>
        <v>0</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0</v>
      </c>
      <c r="AK20" s="9">
        <f>IF('Upto Month Current'!$D$29="",0,'Upto Month Current'!$D$29)</f>
        <v>30</v>
      </c>
      <c r="AL20" s="9">
        <f>IF('Upto Month Current'!$D$31="",0,'Upto Month Current'!$D$31)</f>
        <v>0</v>
      </c>
      <c r="AM20" s="9">
        <f>IF('Upto Month Current'!$D$32="",0,'Upto Month Current'!$D$32)</f>
        <v>0</v>
      </c>
      <c r="AN20" s="9">
        <f>IF('Upto Month Current'!$D$33="",0,'Upto Month Current'!$D$33)</f>
        <v>452</v>
      </c>
      <c r="AO20" s="9">
        <f>IF('Upto Month Current'!$D$34="",0,'Upto Month Current'!$D$34)</f>
        <v>4</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2535</v>
      </c>
      <c r="BB20" s="9">
        <f>IF('Upto Month Current'!$D$53="",0,'Upto Month Current'!$D$53)</f>
        <v>10</v>
      </c>
      <c r="BC20" s="9">
        <f>IF('Upto Month Current'!$D$54="",0,'Upto Month Current'!$D$54)</f>
        <v>10</v>
      </c>
      <c r="BD20" s="9">
        <f>IF('Upto Month Current'!$D$55="",0,'Upto Month Current'!$D$55)</f>
        <v>0</v>
      </c>
      <c r="BE20" s="9">
        <f>IF('Upto Month Current'!$D$56="",0,'Upto Month Current'!$D$56)</f>
        <v>66</v>
      </c>
      <c r="BF20" s="9">
        <f>IF('Upto Month Current'!$D$58="",0,'Upto Month Current'!$D$58)</f>
        <v>0</v>
      </c>
      <c r="BG20" s="122">
        <f t="shared" si="18"/>
        <v>3129</v>
      </c>
      <c r="BH20" s="123">
        <f t="shared" si="19"/>
        <v>27797</v>
      </c>
      <c r="BI20" s="9">
        <f>IF('Upto Month Current'!$D$60="",0,'Upto Month Current'!$D$60)</f>
        <v>1293</v>
      </c>
      <c r="BJ20" s="124">
        <f t="shared" si="17"/>
        <v>26504</v>
      </c>
      <c r="BK20">
        <f>'Upto Month Current'!$D$61</f>
        <v>26504</v>
      </c>
    </row>
    <row r="21" spans="1:63" ht="15.75">
      <c r="A21" s="128"/>
      <c r="B21" s="5" t="s">
        <v>204</v>
      </c>
      <c r="C21" s="126">
        <f t="shared" ref="C21:AH21" si="22">C20/C17</f>
        <v>1.3461528733946067E-2</v>
      </c>
      <c r="D21" s="126">
        <f t="shared" si="22"/>
        <v>2.5018124546886327E-2</v>
      </c>
      <c r="E21" s="126">
        <f t="shared" si="22"/>
        <v>9.1299677765843187E-3</v>
      </c>
      <c r="F21" s="126">
        <f t="shared" si="22"/>
        <v>1.5777045986383034E-2</v>
      </c>
      <c r="G21" s="126">
        <f t="shared" si="22"/>
        <v>8.461683353376704E-3</v>
      </c>
      <c r="H21" s="126" t="e">
        <f t="shared" si="22"/>
        <v>#DIV/0!</v>
      </c>
      <c r="I21" s="126" t="e">
        <f t="shared" si="22"/>
        <v>#DIV/0!</v>
      </c>
      <c r="J21" s="126" t="e">
        <f t="shared" si="22"/>
        <v>#DIV/0!</v>
      </c>
      <c r="K21" s="126">
        <f t="shared" si="22"/>
        <v>0.30911330049261082</v>
      </c>
      <c r="L21" s="126">
        <f t="shared" si="22"/>
        <v>1.4992702666843572E-2</v>
      </c>
      <c r="M21" s="126">
        <f t="shared" si="22"/>
        <v>3.7842669845053634E-2</v>
      </c>
      <c r="N21" s="126">
        <f t="shared" si="22"/>
        <v>6.6666666666666666E-2</v>
      </c>
      <c r="O21" s="126">
        <f t="shared" si="22"/>
        <v>0</v>
      </c>
      <c r="P21" s="126">
        <f t="shared" si="22"/>
        <v>3.0594123345172749E-2</v>
      </c>
      <c r="Q21" s="126" t="e">
        <f t="shared" si="22"/>
        <v>#DIV/0!</v>
      </c>
      <c r="R21" s="126">
        <f t="shared" si="22"/>
        <v>5.0916496945010187E-2</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2.0965618331701054E-2</v>
      </c>
      <c r="AC21" s="126">
        <f t="shared" si="22"/>
        <v>1.638164151113803E-2</v>
      </c>
      <c r="AD21" s="126">
        <f t="shared" si="22"/>
        <v>3.313253012048193E-2</v>
      </c>
      <c r="AE21" s="126" t="e">
        <f t="shared" si="22"/>
        <v>#DIV/0!</v>
      </c>
      <c r="AF21" s="126">
        <f t="shared" si="22"/>
        <v>0</v>
      </c>
      <c r="AG21" s="126" t="e">
        <f t="shared" si="22"/>
        <v>#DIV/0!</v>
      </c>
      <c r="AH21" s="126" t="e">
        <f t="shared" si="22"/>
        <v>#DIV/0!</v>
      </c>
      <c r="AI21" s="126" t="e">
        <f t="shared" ref="AI21:BJ21" si="23">AI20/AI17</f>
        <v>#DIV/0!</v>
      </c>
      <c r="AJ21" s="126">
        <f t="shared" si="23"/>
        <v>0</v>
      </c>
      <c r="AK21" s="126">
        <f t="shared" si="23"/>
        <v>3.0599130984680038E-4</v>
      </c>
      <c r="AL21" s="126" t="e">
        <f t="shared" si="23"/>
        <v>#DIV/0!</v>
      </c>
      <c r="AM21" s="126" t="e">
        <f t="shared" si="23"/>
        <v>#DIV/0!</v>
      </c>
      <c r="AN21" s="126">
        <f t="shared" si="23"/>
        <v>4.3561646476036279E-3</v>
      </c>
      <c r="AO21" s="126">
        <f t="shared" si="23"/>
        <v>3.8740169681943204E-5</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0</v>
      </c>
      <c r="AY21" s="126" t="e">
        <f t="shared" si="23"/>
        <v>#DIV/0!</v>
      </c>
      <c r="AZ21" s="126" t="e">
        <f t="shared" si="23"/>
        <v>#DIV/0!</v>
      </c>
      <c r="BA21" s="126">
        <f t="shared" si="23"/>
        <v>1.098091875852808E-2</v>
      </c>
      <c r="BB21" s="126">
        <f t="shared" si="23"/>
        <v>3.885003885003885E-3</v>
      </c>
      <c r="BC21" s="126">
        <f t="shared" si="23"/>
        <v>3.885003885003885E-3</v>
      </c>
      <c r="BD21" s="126" t="e">
        <f t="shared" si="23"/>
        <v>#DIV/0!</v>
      </c>
      <c r="BE21" s="126">
        <f t="shared" si="23"/>
        <v>1.7808958445763627E-2</v>
      </c>
      <c r="BF21" s="126">
        <f t="shared" si="23"/>
        <v>0</v>
      </c>
      <c r="BG21" s="126">
        <f t="shared" si="23"/>
        <v>3.5439786341920883E-3</v>
      </c>
      <c r="BH21" s="126">
        <f t="shared" si="23"/>
        <v>1.1636688494091859E-2</v>
      </c>
      <c r="BI21" s="126">
        <f t="shared" si="23"/>
        <v>1.8122442114705387E-2</v>
      </c>
      <c r="BJ21" s="126">
        <f t="shared" si="23"/>
        <v>1.1437004561165795E-2</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133</v>
      </c>
      <c r="B23" s="11" t="s">
        <v>208</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133</v>
      </c>
      <c r="B24" s="5" t="s">
        <v>205</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206</v>
      </c>
      <c r="C26" s="9">
        <f>IF('Upto Month Current'!$E$4="",0,'Upto Month Current'!$E$4)</f>
        <v>120828</v>
      </c>
      <c r="D26" s="9">
        <f>IF('Upto Month Current'!$E$5="",0,'Upto Month Current'!$E$5)</f>
        <v>45503</v>
      </c>
      <c r="E26" s="9">
        <f>IF('Upto Month Current'!$E$6="",0,'Upto Month Current'!$E$6)</f>
        <v>8102</v>
      </c>
      <c r="F26" s="9">
        <f>IF('Upto Month Current'!$E$7="",0,'Upto Month Current'!$E$7)</f>
        <v>17127</v>
      </c>
      <c r="G26" s="9">
        <f>IF('Upto Month Current'!$E$8="",0,'Upto Month Current'!$E$8)</f>
        <v>7651</v>
      </c>
      <c r="H26" s="9">
        <f>IF('Upto Month Current'!$E$9="",0,'Upto Month Current'!$E$9)</f>
        <v>0</v>
      </c>
      <c r="I26" s="9">
        <f>IF('Upto Month Current'!$E$10="",0,'Upto Month Current'!$E$10)</f>
        <v>0</v>
      </c>
      <c r="J26" s="9">
        <f>IF('Upto Month Current'!$E$11="",0,'Upto Month Current'!$E$11)</f>
        <v>0</v>
      </c>
      <c r="K26" s="9">
        <f>IF('Upto Month Current'!$E$12="",0,'Upto Month Current'!$E$12)</f>
        <v>501</v>
      </c>
      <c r="L26" s="9">
        <f>IF('Upto Month Current'!$E$13="",0,'Upto Month Current'!$E$13)</f>
        <v>3223</v>
      </c>
      <c r="M26" s="9">
        <f>IF('Upto Month Current'!$E$14="",0,'Upto Month Current'!$E$14)</f>
        <v>3697</v>
      </c>
      <c r="N26" s="9">
        <f>IF('Upto Month Current'!$E$15="",0,'Upto Month Current'!$E$15)</f>
        <v>120</v>
      </c>
      <c r="O26" s="9">
        <f>IF('Upto Month Current'!$E$16="",0,'Upto Month Current'!$E$16)</f>
        <v>468</v>
      </c>
      <c r="P26" s="9">
        <f>IF('Upto Month Current'!$E$17="",0,'Upto Month Current'!$E$17)</f>
        <v>3984</v>
      </c>
      <c r="Q26" s="9">
        <f>IF('Upto Month Current'!$E$18="",0,'Upto Month Current'!$E$18)</f>
        <v>0</v>
      </c>
      <c r="R26" s="9">
        <f>IF('Upto Month Current'!$E$21="",0,'Upto Month Current'!$E$21)</f>
        <v>564</v>
      </c>
      <c r="S26" s="9">
        <f>IF('Upto Month Current'!$E$26="",0,'Upto Month Current'!$E$26)</f>
        <v>0</v>
      </c>
      <c r="T26" s="9">
        <f>IF('Upto Month Current'!$E$27="",0,'Upto Month Current'!$E$27)</f>
        <v>0</v>
      </c>
      <c r="U26" s="9">
        <f>IF('Upto Month Current'!$E$30="",0,'Upto Month Current'!$E$30)</f>
        <v>0</v>
      </c>
      <c r="V26" s="9">
        <f>IF('Upto Month Current'!$E$35="",0,'Upto Month Current'!$E$35)</f>
        <v>52746</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40626</v>
      </c>
      <c r="AC26" s="121">
        <f t="shared" si="24"/>
        <v>305140</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55299</v>
      </c>
      <c r="AK26" s="9">
        <f>IF('Upto Month Current'!$E$29="",0,'Upto Month Current'!$E$29)</f>
        <v>3004</v>
      </c>
      <c r="AL26" s="9">
        <f>IF('Upto Month Current'!$E$31="",0,'Upto Month Current'!$E$31)</f>
        <v>0</v>
      </c>
      <c r="AM26" s="9">
        <f>IF('Upto Month Current'!$E$32="",0,'Upto Month Current'!$E$32)</f>
        <v>0</v>
      </c>
      <c r="AN26" s="9">
        <f>IF('Upto Month Current'!$E$33="",0,'Upto Month Current'!$E$33)</f>
        <v>16414</v>
      </c>
      <c r="AO26" s="9">
        <f>IF('Upto Month Current'!$E$34="",0,'Upto Month Current'!$E$34)</f>
        <v>38541</v>
      </c>
      <c r="AP26" s="9">
        <f>IF('Upto Month Current'!$E$36="",0,'Upto Month Current'!$E$36)</f>
        <v>38590</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19392</v>
      </c>
      <c r="BB26" s="9">
        <f>IF('Upto Month Current'!$E$53="",0,'Upto Month Current'!$E$53)</f>
        <v>368</v>
      </c>
      <c r="BC26" s="9">
        <f>IF('Upto Month Current'!$E$54="",0,'Upto Month Current'!$E$54)</f>
        <v>368</v>
      </c>
      <c r="BD26" s="9">
        <f>IF('Upto Month Current'!$E$55="",0,'Upto Month Current'!$E$55)</f>
        <v>0</v>
      </c>
      <c r="BE26" s="9">
        <f>IF('Upto Month Current'!$E$56="",0,'Upto Month Current'!$E$56)</f>
        <v>920</v>
      </c>
      <c r="BF26" s="9">
        <f>IF('Upto Month Current'!$E$58="",0,'Upto Month Current'!$E$58)</f>
        <v>11</v>
      </c>
      <c r="BG26" s="122">
        <f t="shared" si="26"/>
        <v>172907</v>
      </c>
      <c r="BH26" s="123">
        <f t="shared" si="27"/>
        <v>478047</v>
      </c>
      <c r="BI26" s="9">
        <f>IF('Upto Month Current'!$E$60="",0,'Upto Month Current'!$E$60)</f>
        <v>15938</v>
      </c>
      <c r="BJ26" s="124">
        <f t="shared" si="25"/>
        <v>462109</v>
      </c>
      <c r="BK26">
        <f>'Upto Month Current'!$E$61</f>
        <v>462107</v>
      </c>
    </row>
    <row r="27" spans="1:63" ht="15.75">
      <c r="A27" s="128"/>
      <c r="B27" s="5" t="s">
        <v>204</v>
      </c>
      <c r="C27" s="126">
        <f t="shared" ref="C27:AH27" si="30">C26/C23</f>
        <v>8.4657552674502687E-2</v>
      </c>
      <c r="D27" s="126">
        <f t="shared" si="30"/>
        <v>0.18190431264691304</v>
      </c>
      <c r="E27" s="126">
        <f t="shared" si="30"/>
        <v>0.12235343864206107</v>
      </c>
      <c r="F27" s="126">
        <f t="shared" si="30"/>
        <v>0.10062276011985195</v>
      </c>
      <c r="G27" s="126">
        <f t="shared" si="30"/>
        <v>8.6717519183035052E-2</v>
      </c>
      <c r="H27" s="126" t="e">
        <f t="shared" si="30"/>
        <v>#DIV/0!</v>
      </c>
      <c r="I27" s="126" t="e">
        <f t="shared" si="30"/>
        <v>#DIV/0!</v>
      </c>
      <c r="J27" s="126" t="e">
        <f t="shared" si="30"/>
        <v>#DIV/0!</v>
      </c>
      <c r="K27" s="126">
        <f t="shared" si="30"/>
        <v>0.20341047503045068</v>
      </c>
      <c r="L27" s="126">
        <f t="shared" si="30"/>
        <v>0.10433121843843066</v>
      </c>
      <c r="M27" s="126">
        <f t="shared" si="30"/>
        <v>0.21646466420750629</v>
      </c>
      <c r="N27" s="126">
        <f t="shared" si="30"/>
        <v>0.94488188976377951</v>
      </c>
      <c r="O27" s="126">
        <f t="shared" si="30"/>
        <v>0.16889209671598701</v>
      </c>
      <c r="P27" s="126">
        <f t="shared" si="30"/>
        <v>0.19965921619725369</v>
      </c>
      <c r="Q27" s="126" t="e">
        <f t="shared" si="30"/>
        <v>#DIV/0!</v>
      </c>
      <c r="R27" s="126">
        <f t="shared" si="30"/>
        <v>0.26616328456819255</v>
      </c>
      <c r="S27" s="126" t="e">
        <f t="shared" si="30"/>
        <v>#DIV/0!</v>
      </c>
      <c r="T27" s="126" t="e">
        <f t="shared" si="30"/>
        <v>#DIV/0!</v>
      </c>
      <c r="U27" s="126" t="e">
        <f t="shared" si="30"/>
        <v>#DIV/0!</v>
      </c>
      <c r="V27" s="126">
        <f t="shared" si="30"/>
        <v>0.17971686059387723</v>
      </c>
      <c r="W27" s="126" t="e">
        <f t="shared" si="30"/>
        <v>#DIV/0!</v>
      </c>
      <c r="X27" s="126" t="e">
        <f t="shared" si="30"/>
        <v>#DIV/0!</v>
      </c>
      <c r="Y27" s="126">
        <f t="shared" si="30"/>
        <v>0</v>
      </c>
      <c r="Z27" s="126">
        <f t="shared" si="30"/>
        <v>0</v>
      </c>
      <c r="AA27" s="126">
        <f t="shared" si="30"/>
        <v>0</v>
      </c>
      <c r="AB27" s="126">
        <f t="shared" si="30"/>
        <v>2.935090756190812E-2</v>
      </c>
      <c r="AC27" s="126">
        <f t="shared" si="30"/>
        <v>8.1251086733950748E-2</v>
      </c>
      <c r="AD27" s="126">
        <f t="shared" si="30"/>
        <v>0</v>
      </c>
      <c r="AE27" s="126">
        <f t="shared" si="30"/>
        <v>0</v>
      </c>
      <c r="AF27" s="126" t="e">
        <f t="shared" si="30"/>
        <v>#DIV/0!</v>
      </c>
      <c r="AG27" s="126" t="e">
        <f t="shared" si="30"/>
        <v>#DIV/0!</v>
      </c>
      <c r="AH27" s="126" t="e">
        <f t="shared" si="30"/>
        <v>#DIV/0!</v>
      </c>
      <c r="AI27" s="126" t="e">
        <f t="shared" ref="AI27:BJ27" si="31">AI26/AI23</f>
        <v>#DIV/0!</v>
      </c>
      <c r="AJ27" s="126">
        <f t="shared" si="31"/>
        <v>0.33032076936861599</v>
      </c>
      <c r="AK27" s="126">
        <f t="shared" si="31"/>
        <v>9.3792931185212938E-2</v>
      </c>
      <c r="AL27" s="126">
        <f t="shared" si="31"/>
        <v>0</v>
      </c>
      <c r="AM27" s="126" t="e">
        <f t="shared" si="31"/>
        <v>#DIV/0!</v>
      </c>
      <c r="AN27" s="126">
        <f t="shared" si="31"/>
        <v>0.13548605436280944</v>
      </c>
      <c r="AO27" s="126">
        <f t="shared" si="31"/>
        <v>0.93017811459188104</v>
      </c>
      <c r="AP27" s="126">
        <f t="shared" si="31"/>
        <v>0.57135665743770447</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3.6926943986898858E-2</v>
      </c>
      <c r="BB27" s="126">
        <f t="shared" si="31"/>
        <v>0.32</v>
      </c>
      <c r="BC27" s="126">
        <f t="shared" si="31"/>
        <v>0.32</v>
      </c>
      <c r="BD27" s="126" t="e">
        <f t="shared" si="31"/>
        <v>#DIV/0!</v>
      </c>
      <c r="BE27" s="126">
        <f t="shared" si="31"/>
        <v>0.44124700239808151</v>
      </c>
      <c r="BF27" s="126">
        <f t="shared" si="31"/>
        <v>2.186878727634195E-2</v>
      </c>
      <c r="BG27" s="126">
        <f t="shared" si="31"/>
        <v>0.17983066025029668</v>
      </c>
      <c r="BH27" s="126">
        <f t="shared" si="31"/>
        <v>0.10134517188613654</v>
      </c>
      <c r="BI27" s="126">
        <f t="shared" si="31"/>
        <v>0.15178903058066115</v>
      </c>
      <c r="BJ27" s="126">
        <f t="shared" si="31"/>
        <v>0.10019672520721411</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134</v>
      </c>
      <c r="B29" s="11" t="s">
        <v>208</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134</v>
      </c>
      <c r="B30" s="5" t="s">
        <v>205</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206</v>
      </c>
      <c r="C32" s="9">
        <f>IF('Upto Month Current'!$F$4="",0,'Upto Month Current'!$F$4)</f>
        <v>394302</v>
      </c>
      <c r="D32" s="9">
        <f>IF('Upto Month Current'!$F$5="",0,'Upto Month Current'!$F$5)</f>
        <v>145131</v>
      </c>
      <c r="E32" s="9">
        <f>IF('Upto Month Current'!$F$6="",0,'Upto Month Current'!$F$6)</f>
        <v>25236</v>
      </c>
      <c r="F32" s="9">
        <f>IF('Upto Month Current'!$F$7="",0,'Upto Month Current'!$F$7)</f>
        <v>42944</v>
      </c>
      <c r="G32" s="9">
        <f>IF('Upto Month Current'!$F$8="",0,'Upto Month Current'!$F$8)</f>
        <v>24275</v>
      </c>
      <c r="H32" s="9">
        <f>IF('Upto Month Current'!$F$9="",0,'Upto Month Current'!$F$9)</f>
        <v>0</v>
      </c>
      <c r="I32" s="9">
        <f>IF('Upto Month Current'!$F$10="",0,'Upto Month Current'!$F$10)</f>
        <v>0</v>
      </c>
      <c r="J32" s="9">
        <f>IF('Upto Month Current'!$F$11="",0,'Upto Month Current'!$F$11)</f>
        <v>0</v>
      </c>
      <c r="K32" s="9">
        <f>IF('Upto Month Current'!$F$12="",0,'Upto Month Current'!$F$12)</f>
        <v>472</v>
      </c>
      <c r="L32" s="9">
        <f>IF('Upto Month Current'!$F$13="",0,'Upto Month Current'!$F$13)</f>
        <v>7734</v>
      </c>
      <c r="M32" s="9">
        <f>IF('Upto Month Current'!$F$14="",0,'Upto Month Current'!$F$14)</f>
        <v>12195</v>
      </c>
      <c r="N32" s="9">
        <f>IF('Upto Month Current'!$F$15="",0,'Upto Month Current'!$F$15)</f>
        <v>74</v>
      </c>
      <c r="O32" s="9">
        <f>IF('Upto Month Current'!$F$16="",0,'Upto Month Current'!$F$16)</f>
        <v>547</v>
      </c>
      <c r="P32" s="9">
        <f>IF('Upto Month Current'!$F$17="",0,'Upto Month Current'!$F$17)</f>
        <v>47350</v>
      </c>
      <c r="Q32" s="9">
        <f>IF('Upto Month Current'!$F$18="",0,'Upto Month Current'!$F$18)</f>
        <v>0</v>
      </c>
      <c r="R32" s="9">
        <f>IF('Upto Month Current'!$F$21="",0,'Upto Month Current'!$F$21)</f>
        <v>1850</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1">
        <f t="shared" si="32"/>
        <v>702110</v>
      </c>
      <c r="AD32" s="9">
        <f>IF('Upto Month Current'!$F$19="",0,'Upto Month Current'!$F$19)</f>
        <v>1834</v>
      </c>
      <c r="AE32" s="9">
        <f>IF('Upto Month Current'!$F$20="",0,'Upto Month Current'!$F$20)</f>
        <v>125</v>
      </c>
      <c r="AF32" s="9">
        <f>IF('Upto Month Current'!$F$22="",0,'Upto Month Current'!$F$22)</f>
        <v>254</v>
      </c>
      <c r="AG32" s="9">
        <f>IF('Upto Month Current'!$F$23="",0,'Upto Month Current'!$F$23)</f>
        <v>0</v>
      </c>
      <c r="AH32" s="9">
        <f>IF('Upto Month Current'!$F$24="",0,'Upto Month Current'!$F$24)</f>
        <v>0</v>
      </c>
      <c r="AI32" s="9">
        <f>IF('Upto Month Current'!$F$25="",0,'Upto Month Current'!$F$25)</f>
        <v>162</v>
      </c>
      <c r="AJ32" s="9">
        <f>IF('Upto Month Current'!$F$28="",0,'Upto Month Current'!$F$28)</f>
        <v>36763</v>
      </c>
      <c r="AK32" s="9">
        <f>IF('Upto Month Current'!$F$29="",0,'Upto Month Current'!$F$29)</f>
        <v>54607</v>
      </c>
      <c r="AL32" s="9">
        <f>IF('Upto Month Current'!$F$31="",0,'Upto Month Current'!$F$31)</f>
        <v>0</v>
      </c>
      <c r="AM32" s="9">
        <f>IF('Upto Month Current'!$F$32="",0,'Upto Month Current'!$F$32)</f>
        <v>12550</v>
      </c>
      <c r="AN32" s="9">
        <f>IF('Upto Month Current'!$F$33="",0,'Upto Month Current'!$F$33)</f>
        <v>86093</v>
      </c>
      <c r="AO32" s="9">
        <f>IF('Upto Month Current'!$F$34="",0,'Upto Month Current'!$F$34)</f>
        <v>23460</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2151</v>
      </c>
      <c r="BC32" s="9">
        <f>IF('Upto Month Current'!$F$54="",0,'Upto Month Current'!$F$54)</f>
        <v>2151</v>
      </c>
      <c r="BD32" s="9">
        <f>IF('Upto Month Current'!$F$55="",0,'Upto Month Current'!$F$55)</f>
        <v>0</v>
      </c>
      <c r="BE32" s="9">
        <f>IF('Upto Month Current'!$F$56="",0,'Upto Month Current'!$F$56)</f>
        <v>8034</v>
      </c>
      <c r="BF32" s="9">
        <f>IF('Upto Month Current'!$F$58="",0,'Upto Month Current'!$F$58)</f>
        <v>114633</v>
      </c>
      <c r="BG32" s="122">
        <f t="shared" si="34"/>
        <v>342817</v>
      </c>
      <c r="BH32" s="123">
        <f t="shared" si="35"/>
        <v>1044927</v>
      </c>
      <c r="BI32" s="9">
        <f>IF('Upto Month Current'!$F$60="",0,'Upto Month Current'!$F$60)</f>
        <v>22593</v>
      </c>
      <c r="BJ32" s="124">
        <f t="shared" si="33"/>
        <v>1022334</v>
      </c>
      <c r="BK32">
        <f>'Upto Month Current'!$F$61</f>
        <v>1022332</v>
      </c>
    </row>
    <row r="33" spans="1:63" ht="15.75">
      <c r="A33" s="128"/>
      <c r="B33" s="5" t="s">
        <v>204</v>
      </c>
      <c r="C33" s="126">
        <f t="shared" ref="C33:AH33" si="38">C32/C29</f>
        <v>0.1570379987812989</v>
      </c>
      <c r="D33" s="126">
        <f t="shared" si="38"/>
        <v>0.37035118430924224</v>
      </c>
      <c r="E33" s="126">
        <f t="shared" si="38"/>
        <v>0.19827152734129477</v>
      </c>
      <c r="F33" s="126">
        <f t="shared" si="38"/>
        <v>0.21908192104806701</v>
      </c>
      <c r="G33" s="126">
        <f t="shared" si="38"/>
        <v>0.17964980314377904</v>
      </c>
      <c r="H33" s="126" t="e">
        <f t="shared" si="38"/>
        <v>#DIV/0!</v>
      </c>
      <c r="I33" s="126" t="e">
        <f t="shared" si="38"/>
        <v>#DIV/0!</v>
      </c>
      <c r="J33" s="126">
        <f t="shared" si="38"/>
        <v>0</v>
      </c>
      <c r="K33" s="126">
        <f t="shared" si="38"/>
        <v>0.32619212163096062</v>
      </c>
      <c r="L33" s="126">
        <f t="shared" si="38"/>
        <v>0.26004505564708652</v>
      </c>
      <c r="M33" s="126">
        <f t="shared" si="38"/>
        <v>0.24963665022210396</v>
      </c>
      <c r="N33" s="126">
        <f t="shared" si="38"/>
        <v>0.30081300813008133</v>
      </c>
      <c r="O33" s="126">
        <f t="shared" si="38"/>
        <v>8.9760420085329834E-2</v>
      </c>
      <c r="P33" s="126">
        <f t="shared" si="38"/>
        <v>0.29690243290694757</v>
      </c>
      <c r="Q33" s="126" t="e">
        <f t="shared" si="38"/>
        <v>#DIV/0!</v>
      </c>
      <c r="R33" s="126">
        <f t="shared" si="38"/>
        <v>0.47915047915047915</v>
      </c>
      <c r="S33" s="126" t="e">
        <f t="shared" si="38"/>
        <v>#DIV/0!</v>
      </c>
      <c r="T33" s="126" t="e">
        <f t="shared" si="38"/>
        <v>#DIV/0!</v>
      </c>
      <c r="U33" s="126" t="e">
        <f t="shared" si="38"/>
        <v>#DIV/0!</v>
      </c>
      <c r="V33" s="126">
        <f t="shared" si="38"/>
        <v>0</v>
      </c>
      <c r="W33" s="126" t="e">
        <f t="shared" si="38"/>
        <v>#DIV/0!</v>
      </c>
      <c r="X33" s="126" t="e">
        <f t="shared" si="38"/>
        <v>#DIV/0!</v>
      </c>
      <c r="Y33" s="126">
        <f t="shared" si="38"/>
        <v>0</v>
      </c>
      <c r="Z33" s="126" t="e">
        <f t="shared" si="38"/>
        <v>#DIV/0!</v>
      </c>
      <c r="AA33" s="126">
        <f t="shared" si="38"/>
        <v>0</v>
      </c>
      <c r="AB33" s="126" t="e">
        <f t="shared" si="38"/>
        <v>#DIV/0!</v>
      </c>
      <c r="AC33" s="126">
        <f t="shared" si="38"/>
        <v>0.19337403834210221</v>
      </c>
      <c r="AD33" s="126">
        <f t="shared" si="38"/>
        <v>0.36209279368213226</v>
      </c>
      <c r="AE33" s="126">
        <f t="shared" si="38"/>
        <v>5.0687320060013785E-3</v>
      </c>
      <c r="AF33" s="126">
        <f t="shared" si="38"/>
        <v>4.6426613050630595E-2</v>
      </c>
      <c r="AG33" s="126" t="e">
        <f t="shared" si="38"/>
        <v>#DIV/0!</v>
      </c>
      <c r="AH33" s="126" t="e">
        <f t="shared" si="38"/>
        <v>#DIV/0!</v>
      </c>
      <c r="AI33" s="126">
        <f t="shared" ref="AI33:BJ33" si="39">AI32/AI29</f>
        <v>1.2857142857142858</v>
      </c>
      <c r="AJ33" s="126">
        <f t="shared" si="39"/>
        <v>0.16357358653431162</v>
      </c>
      <c r="AK33" s="126">
        <f t="shared" si="39"/>
        <v>0.14055023769506567</v>
      </c>
      <c r="AL33" s="126" t="e">
        <f t="shared" si="39"/>
        <v>#DIV/0!</v>
      </c>
      <c r="AM33" s="126">
        <f t="shared" si="39"/>
        <v>9.6986089644513136</v>
      </c>
      <c r="AN33" s="126">
        <f t="shared" si="39"/>
        <v>0.16862629883166358</v>
      </c>
      <c r="AO33" s="126">
        <f t="shared" si="39"/>
        <v>0.12397218288274958</v>
      </c>
      <c r="AP33" s="126">
        <f t="shared" si="39"/>
        <v>0</v>
      </c>
      <c r="AQ33" s="126" t="e">
        <f t="shared" si="39"/>
        <v>#DIV/0!</v>
      </c>
      <c r="AR33" s="126" t="e">
        <f t="shared" si="39"/>
        <v>#DIV/0!</v>
      </c>
      <c r="AS33" s="126" t="e">
        <f t="shared" si="39"/>
        <v>#DIV/0!</v>
      </c>
      <c r="AT33" s="126" t="e">
        <f t="shared" si="39"/>
        <v>#DIV/0!</v>
      </c>
      <c r="AU33" s="126" t="e">
        <f t="shared" si="39"/>
        <v>#DIV/0!</v>
      </c>
      <c r="AV33" s="126">
        <f t="shared" si="39"/>
        <v>0</v>
      </c>
      <c r="AW33" s="126">
        <f t="shared" si="39"/>
        <v>0</v>
      </c>
      <c r="AX33" s="126" t="e">
        <f t="shared" si="39"/>
        <v>#DIV/0!</v>
      </c>
      <c r="AY33" s="126" t="e">
        <f t="shared" si="39"/>
        <v>#DIV/0!</v>
      </c>
      <c r="AZ33" s="126" t="e">
        <f t="shared" si="39"/>
        <v>#DIV/0!</v>
      </c>
      <c r="BA33" s="126" t="e">
        <f t="shared" si="39"/>
        <v>#DIV/0!</v>
      </c>
      <c r="BB33" s="126">
        <f t="shared" si="39"/>
        <v>0.19634869922409859</v>
      </c>
      <c r="BC33" s="126">
        <f t="shared" si="39"/>
        <v>0.19629494433290748</v>
      </c>
      <c r="BD33" s="126" t="e">
        <f t="shared" si="39"/>
        <v>#DIV/0!</v>
      </c>
      <c r="BE33" s="126">
        <f t="shared" si="39"/>
        <v>1.6269744835965978</v>
      </c>
      <c r="BF33" s="126">
        <f t="shared" si="39"/>
        <v>0.4240107414722919</v>
      </c>
      <c r="BG33" s="126">
        <f t="shared" si="39"/>
        <v>0.20613764236652077</v>
      </c>
      <c r="BH33" s="126">
        <f t="shared" si="39"/>
        <v>0.19738366206463001</v>
      </c>
      <c r="BI33" s="126">
        <f t="shared" si="39"/>
        <v>0.26237675504302688</v>
      </c>
      <c r="BJ33" s="126">
        <f t="shared" si="39"/>
        <v>0.19630902156178287</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135</v>
      </c>
      <c r="B35" s="11" t="s">
        <v>208</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135</v>
      </c>
      <c r="B36" s="5" t="s">
        <v>205</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206</v>
      </c>
      <c r="C38" s="9">
        <f>IF('Upto Month Current'!$G$4="",0,'Upto Month Current'!$G$4)</f>
        <v>571899</v>
      </c>
      <c r="D38" s="9">
        <f>IF('Upto Month Current'!$G$5="",0,'Upto Month Current'!$G$5)</f>
        <v>260885</v>
      </c>
      <c r="E38" s="9">
        <f>IF('Upto Month Current'!$G$6="",0,'Upto Month Current'!$G$6)</f>
        <v>31936</v>
      </c>
      <c r="F38" s="9">
        <f>IF('Upto Month Current'!$G$7="",0,'Upto Month Current'!$G$7)</f>
        <v>120049</v>
      </c>
      <c r="G38" s="9">
        <f>IF('Upto Month Current'!$G$8="",0,'Upto Month Current'!$G$8)</f>
        <v>32022</v>
      </c>
      <c r="H38" s="9">
        <f>IF('Upto Month Current'!$G$9="",0,'Upto Month Current'!$G$9)</f>
        <v>0</v>
      </c>
      <c r="I38" s="9">
        <f>IF('Upto Month Current'!$G$10="",0,'Upto Month Current'!$G$10)</f>
        <v>0</v>
      </c>
      <c r="J38" s="9">
        <f>IF('Upto Month Current'!$G$11="",0,'Upto Month Current'!$G$11)</f>
        <v>217154</v>
      </c>
      <c r="K38" s="9">
        <f>IF('Upto Month Current'!$G$12="",0,'Upto Month Current'!$G$12)</f>
        <v>526</v>
      </c>
      <c r="L38" s="9">
        <f>IF('Upto Month Current'!$G$13="",0,'Upto Month Current'!$G$13)</f>
        <v>19151</v>
      </c>
      <c r="M38" s="9">
        <f>IF('Upto Month Current'!$G$14="",0,'Upto Month Current'!$G$14)</f>
        <v>40486</v>
      </c>
      <c r="N38" s="9">
        <f>IF('Upto Month Current'!$G$15="",0,'Upto Month Current'!$G$15)</f>
        <v>3</v>
      </c>
      <c r="O38" s="9">
        <f>IF('Upto Month Current'!$G$16="",0,'Upto Month Current'!$G$16)</f>
        <v>200</v>
      </c>
      <c r="P38" s="9">
        <f>IF('Upto Month Current'!$G$17="",0,'Upto Month Current'!$G$17)</f>
        <v>2269</v>
      </c>
      <c r="Q38" s="9">
        <f>IF('Upto Month Current'!$G$18="",0,'Upto Month Current'!$G$18)</f>
        <v>0</v>
      </c>
      <c r="R38" s="9">
        <f>IF('Upto Month Current'!$G$21="",0,'Upto Month Current'!$G$21)</f>
        <v>1578</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1">
        <f t="shared" si="40"/>
        <v>1298158</v>
      </c>
      <c r="AD38" s="9">
        <f>IF('Upto Month Current'!$G$19="",0,'Upto Month Current'!$G$19)</f>
        <v>1419</v>
      </c>
      <c r="AE38" s="9">
        <f>IF('Upto Month Current'!$G$20="",0,'Upto Month Current'!$G$20)</f>
        <v>20</v>
      </c>
      <c r="AF38" s="9">
        <f>IF('Upto Month Current'!$G$22="",0,'Upto Month Current'!$G$22)</f>
        <v>0</v>
      </c>
      <c r="AG38" s="9">
        <f>IF('Upto Month Current'!$G$23="",0,'Upto Month Current'!$G$23)</f>
        <v>0</v>
      </c>
      <c r="AH38" s="9">
        <f>IF('Upto Month Current'!$G$24="",0,'Upto Month Current'!$G$24)</f>
        <v>0</v>
      </c>
      <c r="AI38" s="9">
        <f>IF('Upto Month Current'!$G$25="",0,'Upto Month Current'!$G$25)</f>
        <v>479</v>
      </c>
      <c r="AJ38" s="9">
        <f>IF('Upto Month Current'!$G$28="",0,'Upto Month Current'!$G$28)</f>
        <v>1633</v>
      </c>
      <c r="AK38" s="9">
        <f>IF('Upto Month Current'!$G$29="",0,'Upto Month Current'!$G$29)</f>
        <v>2476</v>
      </c>
      <c r="AL38" s="9">
        <f>IF('Upto Month Current'!$G$31="",0,'Upto Month Current'!$G$31)</f>
        <v>130000</v>
      </c>
      <c r="AM38" s="9">
        <f>IF('Upto Month Current'!$G$32="",0,'Upto Month Current'!$G$32)</f>
        <v>16908</v>
      </c>
      <c r="AN38" s="9">
        <f>IF('Upto Month Current'!$G$33="",0,'Upto Month Current'!$G$33)</f>
        <v>69338</v>
      </c>
      <c r="AO38" s="9">
        <f>IF('Upto Month Current'!$G$34="",0,'Upto Month Current'!$G$34)</f>
        <v>765</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189</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582</v>
      </c>
      <c r="BC38" s="9">
        <f>IF('Upto Month Current'!$G$54="",0,'Upto Month Current'!$G$54)</f>
        <v>582</v>
      </c>
      <c r="BD38" s="9">
        <f>IF('Upto Month Current'!$G$55="",0,'Upto Month Current'!$G$55)</f>
        <v>0</v>
      </c>
      <c r="BE38" s="9">
        <f>IF('Upto Month Current'!$G$56="",0,'Upto Month Current'!$G$56)</f>
        <v>336</v>
      </c>
      <c r="BF38" s="9">
        <f>IF('Upto Month Current'!$G$58="",0,'Upto Month Current'!$G$58)</f>
        <v>41</v>
      </c>
      <c r="BG38" s="122">
        <f t="shared" si="42"/>
        <v>224768</v>
      </c>
      <c r="BH38" s="123">
        <f t="shared" si="43"/>
        <v>1522926</v>
      </c>
      <c r="BI38" s="9">
        <f>IF('Upto Month Current'!$G$60="",0,'Upto Month Current'!$G$60)</f>
        <v>20235</v>
      </c>
      <c r="BJ38" s="124">
        <f t="shared" si="41"/>
        <v>1502691</v>
      </c>
      <c r="BK38">
        <f>'Upto Month Current'!$G$61</f>
        <v>1502694</v>
      </c>
    </row>
    <row r="39" spans="1:63" ht="15.75">
      <c r="A39" s="128"/>
      <c r="B39" s="5" t="s">
        <v>204</v>
      </c>
      <c r="C39" s="126">
        <f t="shared" ref="C39:AH39" si="46">C38/C35</f>
        <v>0.1331481502176379</v>
      </c>
      <c r="D39" s="126">
        <f t="shared" si="46"/>
        <v>0.28555963712466836</v>
      </c>
      <c r="E39" s="126">
        <f t="shared" si="46"/>
        <v>0.2007947286353805</v>
      </c>
      <c r="F39" s="126">
        <f t="shared" si="46"/>
        <v>0.18556004668021733</v>
      </c>
      <c r="G39" s="126">
        <f t="shared" si="46"/>
        <v>0.14726347109870452</v>
      </c>
      <c r="H39" s="126" t="e">
        <f t="shared" si="46"/>
        <v>#DIV/0!</v>
      </c>
      <c r="I39" s="126" t="e">
        <f t="shared" si="46"/>
        <v>#DIV/0!</v>
      </c>
      <c r="J39" s="126">
        <f t="shared" si="46"/>
        <v>0.24347976234391064</v>
      </c>
      <c r="K39" s="126">
        <f t="shared" si="46"/>
        <v>5.2338308457711442E-3</v>
      </c>
      <c r="L39" s="126">
        <f t="shared" si="46"/>
        <v>0.14591126924747241</v>
      </c>
      <c r="M39" s="126">
        <f t="shared" si="46"/>
        <v>0.19444230990894071</v>
      </c>
      <c r="N39" s="126">
        <f t="shared" si="46"/>
        <v>8.4745762711864406E-3</v>
      </c>
      <c r="O39" s="126">
        <f t="shared" si="46"/>
        <v>3.6886757654002213E-2</v>
      </c>
      <c r="P39" s="126">
        <f t="shared" si="46"/>
        <v>0.25833997495161104</v>
      </c>
      <c r="Q39" s="126" t="e">
        <f t="shared" si="46"/>
        <v>#DIV/0!</v>
      </c>
      <c r="R39" s="126">
        <f t="shared" si="46"/>
        <v>0.14066678552326617</v>
      </c>
      <c r="S39" s="126" t="e">
        <f t="shared" si="46"/>
        <v>#DIV/0!</v>
      </c>
      <c r="T39" s="126" t="e">
        <f t="shared" si="46"/>
        <v>#DIV/0!</v>
      </c>
      <c r="U39" s="126" t="e">
        <f t="shared" si="46"/>
        <v>#DIV/0!</v>
      </c>
      <c r="V39" s="126" t="e">
        <f t="shared" si="46"/>
        <v>#DIV/0!</v>
      </c>
      <c r="W39" s="126" t="e">
        <f t="shared" si="46"/>
        <v>#DIV/0!</v>
      </c>
      <c r="X39" s="126" t="e">
        <f t="shared" si="46"/>
        <v>#DIV/0!</v>
      </c>
      <c r="Y39" s="126">
        <f t="shared" si="46"/>
        <v>0</v>
      </c>
      <c r="Z39" s="126">
        <f t="shared" si="46"/>
        <v>0</v>
      </c>
      <c r="AA39" s="126">
        <f t="shared" si="46"/>
        <v>0</v>
      </c>
      <c r="AB39" s="126" t="e">
        <f t="shared" si="46"/>
        <v>#DIV/0!</v>
      </c>
      <c r="AC39" s="126">
        <f t="shared" si="46"/>
        <v>0.17005283440821678</v>
      </c>
      <c r="AD39" s="126">
        <f t="shared" si="46"/>
        <v>0.59671993271656854</v>
      </c>
      <c r="AE39" s="126">
        <f t="shared" si="46"/>
        <v>0.76923076923076927</v>
      </c>
      <c r="AF39" s="126">
        <f t="shared" si="46"/>
        <v>0</v>
      </c>
      <c r="AG39" s="126" t="e">
        <f t="shared" si="46"/>
        <v>#DIV/0!</v>
      </c>
      <c r="AH39" s="126" t="e">
        <f t="shared" si="46"/>
        <v>#DIV/0!</v>
      </c>
      <c r="AI39" s="126">
        <f t="shared" ref="AI39:BJ39" si="47">AI38/AI35</f>
        <v>1.345505617977528</v>
      </c>
      <c r="AJ39" s="126">
        <f t="shared" si="47"/>
        <v>1.7414208629257577E-2</v>
      </c>
      <c r="AK39" s="126">
        <f t="shared" si="47"/>
        <v>2.1259423351020899E-2</v>
      </c>
      <c r="AL39" s="126">
        <f t="shared" si="47"/>
        <v>0.23393370318851636</v>
      </c>
      <c r="AM39" s="126">
        <f t="shared" si="47"/>
        <v>0.22510084805559624</v>
      </c>
      <c r="AN39" s="126">
        <f t="shared" si="47"/>
        <v>0.17674513452543303</v>
      </c>
      <c r="AO39" s="126">
        <f t="shared" si="47"/>
        <v>-2.0927369716864999E-2</v>
      </c>
      <c r="AP39" s="126" t="e">
        <f t="shared" si="47"/>
        <v>#DIV/0!</v>
      </c>
      <c r="AQ39" s="126" t="e">
        <f t="shared" si="47"/>
        <v>#DIV/0!</v>
      </c>
      <c r="AR39" s="126" t="e">
        <f t="shared" si="47"/>
        <v>#DIV/0!</v>
      </c>
      <c r="AS39" s="126" t="e">
        <f t="shared" si="47"/>
        <v>#DIV/0!</v>
      </c>
      <c r="AT39" s="126" t="e">
        <f t="shared" si="47"/>
        <v>#DIV/0!</v>
      </c>
      <c r="AU39" s="126" t="e">
        <f t="shared" si="47"/>
        <v>#DIV/0!</v>
      </c>
      <c r="AV39" s="126">
        <f t="shared" si="47"/>
        <v>0.70522388059701491</v>
      </c>
      <c r="AW39" s="126">
        <f t="shared" si="47"/>
        <v>0</v>
      </c>
      <c r="AX39" s="126" t="e">
        <f t="shared" si="47"/>
        <v>#DIV/0!</v>
      </c>
      <c r="AY39" s="126" t="e">
        <f t="shared" si="47"/>
        <v>#DIV/0!</v>
      </c>
      <c r="AZ39" s="126" t="e">
        <f t="shared" si="47"/>
        <v>#DIV/0!</v>
      </c>
      <c r="BA39" s="126" t="e">
        <f t="shared" si="47"/>
        <v>#DIV/0!</v>
      </c>
      <c r="BB39" s="126">
        <f t="shared" si="47"/>
        <v>0.21523668639053253</v>
      </c>
      <c r="BC39" s="126">
        <f t="shared" si="47"/>
        <v>0.21483942414174972</v>
      </c>
      <c r="BD39" s="126" t="e">
        <f t="shared" si="47"/>
        <v>#DIV/0!</v>
      </c>
      <c r="BE39" s="126">
        <f t="shared" si="47"/>
        <v>0.75846501128668176</v>
      </c>
      <c r="BF39" s="126">
        <f t="shared" si="47"/>
        <v>20.5</v>
      </c>
      <c r="BG39" s="126">
        <f t="shared" si="47"/>
        <v>0.18549959147966888</v>
      </c>
      <c r="BH39" s="126">
        <f t="shared" si="47"/>
        <v>0.1721687797275486</v>
      </c>
      <c r="BI39" s="126">
        <f t="shared" si="47"/>
        <v>0.57882090448811463</v>
      </c>
      <c r="BJ39" s="126">
        <f t="shared" si="47"/>
        <v>0.17055524822310264</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136</v>
      </c>
      <c r="B41" s="11" t="s">
        <v>208</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136</v>
      </c>
      <c r="B42" s="5" t="s">
        <v>205</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206</v>
      </c>
      <c r="C44" s="9">
        <f>IF('Upto Month Current'!$H$4="",0,'Upto Month Current'!$H$4)</f>
        <v>740762</v>
      </c>
      <c r="D44" s="9">
        <f>IF('Upto Month Current'!$H$5="",0,'Upto Month Current'!$H$5)</f>
        <v>275481</v>
      </c>
      <c r="E44" s="9">
        <f>IF('Upto Month Current'!$H$6="",0,'Upto Month Current'!$H$6)</f>
        <v>38584</v>
      </c>
      <c r="F44" s="9">
        <f>IF('Upto Month Current'!$H$7="",0,'Upto Month Current'!$H$7)</f>
        <v>100682</v>
      </c>
      <c r="G44" s="9">
        <f>IF('Upto Month Current'!$H$8="",0,'Upto Month Current'!$H$8)</f>
        <v>39811</v>
      </c>
      <c r="H44" s="9">
        <f>IF('Upto Month Current'!$H$9="",0,'Upto Month Current'!$H$9)</f>
        <v>0</v>
      </c>
      <c r="I44" s="9">
        <f>IF('Upto Month Current'!$H$10="",0,'Upto Month Current'!$H$10)</f>
        <v>0</v>
      </c>
      <c r="J44" s="9">
        <f>IF('Upto Month Current'!$H$11="",0,'Upto Month Current'!$H$11)</f>
        <v>60964</v>
      </c>
      <c r="K44" s="9">
        <f>IF('Upto Month Current'!$H$12="",0,'Upto Month Current'!$H$12)</f>
        <v>6625</v>
      </c>
      <c r="L44" s="9">
        <f>IF('Upto Month Current'!$H$13="",0,'Upto Month Current'!$H$13)</f>
        <v>28364</v>
      </c>
      <c r="M44" s="9">
        <f>IF('Upto Month Current'!$H$14="",0,'Upto Month Current'!$H$14)</f>
        <v>31494</v>
      </c>
      <c r="N44" s="9">
        <f>IF('Upto Month Current'!$H$15="",0,'Upto Month Current'!$H$15)</f>
        <v>27</v>
      </c>
      <c r="O44" s="9">
        <f>IF('Upto Month Current'!$H$16="",0,'Upto Month Current'!$H$16)</f>
        <v>2403</v>
      </c>
      <c r="P44" s="9">
        <f>IF('Upto Month Current'!$H$17="",0,'Upto Month Current'!$H$17)</f>
        <v>34483</v>
      </c>
      <c r="Q44" s="9">
        <f>IF('Upto Month Current'!$H$18="",0,'Upto Month Current'!$H$18)</f>
        <v>0</v>
      </c>
      <c r="R44" s="9">
        <f>IF('Upto Month Current'!$H$21="",0,'Upto Month Current'!$H$21)</f>
        <v>3104</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1">
        <f t="shared" si="48"/>
        <v>1362784</v>
      </c>
      <c r="AD44" s="9">
        <f>IF('Upto Month Current'!$H$19="",0,'Upto Month Current'!$H$19)</f>
        <v>7827</v>
      </c>
      <c r="AE44" s="9">
        <f>IF('Upto Month Current'!$H$20="",0,'Upto Month Current'!$H$20)</f>
        <v>125</v>
      </c>
      <c r="AF44" s="9">
        <f>IF('Upto Month Current'!$H$22="",0,'Upto Month Current'!$H$22)</f>
        <v>8573</v>
      </c>
      <c r="AG44" s="9">
        <f>IF('Upto Month Current'!$H$23="",0,'Upto Month Current'!$H$23)</f>
        <v>0</v>
      </c>
      <c r="AH44" s="9">
        <f>IF('Upto Month Current'!$H$24="",0,'Upto Month Current'!$H$24)</f>
        <v>0</v>
      </c>
      <c r="AI44" s="9">
        <f>IF('Upto Month Current'!$H$25="",0,'Upto Month Current'!$H$25)</f>
        <v>842</v>
      </c>
      <c r="AJ44" s="9">
        <f>IF('Upto Month Current'!$H$28="",0,'Upto Month Current'!$H$28)</f>
        <v>2987</v>
      </c>
      <c r="AK44" s="9">
        <f>IF('Upto Month Current'!$H$29="",0,'Upto Month Current'!$H$29)</f>
        <v>2164</v>
      </c>
      <c r="AL44" s="9">
        <f>IF('Upto Month Current'!$H$31="",0,'Upto Month Current'!$H$31)</f>
        <v>0</v>
      </c>
      <c r="AM44" s="9">
        <f>IF('Upto Month Current'!$H$32="",0,'Upto Month Current'!$H$32)</f>
        <v>0</v>
      </c>
      <c r="AN44" s="9">
        <f>IF('Upto Month Current'!$H$33="",0,'Upto Month Current'!$H$33)</f>
        <v>57505</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324</v>
      </c>
      <c r="AW44" s="9">
        <f>IF('Upto Month Current'!$H$46="",0,'Upto Month Current'!$H$46)</f>
        <v>890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522</v>
      </c>
      <c r="BC44" s="9">
        <f>IF('Upto Month Current'!$H$54="",0,'Upto Month Current'!$H$54)</f>
        <v>522</v>
      </c>
      <c r="BD44" s="9">
        <f>IF('Upto Month Current'!$H$55="",0,'Upto Month Current'!$H$55)</f>
        <v>0</v>
      </c>
      <c r="BE44" s="9">
        <f>IF('Upto Month Current'!$H$56="",0,'Upto Month Current'!$H$56)</f>
        <v>450</v>
      </c>
      <c r="BF44" s="9">
        <f>IF('Upto Month Current'!$H$58="",0,'Upto Month Current'!$H$58)</f>
        <v>4813</v>
      </c>
      <c r="BG44" s="122">
        <f t="shared" si="50"/>
        <v>87544</v>
      </c>
      <c r="BH44" s="123">
        <f t="shared" si="51"/>
        <v>1450328</v>
      </c>
      <c r="BI44" s="9">
        <f>IF('Upto Month Current'!$H$60="",0,'Upto Month Current'!$H$60)</f>
        <v>41</v>
      </c>
      <c r="BJ44" s="124">
        <f t="shared" si="49"/>
        <v>1450287</v>
      </c>
      <c r="BK44">
        <f>'Upto Month Current'!$H$61</f>
        <v>1450287</v>
      </c>
    </row>
    <row r="45" spans="1:63" ht="15.75">
      <c r="A45" s="128"/>
      <c r="B45" s="5" t="s">
        <v>204</v>
      </c>
      <c r="C45" s="126">
        <f t="shared" ref="C45:AH45" si="54">C44/C41</f>
        <v>0.12755040720765645</v>
      </c>
      <c r="D45" s="126">
        <f t="shared" si="54"/>
        <v>0.27473756016220108</v>
      </c>
      <c r="E45" s="126">
        <f t="shared" si="54"/>
        <v>0.17798607811570202</v>
      </c>
      <c r="F45" s="126">
        <f t="shared" si="54"/>
        <v>0.16140393626691077</v>
      </c>
      <c r="G45" s="126">
        <f t="shared" si="54"/>
        <v>0.12707152341555589</v>
      </c>
      <c r="H45" s="126" t="e">
        <f t="shared" si="54"/>
        <v>#DIV/0!</v>
      </c>
      <c r="I45" s="126" t="e">
        <f t="shared" si="54"/>
        <v>#DIV/0!</v>
      </c>
      <c r="J45" s="126">
        <f t="shared" si="54"/>
        <v>0.17437865946620063</v>
      </c>
      <c r="K45" s="126">
        <f t="shared" si="54"/>
        <v>7.7997150896525744E-2</v>
      </c>
      <c r="L45" s="126">
        <f t="shared" si="54"/>
        <v>0.15478984075703167</v>
      </c>
      <c r="M45" s="126">
        <f t="shared" si="54"/>
        <v>0.1973147550638106</v>
      </c>
      <c r="N45" s="126">
        <f t="shared" si="54"/>
        <v>2.7439024390243903E-2</v>
      </c>
      <c r="O45" s="126">
        <f t="shared" si="54"/>
        <v>0.12982171799027553</v>
      </c>
      <c r="P45" s="126">
        <f t="shared" si="54"/>
        <v>0.25166582736700749</v>
      </c>
      <c r="Q45" s="126" t="e">
        <f t="shared" si="54"/>
        <v>#DIV/0!</v>
      </c>
      <c r="R45" s="126">
        <f t="shared" si="54"/>
        <v>0.47324287238908369</v>
      </c>
      <c r="S45" s="126" t="e">
        <f t="shared" si="54"/>
        <v>#DIV/0!</v>
      </c>
      <c r="T45" s="126" t="e">
        <f t="shared" si="54"/>
        <v>#DIV/0!</v>
      </c>
      <c r="U45" s="126" t="e">
        <f t="shared" si="54"/>
        <v>#DIV/0!</v>
      </c>
      <c r="V45" s="126" t="e">
        <f t="shared" si="54"/>
        <v>#DIV/0!</v>
      </c>
      <c r="W45" s="126" t="e">
        <f t="shared" si="54"/>
        <v>#DIV/0!</v>
      </c>
      <c r="X45" s="126" t="e">
        <f t="shared" si="54"/>
        <v>#DIV/0!</v>
      </c>
      <c r="Y45" s="126">
        <f t="shared" si="54"/>
        <v>0</v>
      </c>
      <c r="Z45" s="126">
        <f t="shared" si="54"/>
        <v>0</v>
      </c>
      <c r="AA45" s="126">
        <f t="shared" si="54"/>
        <v>0</v>
      </c>
      <c r="AB45" s="126" t="e">
        <f t="shared" si="54"/>
        <v>#DIV/0!</v>
      </c>
      <c r="AC45" s="126">
        <f t="shared" si="54"/>
        <v>0.1529467338900968</v>
      </c>
      <c r="AD45" s="126">
        <f t="shared" si="54"/>
        <v>0.79260759493670885</v>
      </c>
      <c r="AE45" s="126">
        <f t="shared" si="54"/>
        <v>0.32467532467532467</v>
      </c>
      <c r="AF45" s="126">
        <f t="shared" si="54"/>
        <v>1.2035659132388039</v>
      </c>
      <c r="AG45" s="126" t="e">
        <f t="shared" si="54"/>
        <v>#DIV/0!</v>
      </c>
      <c r="AH45" s="126" t="e">
        <f t="shared" si="54"/>
        <v>#DIV/0!</v>
      </c>
      <c r="AI45" s="126">
        <f t="shared" ref="AI45:BJ45" si="55">AI44/AI41</f>
        <v>8.1970404984423678E-2</v>
      </c>
      <c r="AJ45" s="126">
        <f t="shared" si="55"/>
        <v>0.27613941018766758</v>
      </c>
      <c r="AK45" s="126">
        <f t="shared" si="55"/>
        <v>7.5340319604498135E-2</v>
      </c>
      <c r="AL45" s="126" t="e">
        <f t="shared" si="55"/>
        <v>#DIV/0!</v>
      </c>
      <c r="AM45" s="126">
        <f t="shared" si="55"/>
        <v>0</v>
      </c>
      <c r="AN45" s="126">
        <f t="shared" si="55"/>
        <v>0.20203067085917051</v>
      </c>
      <c r="AO45" s="126">
        <f t="shared" si="55"/>
        <v>0</v>
      </c>
      <c r="AP45" s="126" t="e">
        <f t="shared" si="55"/>
        <v>#DIV/0!</v>
      </c>
      <c r="AQ45" s="126" t="e">
        <f t="shared" si="55"/>
        <v>#DIV/0!</v>
      </c>
      <c r="AR45" s="126" t="e">
        <f t="shared" si="55"/>
        <v>#DIV/0!</v>
      </c>
      <c r="AS45" s="126" t="e">
        <f t="shared" si="55"/>
        <v>#DIV/0!</v>
      </c>
      <c r="AT45" s="126" t="e">
        <f t="shared" si="55"/>
        <v>#DIV/0!</v>
      </c>
      <c r="AU45" s="126" t="e">
        <f t="shared" si="55"/>
        <v>#DIV/0!</v>
      </c>
      <c r="AV45" s="126">
        <f t="shared" si="55"/>
        <v>1.2705882352941176</v>
      </c>
      <c r="AW45" s="126">
        <f t="shared" si="55"/>
        <v>0.89357429718875503</v>
      </c>
      <c r="AX45" s="126">
        <f t="shared" si="55"/>
        <v>0</v>
      </c>
      <c r="AY45" s="126" t="e">
        <f t="shared" si="55"/>
        <v>#DIV/0!</v>
      </c>
      <c r="AZ45" s="126" t="e">
        <f t="shared" si="55"/>
        <v>#DIV/0!</v>
      </c>
      <c r="BA45" s="126" t="e">
        <f t="shared" si="55"/>
        <v>#DIV/0!</v>
      </c>
      <c r="BB45" s="126">
        <f t="shared" si="55"/>
        <v>0.13593749999999999</v>
      </c>
      <c r="BC45" s="126">
        <f t="shared" si="55"/>
        <v>0.13593749999999999</v>
      </c>
      <c r="BD45" s="126" t="e">
        <f t="shared" si="55"/>
        <v>#DIV/0!</v>
      </c>
      <c r="BE45" s="126">
        <f t="shared" si="55"/>
        <v>4.5560392831831525E-2</v>
      </c>
      <c r="BF45" s="126">
        <f t="shared" si="55"/>
        <v>1.7300503235082674</v>
      </c>
      <c r="BG45" s="126">
        <f t="shared" si="55"/>
        <v>5.0957783864932302E-3</v>
      </c>
      <c r="BH45" s="126">
        <f t="shared" si="55"/>
        <v>5.5589638564320948E-2</v>
      </c>
      <c r="BI45" s="126" t="e">
        <f t="shared" si="55"/>
        <v>#DIV/0!</v>
      </c>
      <c r="BJ45" s="126">
        <f t="shared" si="55"/>
        <v>5.5588067074850193E-2</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32</v>
      </c>
      <c r="B47" s="11" t="s">
        <v>208</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32</v>
      </c>
      <c r="B48" s="5" t="s">
        <v>205</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206</v>
      </c>
      <c r="C50" s="9">
        <f>IF('Upto Month Current'!$I$4="",0,'Upto Month Current'!$I$4)</f>
        <v>0</v>
      </c>
      <c r="D50" s="9">
        <f>IF('Upto Month Current'!$I$5="",0,'Upto Month Current'!$I$5)</f>
        <v>0</v>
      </c>
      <c r="E50" s="9">
        <f>IF('Upto Month Current'!$I$6="",0,'Upto Month Current'!$I$6)</f>
        <v>0</v>
      </c>
      <c r="F50" s="9">
        <f>IF('Upto Month Current'!$I$7="",0,'Upto Month Current'!$I$7)</f>
        <v>0</v>
      </c>
      <c r="G50" s="9">
        <f>IF('Upto Month Current'!$I$8="",0,'Upto Month Current'!$I$8)</f>
        <v>0</v>
      </c>
      <c r="H50" s="9">
        <f>IF('Upto Month Current'!$I$9="",0,'Upto Month Current'!$I$9)</f>
        <v>0</v>
      </c>
      <c r="I50" s="9">
        <f>IF('Upto Month Current'!$I$10="",0,'Upto Month Current'!$I$10)</f>
        <v>0</v>
      </c>
      <c r="J50" s="9">
        <f>IF('Upto Month Current'!$I$11="",0,'Upto Month Current'!$I$11)</f>
        <v>0</v>
      </c>
      <c r="K50" s="9">
        <f>IF('Upto Month Current'!$I$12="",0,'Upto Month Current'!$I$12)</f>
        <v>0</v>
      </c>
      <c r="L50" s="9">
        <f>IF('Upto Month Current'!$I$13="",0,'Upto Month Current'!$I$13)</f>
        <v>0</v>
      </c>
      <c r="M50" s="9">
        <f>IF('Upto Month Current'!$I$14="",0,'Upto Month Current'!$I$14)</f>
        <v>0</v>
      </c>
      <c r="N50" s="9">
        <f>IF('Upto Month Current'!$I$15="",0,'Upto Month Current'!$I$15)</f>
        <v>0</v>
      </c>
      <c r="O50" s="9">
        <f>IF('Upto Month Current'!$I$16="",0,'Upto Month Current'!$I$16)</f>
        <v>0</v>
      </c>
      <c r="P50" s="9">
        <f>IF('Upto Month Current'!$I$17="",0,'Upto Month Current'!$I$17)</f>
        <v>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1">
        <f t="shared" si="56"/>
        <v>0</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24483</v>
      </c>
      <c r="AK50" s="9">
        <f>IF('Upto Month Current'!$I$29="",0,'Upto Month Current'!$I$29)</f>
        <v>0</v>
      </c>
      <c r="AL50" s="9">
        <f>IF('Upto Month Current'!$I$31="",0,'Upto Month Current'!$I$31)</f>
        <v>1865829</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3238</v>
      </c>
      <c r="AR50" s="9">
        <v>0</v>
      </c>
      <c r="AS50" s="9">
        <f>IF('Upto Month Current'!$I$38="",0,'Upto Month Current'!$I$38)</f>
        <v>0</v>
      </c>
      <c r="AT50" s="9">
        <f>IF('Upto Month Current'!$I$41="",0,'Upto Month Current'!$I$41)</f>
        <v>-20406</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696158</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7242</v>
      </c>
      <c r="BG50" s="122">
        <f t="shared" si="58"/>
        <v>2576544</v>
      </c>
      <c r="BH50" s="123">
        <f t="shared" si="59"/>
        <v>2576544</v>
      </c>
      <c r="BI50" s="9">
        <f>IF('Upto Month Current'!$I$60="",0,'Upto Month Current'!$I$60)-'Upto Month Current'!I57</f>
        <v>65986</v>
      </c>
      <c r="BJ50" s="124">
        <f t="shared" si="57"/>
        <v>2510558</v>
      </c>
      <c r="BK50" s="99">
        <f>'Upto Month Current'!$I$61</f>
        <v>2510559</v>
      </c>
    </row>
    <row r="51" spans="1:64" ht="15.75">
      <c r="A51" s="128"/>
      <c r="B51" s="5" t="s">
        <v>204</v>
      </c>
      <c r="C51" s="126">
        <f t="shared" ref="C51:AH51" si="62">C50/C47</f>
        <v>0</v>
      </c>
      <c r="D51" s="126">
        <f t="shared" si="62"/>
        <v>0</v>
      </c>
      <c r="E51" s="126">
        <f t="shared" si="62"/>
        <v>0</v>
      </c>
      <c r="F51" s="126">
        <f t="shared" si="62"/>
        <v>0</v>
      </c>
      <c r="G51" s="126">
        <f t="shared" si="62"/>
        <v>0</v>
      </c>
      <c r="H51" s="126" t="e">
        <f t="shared" si="62"/>
        <v>#DIV/0!</v>
      </c>
      <c r="I51" s="126" t="e">
        <f t="shared" si="62"/>
        <v>#DIV/0!</v>
      </c>
      <c r="J51" s="126">
        <f t="shared" si="62"/>
        <v>0</v>
      </c>
      <c r="K51" s="126" t="e">
        <f t="shared" si="62"/>
        <v>#DIV/0!</v>
      </c>
      <c r="L51" s="126">
        <f t="shared" si="62"/>
        <v>0</v>
      </c>
      <c r="M51" s="126">
        <f t="shared" si="62"/>
        <v>0</v>
      </c>
      <c r="N51" s="126" t="e">
        <f t="shared" si="62"/>
        <v>#DIV/0!</v>
      </c>
      <c r="O51" s="126" t="e">
        <f t="shared" si="62"/>
        <v>#DIV/0!</v>
      </c>
      <c r="P51" s="126">
        <f t="shared" si="62"/>
        <v>0</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0.12641215225428035</v>
      </c>
      <c r="AK51" s="126">
        <f t="shared" si="63"/>
        <v>0</v>
      </c>
      <c r="AL51" s="126">
        <f t="shared" si="63"/>
        <v>0.29549729181844098</v>
      </c>
      <c r="AM51" s="126" t="e">
        <f t="shared" si="63"/>
        <v>#DIV/0!</v>
      </c>
      <c r="AN51" s="126" t="e">
        <f t="shared" si="63"/>
        <v>#DIV/0!</v>
      </c>
      <c r="AO51" s="126" t="e">
        <f t="shared" si="63"/>
        <v>#DIV/0!</v>
      </c>
      <c r="AP51" s="126" t="e">
        <f t="shared" si="63"/>
        <v>#DIV/0!</v>
      </c>
      <c r="AQ51" s="126">
        <f t="shared" si="63"/>
        <v>3.5637793230360142E-3</v>
      </c>
      <c r="AR51" s="126" t="e">
        <f t="shared" si="63"/>
        <v>#DIV/0!</v>
      </c>
      <c r="AS51" s="126" t="e">
        <f t="shared" si="63"/>
        <v>#DIV/0!</v>
      </c>
      <c r="AT51" s="126">
        <f t="shared" si="63"/>
        <v>-3.5693795303797821E-2</v>
      </c>
      <c r="AU51" s="126" t="e">
        <f t="shared" si="63"/>
        <v>#DIV/0!</v>
      </c>
      <c r="AV51" s="126" t="e">
        <f t="shared" si="63"/>
        <v>#DIV/0!</v>
      </c>
      <c r="AW51" s="126" t="e">
        <f t="shared" si="63"/>
        <v>#DIV/0!</v>
      </c>
      <c r="AX51" s="126" t="e">
        <f t="shared" si="63"/>
        <v>#DIV/0!</v>
      </c>
      <c r="AY51" s="126">
        <f t="shared" si="63"/>
        <v>0</v>
      </c>
      <c r="AZ51" s="126">
        <f t="shared" si="63"/>
        <v>0.70476030427396807</v>
      </c>
      <c r="BA51" s="126" t="e">
        <f t="shared" si="63"/>
        <v>#DIV/0!</v>
      </c>
      <c r="BB51" s="126" t="e">
        <f t="shared" si="63"/>
        <v>#DIV/0!</v>
      </c>
      <c r="BC51" s="126" t="e">
        <f t="shared" si="63"/>
        <v>#DIV/0!</v>
      </c>
      <c r="BD51" s="126" t="e">
        <f t="shared" si="63"/>
        <v>#DIV/0!</v>
      </c>
      <c r="BE51" s="126" t="e">
        <f t="shared" si="63"/>
        <v>#DIV/0!</v>
      </c>
      <c r="BF51" s="126">
        <f t="shared" si="63"/>
        <v>8.4054875925625008E-2</v>
      </c>
      <c r="BG51" s="126">
        <f t="shared" si="63"/>
        <v>0.27951225862443047</v>
      </c>
      <c r="BH51" s="126">
        <f t="shared" si="63"/>
        <v>0.27886392571144264</v>
      </c>
      <c r="BI51" s="126">
        <f t="shared" si="63"/>
        <v>0.10902253775706278</v>
      </c>
      <c r="BJ51" s="126">
        <f t="shared" si="63"/>
        <v>0.29076970829887727</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137</v>
      </c>
      <c r="B53" s="11" t="s">
        <v>208</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137</v>
      </c>
      <c r="B54" s="5" t="s">
        <v>205</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206</v>
      </c>
      <c r="C56" s="9">
        <f>IF('Upto Month Current'!$J$4="",0,'Upto Month Current'!$J$4)</f>
        <v>79161</v>
      </c>
      <c r="D56" s="9">
        <f>IF('Upto Month Current'!$J$5="",0,'Upto Month Current'!$J$5)</f>
        <v>29823</v>
      </c>
      <c r="E56" s="9">
        <f>IF('Upto Month Current'!$J$6="",0,'Upto Month Current'!$J$6)</f>
        <v>4226</v>
      </c>
      <c r="F56" s="9">
        <f>IF('Upto Month Current'!$J$7="",0,'Upto Month Current'!$J$7)</f>
        <v>7394</v>
      </c>
      <c r="G56" s="9">
        <f>IF('Upto Month Current'!$J$8="",0,'Upto Month Current'!$J$8)</f>
        <v>4436</v>
      </c>
      <c r="H56" s="9">
        <f>IF('Upto Month Current'!$J$9="",0,'Upto Month Current'!$J$9)</f>
        <v>0</v>
      </c>
      <c r="I56" s="9">
        <f>IF('Upto Month Current'!$J$10="",0,'Upto Month Current'!$J$10)</f>
        <v>0</v>
      </c>
      <c r="J56" s="9">
        <f>IF('Upto Month Current'!$J$11="",0,'Upto Month Current'!$J$11)</f>
        <v>0</v>
      </c>
      <c r="K56" s="9">
        <f>IF('Upto Month Current'!$J$12="",0,'Upto Month Current'!$J$12)</f>
        <v>0</v>
      </c>
      <c r="L56" s="9">
        <f>IF('Upto Month Current'!$J$13="",0,'Upto Month Current'!$J$13)</f>
        <v>294</v>
      </c>
      <c r="M56" s="9">
        <f>IF('Upto Month Current'!$J$14="",0,'Upto Month Current'!$J$14)</f>
        <v>5247</v>
      </c>
      <c r="N56" s="9">
        <f>IF('Upto Month Current'!$J$15="",0,'Upto Month Current'!$J$15)</f>
        <v>3685</v>
      </c>
      <c r="O56" s="9">
        <f>IF('Upto Month Current'!$J$16="",0,'Upto Month Current'!$J$16)</f>
        <v>653</v>
      </c>
      <c r="P56" s="9">
        <f>IF('Upto Month Current'!$J$17="",0,'Upto Month Current'!$J$17)</f>
        <v>3172</v>
      </c>
      <c r="Q56" s="9">
        <f>IF('Upto Month Current'!$J$18="",0,'Upto Month Current'!$J$18)</f>
        <v>0</v>
      </c>
      <c r="R56" s="9">
        <f>IF('Upto Month Current'!$J$21="",0,'Upto Month Current'!$J$21)</f>
        <v>510</v>
      </c>
      <c r="S56" s="9">
        <f>IF('Upto Month Current'!$J$26="",0,'Upto Month Current'!$J$26)</f>
        <v>171058</v>
      </c>
      <c r="T56" s="9">
        <f>IF('Upto Month Current'!$J$27="",0,'Upto Month Current'!$J$27)</f>
        <v>175635</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1">
        <f t="shared" si="64"/>
        <v>485294</v>
      </c>
      <c r="AD56" s="9">
        <f>IF('Upto Month Current'!$J$19="",0,'Upto Month Current'!$J$19)</f>
        <v>70</v>
      </c>
      <c r="AE56" s="9">
        <f>IF('Upto Month Current'!$J$20="",0,'Upto Month Current'!$J$20)</f>
        <v>4</v>
      </c>
      <c r="AF56" s="9">
        <f>IF('Upto Month Current'!$J$22="",0,'Upto Month Current'!$J$22)</f>
        <v>286</v>
      </c>
      <c r="AG56" s="9">
        <f>IF('Upto Month Current'!$J$23="",0,'Upto Month Current'!$J$23)</f>
        <v>0</v>
      </c>
      <c r="AH56" s="9">
        <f>IF('Upto Month Current'!$J$24="",0,'Upto Month Current'!$J$24)</f>
        <v>0</v>
      </c>
      <c r="AI56" s="9">
        <f>IF('Upto Month Current'!$J$25="",0,'Upto Month Current'!$J$25)</f>
        <v>37</v>
      </c>
      <c r="AJ56" s="9">
        <f>IF('Upto Month Current'!$J$28="",0,'Upto Month Current'!$J$28)</f>
        <v>92</v>
      </c>
      <c r="AK56" s="9">
        <f>IF('Upto Month Current'!$J$29="",0,'Upto Month Current'!$J$29)</f>
        <v>19459</v>
      </c>
      <c r="AL56" s="9">
        <f>IF('Upto Month Current'!$J$31="",0,'Upto Month Current'!$J$31)</f>
        <v>-36</v>
      </c>
      <c r="AM56" s="9">
        <f>IF('Upto Month Current'!$J$32="",0,'Upto Month Current'!$J$32)</f>
        <v>0</v>
      </c>
      <c r="AN56" s="9">
        <f>IF('Upto Month Current'!$J$33="",0,'Upto Month Current'!$J$33)</f>
        <v>43973</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1492</v>
      </c>
      <c r="AW56" s="9">
        <f>IF('Upto Month Current'!$J$46="",0,'Upto Month Current'!$J$46)</f>
        <v>0</v>
      </c>
      <c r="AX56" s="9">
        <f>IF('Upto Month Current'!$J$47="",0,'Upto Month Current'!$J$47)</f>
        <v>207</v>
      </c>
      <c r="AY56" s="9">
        <f>IF('Upto Month Current'!$J$49="",0,'Upto Month Current'!$J$49)</f>
        <v>0</v>
      </c>
      <c r="AZ56" s="9">
        <f>IF('Upto Month Current'!$J$50="",0,'Upto Month Current'!$J$50)</f>
        <v>0</v>
      </c>
      <c r="BA56" s="9">
        <f>IF('Upto Month Current'!$J$52="",0,'Upto Month Current'!$J$52)</f>
        <v>0</v>
      </c>
      <c r="BB56" s="9">
        <f>IF('Upto Month Current'!$J$53="",0,'Upto Month Current'!$J$53)</f>
        <v>2568</v>
      </c>
      <c r="BC56" s="9">
        <f>IF('Upto Month Current'!$J$54="",0,'Upto Month Current'!$J$54)</f>
        <v>2561</v>
      </c>
      <c r="BD56" s="9">
        <f>IF('Upto Month Current'!$J$55="",0,'Upto Month Current'!$J$55)</f>
        <v>0</v>
      </c>
      <c r="BE56" s="9">
        <f>IF('Upto Month Current'!$J$56="",0,'Upto Month Current'!$J$56)</f>
        <v>1953</v>
      </c>
      <c r="BF56" s="9">
        <f>IF('Upto Month Current'!$J$58="",0,'Upto Month Current'!$J$58)</f>
        <v>-17167</v>
      </c>
      <c r="BG56" s="122">
        <f t="shared" si="66"/>
        <v>55499</v>
      </c>
      <c r="BH56" s="123">
        <f t="shared" si="67"/>
        <v>540793</v>
      </c>
      <c r="BI56" s="9">
        <f>IF('Upto Month Current'!$J$60="",0,'Upto Month Current'!$J$60)</f>
        <v>36</v>
      </c>
      <c r="BJ56" s="124">
        <f t="shared" si="65"/>
        <v>540757</v>
      </c>
      <c r="BK56">
        <f>'Upto Month Current'!$J$61</f>
        <v>540759</v>
      </c>
      <c r="BL56" s="30"/>
    </row>
    <row r="57" spans="1:64" ht="15.75">
      <c r="A57" s="128"/>
      <c r="B57" s="5" t="s">
        <v>204</v>
      </c>
      <c r="C57" s="126">
        <f t="shared" ref="C57:AH57" si="69">C56/C53</f>
        <v>8.9609564873856545E-2</v>
      </c>
      <c r="D57" s="126">
        <f t="shared" si="69"/>
        <v>0.20864874697412791</v>
      </c>
      <c r="E57" s="126">
        <f t="shared" si="69"/>
        <v>0.11107606581506597</v>
      </c>
      <c r="F57" s="126">
        <f t="shared" si="69"/>
        <v>0.10696564195298372</v>
      </c>
      <c r="G57" s="126">
        <f t="shared" si="69"/>
        <v>6.9889084950844463E-2</v>
      </c>
      <c r="H57" s="126" t="e">
        <f t="shared" si="69"/>
        <v>#DIV/0!</v>
      </c>
      <c r="I57" s="126" t="e">
        <f t="shared" si="69"/>
        <v>#DIV/0!</v>
      </c>
      <c r="J57" s="126" t="e">
        <f t="shared" si="69"/>
        <v>#DIV/0!</v>
      </c>
      <c r="K57" s="126">
        <f t="shared" si="69"/>
        <v>0</v>
      </c>
      <c r="L57" s="126">
        <f t="shared" si="69"/>
        <v>0.19932203389830508</v>
      </c>
      <c r="M57" s="126">
        <f t="shared" si="69"/>
        <v>8.3528344238024743E-2</v>
      </c>
      <c r="N57" s="126">
        <f t="shared" si="69"/>
        <v>0.63931297709923662</v>
      </c>
      <c r="O57" s="126">
        <f t="shared" si="69"/>
        <v>0.31807111544081834</v>
      </c>
      <c r="P57" s="126">
        <f t="shared" si="69"/>
        <v>0.3874435080004886</v>
      </c>
      <c r="Q57" s="126" t="e">
        <f t="shared" si="69"/>
        <v>#DIV/0!</v>
      </c>
      <c r="R57" s="126">
        <f t="shared" si="69"/>
        <v>0.52200614124872058</v>
      </c>
      <c r="S57" s="126">
        <f t="shared" si="69"/>
        <v>0.22428394422336875</v>
      </c>
      <c r="T57" s="126">
        <f t="shared" si="69"/>
        <v>0.17501422454553697</v>
      </c>
      <c r="U57" s="126" t="e">
        <f t="shared" si="69"/>
        <v>#DIV/0!</v>
      </c>
      <c r="V57" s="126" t="e">
        <f t="shared" si="69"/>
        <v>#DIV/0!</v>
      </c>
      <c r="W57" s="126" t="e">
        <f t="shared" si="69"/>
        <v>#DIV/0!</v>
      </c>
      <c r="X57" s="126" t="e">
        <f t="shared" si="69"/>
        <v>#DIV/0!</v>
      </c>
      <c r="Y57" s="126">
        <f t="shared" si="69"/>
        <v>0</v>
      </c>
      <c r="Z57" s="126">
        <f t="shared" si="69"/>
        <v>0</v>
      </c>
      <c r="AA57" s="126">
        <f t="shared" si="69"/>
        <v>0</v>
      </c>
      <c r="AB57" s="126" t="e">
        <f t="shared" si="69"/>
        <v>#DIV/0!</v>
      </c>
      <c r="AC57" s="126">
        <f t="shared" si="69"/>
        <v>0.15937033980488469</v>
      </c>
      <c r="AD57" s="126">
        <f t="shared" si="69"/>
        <v>4.2270531400966184E-2</v>
      </c>
      <c r="AE57" s="126">
        <f t="shared" si="69"/>
        <v>4.0816326530612242E-2</v>
      </c>
      <c r="AF57" s="126">
        <f t="shared" si="69"/>
        <v>0.23289902280130292</v>
      </c>
      <c r="AG57" s="126" t="e">
        <f t="shared" si="69"/>
        <v>#DIV/0!</v>
      </c>
      <c r="AH57" s="126" t="e">
        <f t="shared" si="69"/>
        <v>#DIV/0!</v>
      </c>
      <c r="AI57" s="126">
        <f t="shared" ref="AI57:BJ57" si="70">AI56/AI53</f>
        <v>2.0555555555555554</v>
      </c>
      <c r="AJ57" s="126">
        <f t="shared" si="70"/>
        <v>1.6496324188631881E-2</v>
      </c>
      <c r="AK57" s="126">
        <f t="shared" si="70"/>
        <v>8.7523051320109749E-2</v>
      </c>
      <c r="AL57" s="126">
        <f t="shared" si="70"/>
        <v>-1.9287333044023337E-4</v>
      </c>
      <c r="AM57" s="126" t="e">
        <f t="shared" si="70"/>
        <v>#DIV/0!</v>
      </c>
      <c r="AN57" s="126">
        <f t="shared" si="70"/>
        <v>0.13567642285453346</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5.5055350553505535</v>
      </c>
      <c r="AW57" s="126">
        <f t="shared" si="70"/>
        <v>0</v>
      </c>
      <c r="AX57" s="126">
        <f t="shared" si="70"/>
        <v>0.35084745762711866</v>
      </c>
      <c r="AY57" s="126" t="e">
        <f t="shared" si="70"/>
        <v>#DIV/0!</v>
      </c>
      <c r="AZ57" s="126" t="e">
        <f t="shared" si="70"/>
        <v>#DIV/0!</v>
      </c>
      <c r="BA57" s="126" t="e">
        <f t="shared" si="70"/>
        <v>#DIV/0!</v>
      </c>
      <c r="BB57" s="126">
        <f t="shared" si="70"/>
        <v>0.12084137217072138</v>
      </c>
      <c r="BC57" s="126">
        <f t="shared" si="70"/>
        <v>0.12051197590701614</v>
      </c>
      <c r="BD57" s="126">
        <f t="shared" si="70"/>
        <v>0</v>
      </c>
      <c r="BE57" s="126">
        <f t="shared" si="70"/>
        <v>1.0382775119617225</v>
      </c>
      <c r="BF57" s="126">
        <f t="shared" si="70"/>
        <v>0.16645012410797394</v>
      </c>
      <c r="BG57" s="126">
        <f t="shared" si="70"/>
        <v>8.1116119451849766E-2</v>
      </c>
      <c r="BH57" s="126">
        <f t="shared" si="70"/>
        <v>0.1450133712746996</v>
      </c>
      <c r="BI57" s="126">
        <f t="shared" si="70"/>
        <v>0.36</v>
      </c>
      <c r="BJ57" s="126">
        <f t="shared" si="70"/>
        <v>0.14500760626446202</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39</v>
      </c>
      <c r="B59" s="11" t="s">
        <v>208</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205</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206</v>
      </c>
      <c r="C62" s="9">
        <f>IF('Upto Month Current'!$K$4="",0,'Upto Month Current'!$K$4)</f>
        <v>175955</v>
      </c>
      <c r="D62" s="9">
        <f>IF('Upto Month Current'!$K$5="",0,'Upto Month Current'!$K$5)</f>
        <v>64064</v>
      </c>
      <c r="E62" s="9">
        <f>IF('Upto Month Current'!$K$6="",0,'Upto Month Current'!$K$6)</f>
        <v>3911</v>
      </c>
      <c r="F62" s="9">
        <f>IF('Upto Month Current'!$K$7="",0,'Upto Month Current'!$K$7)</f>
        <v>22849</v>
      </c>
      <c r="G62" s="9">
        <f>IF('Upto Month Current'!$K$8="",0,'Upto Month Current'!$K$8)</f>
        <v>10554</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0</v>
      </c>
      <c r="M62" s="9">
        <f>IF('Upto Month Current'!$K$14="",0,'Upto Month Current'!$K$14)</f>
        <v>21241</v>
      </c>
      <c r="N62" s="9">
        <f>IF('Upto Month Current'!$K$15="",0,'Upto Month Current'!$K$15)</f>
        <v>70</v>
      </c>
      <c r="O62" s="9">
        <f>IF('Upto Month Current'!$K$16="",0,'Upto Month Current'!$K$16)</f>
        <v>2264</v>
      </c>
      <c r="P62" s="9">
        <f>IF('Upto Month Current'!$K$17="",0,'Upto Month Current'!$K$17)</f>
        <v>24567</v>
      </c>
      <c r="Q62" s="9">
        <f>IF('Upto Month Current'!$K$18="",0,'Upto Month Current'!$K$18)</f>
        <v>0</v>
      </c>
      <c r="R62" s="9">
        <f>IF('Upto Month Current'!$K$21="",0,'Upto Month Current'!$K$21)</f>
        <v>672</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1">
        <f t="shared" si="71"/>
        <v>326147</v>
      </c>
      <c r="AD62" s="9">
        <f>IF('Upto Month Current'!$K$19="",0,'Upto Month Current'!$K$19)</f>
        <v>769</v>
      </c>
      <c r="AE62" s="9">
        <f>IF('Upto Month Current'!$K$20="",0,'Upto Month Current'!$K$20)</f>
        <v>26</v>
      </c>
      <c r="AF62" s="9">
        <f>IF('Upto Month Current'!$K$22="",0,'Upto Month Current'!$K$22)</f>
        <v>0</v>
      </c>
      <c r="AG62" s="9">
        <f>IF('Upto Month Current'!$K$23="",0,'Upto Month Current'!$K$23)</f>
        <v>0</v>
      </c>
      <c r="AH62" s="9">
        <f>IF('Upto Month Current'!$K$24="",0,'Upto Month Current'!$K$24)</f>
        <v>0</v>
      </c>
      <c r="AI62" s="9">
        <f>IF('Upto Month Current'!$K$25="",0,'Upto Month Current'!$K$25)</f>
        <v>71</v>
      </c>
      <c r="AJ62" s="9">
        <f>IF('Upto Month Current'!$K$28="",0,'Upto Month Current'!$K$28)</f>
        <v>47</v>
      </c>
      <c r="AK62" s="9">
        <f>IF('Upto Month Current'!$K$29="",0,'Upto Month Current'!$K$29)</f>
        <v>1015</v>
      </c>
      <c r="AL62" s="9">
        <f>IF('Upto Month Current'!$K$31="",0,'Upto Month Current'!$K$31)</f>
        <v>0</v>
      </c>
      <c r="AM62" s="9">
        <f>IF('Upto Month Current'!$K$32="",0,'Upto Month Current'!$K$32)</f>
        <v>476</v>
      </c>
      <c r="AN62" s="9">
        <f>IF('Upto Month Current'!$K$33="",0,'Upto Month Current'!$K$33)</f>
        <v>3585</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343</v>
      </c>
      <c r="AW62" s="9">
        <f>IF('Upto Month Current'!$K$46="",0,'Upto Month Current'!$K$46)</f>
        <v>47</v>
      </c>
      <c r="AX62" s="9">
        <f>IF('Upto Month Current'!$K$47="",0,'Upto Month Current'!$K$47)</f>
        <v>106</v>
      </c>
      <c r="AY62" s="9">
        <f>IF('Upto Month Current'!$K$49="",0,'Upto Month Current'!$K$49)</f>
        <v>0</v>
      </c>
      <c r="AZ62" s="9">
        <f>IF('Upto Month Current'!$K$50="",0,'Upto Month Current'!$K$50)</f>
        <v>0</v>
      </c>
      <c r="BA62" s="9">
        <f>IF('Upto Month Current'!$K$52="",0,'Upto Month Current'!$K$52)</f>
        <v>0</v>
      </c>
      <c r="BB62" s="9">
        <f>IF('Upto Month Current'!$K$53="",0,'Upto Month Current'!$K$53)</f>
        <v>112</v>
      </c>
      <c r="BC62" s="9">
        <f>IF('Upto Month Current'!$K$54="",0,'Upto Month Current'!$K$54)</f>
        <v>112</v>
      </c>
      <c r="BD62" s="9">
        <f>IF('Upto Month Current'!$K$55="",0,'Upto Month Current'!$K$55)</f>
        <v>0</v>
      </c>
      <c r="BE62" s="9">
        <f>IF('Upto Month Current'!$K$56="",0,'Upto Month Current'!$K$56)</f>
        <v>201</v>
      </c>
      <c r="BF62" s="9">
        <f>IF('Upto Month Current'!$K$58="",0,'Upto Month Current'!$K$58)</f>
        <v>107117</v>
      </c>
      <c r="BG62" s="122">
        <f t="shared" si="73"/>
        <v>114027</v>
      </c>
      <c r="BH62" s="123">
        <f t="shared" si="74"/>
        <v>440174</v>
      </c>
      <c r="BI62" s="9">
        <f>IF('Upto Month Current'!$K$60="",0,'Upto Month Current'!$K$60)</f>
        <v>0</v>
      </c>
      <c r="BJ62" s="124">
        <f t="shared" si="72"/>
        <v>440174</v>
      </c>
      <c r="BK62">
        <f>'Upto Month Current'!$K$61</f>
        <v>440175</v>
      </c>
    </row>
    <row r="63" spans="1:64" ht="15.75">
      <c r="A63" s="128"/>
      <c r="B63" s="5" t="s">
        <v>204</v>
      </c>
      <c r="C63" s="126">
        <f t="shared" ref="C63:AH63" si="77">C62/C59</f>
        <v>0.1334545349740304</v>
      </c>
      <c r="D63" s="126">
        <f t="shared" si="77"/>
        <v>0.25129739970894316</v>
      </c>
      <c r="E63" s="126">
        <f t="shared" si="77"/>
        <v>0.15541426584542023</v>
      </c>
      <c r="F63" s="126">
        <f t="shared" si="77"/>
        <v>0.17679921384742758</v>
      </c>
      <c r="G63" s="126">
        <f t="shared" si="77"/>
        <v>0.12227306957075827</v>
      </c>
      <c r="H63" s="126" t="e">
        <f t="shared" si="77"/>
        <v>#DIV/0!</v>
      </c>
      <c r="I63" s="126" t="e">
        <f t="shared" si="77"/>
        <v>#DIV/0!</v>
      </c>
      <c r="J63" s="126">
        <f t="shared" si="77"/>
        <v>0</v>
      </c>
      <c r="K63" s="126">
        <f t="shared" si="77"/>
        <v>0</v>
      </c>
      <c r="L63" s="126">
        <f t="shared" si="77"/>
        <v>0</v>
      </c>
      <c r="M63" s="126">
        <f t="shared" si="77"/>
        <v>0.18529729918347407</v>
      </c>
      <c r="N63" s="126">
        <f t="shared" si="77"/>
        <v>9.6551724137931033E-2</v>
      </c>
      <c r="O63" s="126">
        <f t="shared" si="77"/>
        <v>0.11203483768804434</v>
      </c>
      <c r="P63" s="126">
        <f t="shared" si="77"/>
        <v>0.23151298119964189</v>
      </c>
      <c r="Q63" s="126" t="e">
        <f t="shared" si="77"/>
        <v>#DIV/0!</v>
      </c>
      <c r="R63" s="126">
        <f t="shared" si="77"/>
        <v>0.22520107238605899</v>
      </c>
      <c r="S63" s="126" t="e">
        <f t="shared" si="77"/>
        <v>#DIV/0!</v>
      </c>
      <c r="T63" s="126" t="e">
        <f t="shared" si="77"/>
        <v>#DIV/0!</v>
      </c>
      <c r="U63" s="126" t="e">
        <f t="shared" si="77"/>
        <v>#DIV/0!</v>
      </c>
      <c r="V63" s="126" t="e">
        <f t="shared" si="77"/>
        <v>#DIV/0!</v>
      </c>
      <c r="W63" s="126" t="e">
        <f t="shared" si="77"/>
        <v>#DIV/0!</v>
      </c>
      <c r="X63" s="126" t="e">
        <f t="shared" si="77"/>
        <v>#DIV/0!</v>
      </c>
      <c r="Y63" s="126">
        <f t="shared" si="77"/>
        <v>0</v>
      </c>
      <c r="Z63" s="126">
        <f t="shared" si="77"/>
        <v>0</v>
      </c>
      <c r="AA63" s="126">
        <f t="shared" si="77"/>
        <v>0</v>
      </c>
      <c r="AB63" s="126" t="e">
        <f t="shared" si="77"/>
        <v>#DIV/0!</v>
      </c>
      <c r="AC63" s="126">
        <f t="shared" si="77"/>
        <v>0.15618915080018045</v>
      </c>
      <c r="AD63" s="126">
        <f t="shared" si="77"/>
        <v>6.3359973634341274E-2</v>
      </c>
      <c r="AE63" s="126">
        <f t="shared" si="77"/>
        <v>0.34666666666666668</v>
      </c>
      <c r="AF63" s="126">
        <f t="shared" si="77"/>
        <v>0</v>
      </c>
      <c r="AG63" s="126" t="e">
        <f t="shared" si="77"/>
        <v>#DIV/0!</v>
      </c>
      <c r="AH63" s="126" t="e">
        <f t="shared" si="77"/>
        <v>#DIV/0!</v>
      </c>
      <c r="AI63" s="126">
        <f t="shared" ref="AI63:BJ63" si="78">AI62/AI59</f>
        <v>23.666666666666668</v>
      </c>
      <c r="AJ63" s="126">
        <f t="shared" si="78"/>
        <v>1.2768269491985873E-2</v>
      </c>
      <c r="AK63" s="126">
        <f t="shared" si="78"/>
        <v>9.9480544937763399E-2</v>
      </c>
      <c r="AL63" s="126">
        <f t="shared" si="78"/>
        <v>0</v>
      </c>
      <c r="AM63" s="126">
        <f t="shared" si="78"/>
        <v>95.2</v>
      </c>
      <c r="AN63" s="126">
        <f t="shared" si="78"/>
        <v>3.7883991503841238E-2</v>
      </c>
      <c r="AO63" s="126">
        <f t="shared" si="78"/>
        <v>0</v>
      </c>
      <c r="AP63" s="126" t="e">
        <f t="shared" si="78"/>
        <v>#DIV/0!</v>
      </c>
      <c r="AQ63" s="126" t="e">
        <f t="shared" si="78"/>
        <v>#DIV/0!</v>
      </c>
      <c r="AR63" s="126" t="e">
        <f t="shared" si="78"/>
        <v>#DIV/0!</v>
      </c>
      <c r="AS63" s="126" t="e">
        <f t="shared" si="78"/>
        <v>#DIV/0!</v>
      </c>
      <c r="AT63" s="126" t="e">
        <f t="shared" si="78"/>
        <v>#DIV/0!</v>
      </c>
      <c r="AU63" s="126" t="e">
        <f t="shared" si="78"/>
        <v>#DIV/0!</v>
      </c>
      <c r="AV63" s="126">
        <f t="shared" si="78"/>
        <v>0.21357409713574096</v>
      </c>
      <c r="AW63" s="126">
        <f t="shared" si="78"/>
        <v>4.7283702213279676E-2</v>
      </c>
      <c r="AX63" s="126">
        <f t="shared" si="78"/>
        <v>3.2121212121212119</v>
      </c>
      <c r="AY63" s="126" t="e">
        <f t="shared" si="78"/>
        <v>#DIV/0!</v>
      </c>
      <c r="AZ63" s="126" t="e">
        <f t="shared" si="78"/>
        <v>#DIV/0!</v>
      </c>
      <c r="BA63" s="126" t="e">
        <f t="shared" si="78"/>
        <v>#DIV/0!</v>
      </c>
      <c r="BB63" s="126">
        <f t="shared" si="78"/>
        <v>3.2719836400817999E-2</v>
      </c>
      <c r="BC63" s="126">
        <f t="shared" si="78"/>
        <v>3.2719836400817999E-2</v>
      </c>
      <c r="BD63" s="126">
        <f t="shared" si="78"/>
        <v>0</v>
      </c>
      <c r="BE63" s="126">
        <f t="shared" si="78"/>
        <v>3.6545454545454548</v>
      </c>
      <c r="BF63" s="126">
        <f t="shared" si="78"/>
        <v>0.11604139561235975</v>
      </c>
      <c r="BG63" s="126">
        <f t="shared" si="78"/>
        <v>9.12919313038765E-2</v>
      </c>
      <c r="BH63" s="126">
        <f t="shared" si="78"/>
        <v>0.1318995526477208</v>
      </c>
      <c r="BI63" s="126">
        <f t="shared" si="78"/>
        <v>0</v>
      </c>
      <c r="BJ63" s="126">
        <f t="shared" si="78"/>
        <v>0.13991033385620041</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138</v>
      </c>
      <c r="B65" s="11" t="s">
        <v>208</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138</v>
      </c>
      <c r="B66" s="5" t="s">
        <v>205</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206</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377821</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377821</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543263</v>
      </c>
      <c r="BG68" s="122">
        <f t="shared" si="81"/>
        <v>543263</v>
      </c>
      <c r="BH68" s="123">
        <f t="shared" si="82"/>
        <v>921084</v>
      </c>
      <c r="BI68" s="9">
        <f>IF('Upto Month Current'!$L$60="",0,'Upto Month Current'!$L$60)</f>
        <v>542926</v>
      </c>
      <c r="BJ68" s="124">
        <f t="shared" si="80"/>
        <v>378158</v>
      </c>
      <c r="BK68">
        <f>'Upto Month Current'!$L$61</f>
        <v>378158</v>
      </c>
    </row>
    <row r="69" spans="1:63" ht="15.75">
      <c r="A69" s="128"/>
      <c r="B69" s="5" t="s">
        <v>204</v>
      </c>
      <c r="C69" s="126" t="e">
        <f t="shared" ref="C69:AH69" si="85">C68/C65</f>
        <v>#DIV/0!</v>
      </c>
      <c r="D69" s="126" t="e">
        <f t="shared" si="85"/>
        <v>#DIV/0!</v>
      </c>
      <c r="E69" s="126" t="e">
        <f t="shared" si="85"/>
        <v>#DIV/0!</v>
      </c>
      <c r="F69" s="126" t="e">
        <f t="shared" si="85"/>
        <v>#DIV/0!</v>
      </c>
      <c r="G69" s="126" t="e">
        <f t="shared" si="85"/>
        <v>#DIV/0!</v>
      </c>
      <c r="H69" s="126">
        <f t="shared" si="85"/>
        <v>0.14174164462940447</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0.14174164462940447</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7.5559863983538098E-3</v>
      </c>
      <c r="BG69" s="126">
        <f t="shared" si="86"/>
        <v>7.5559863983538098E-3</v>
      </c>
      <c r="BH69" s="126">
        <f t="shared" si="86"/>
        <v>1.2352945460201615E-2</v>
      </c>
      <c r="BI69" s="126">
        <f t="shared" si="86"/>
        <v>7.555687299426914E-3</v>
      </c>
      <c r="BJ69" s="126">
        <f t="shared" si="86"/>
        <v>0.13967998575711674</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125</v>
      </c>
      <c r="B71" s="11" t="s">
        <v>208</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2847520</v>
      </c>
      <c r="D74" s="5">
        <f t="shared" ref="D74:AB74" si="95">D8+D14+D20+D26+D32+D38+D44+D50+D56+D62+D68</f>
        <v>1106993</v>
      </c>
      <c r="E74" s="5">
        <f t="shared" si="95"/>
        <v>168254</v>
      </c>
      <c r="F74" s="5">
        <f t="shared" si="95"/>
        <v>390939</v>
      </c>
      <c r="G74" s="5">
        <f t="shared" si="95"/>
        <v>166857</v>
      </c>
      <c r="H74" s="5">
        <f t="shared" si="95"/>
        <v>377821</v>
      </c>
      <c r="I74" s="5">
        <f t="shared" si="95"/>
        <v>0</v>
      </c>
      <c r="J74" s="5">
        <f t="shared" si="95"/>
        <v>278118</v>
      </c>
      <c r="K74" s="5">
        <f t="shared" si="95"/>
        <v>8387</v>
      </c>
      <c r="L74" s="5">
        <f t="shared" si="95"/>
        <v>72714</v>
      </c>
      <c r="M74" s="5">
        <f t="shared" si="95"/>
        <v>185956</v>
      </c>
      <c r="N74" s="5">
        <f t="shared" si="95"/>
        <v>4190</v>
      </c>
      <c r="O74" s="5">
        <f t="shared" si="95"/>
        <v>9274</v>
      </c>
      <c r="P74" s="5">
        <f t="shared" si="95"/>
        <v>166821</v>
      </c>
      <c r="Q74" s="5">
        <f t="shared" si="95"/>
        <v>0</v>
      </c>
      <c r="R74" s="5">
        <f t="shared" si="95"/>
        <v>11339</v>
      </c>
      <c r="S74" s="5">
        <f t="shared" si="95"/>
        <v>171058</v>
      </c>
      <c r="T74" s="5">
        <f t="shared" si="95"/>
        <v>175635</v>
      </c>
      <c r="U74" s="5">
        <f t="shared" si="95"/>
        <v>0</v>
      </c>
      <c r="V74" s="5">
        <f t="shared" si="95"/>
        <v>52746</v>
      </c>
      <c r="W74" s="5">
        <f t="shared" si="95"/>
        <v>0</v>
      </c>
      <c r="X74" s="5">
        <f t="shared" si="95"/>
        <v>0</v>
      </c>
      <c r="Y74" s="5">
        <f t="shared" si="95"/>
        <v>0</v>
      </c>
      <c r="Z74" s="5">
        <f t="shared" si="95"/>
        <v>0</v>
      </c>
      <c r="AA74" s="5">
        <f t="shared" si="95"/>
        <v>0</v>
      </c>
      <c r="AB74" s="5">
        <f t="shared" si="95"/>
        <v>47091</v>
      </c>
      <c r="AC74" s="121">
        <f t="shared" si="88"/>
        <v>6241713</v>
      </c>
      <c r="AD74" s="5">
        <f>AD8+AD14+AD20+AD26+AD32+AD38+AD44+AD50+AD56+AD62+AD68</f>
        <v>15514</v>
      </c>
      <c r="AE74" s="5">
        <f t="shared" ref="AE74:BF74" si="96">AE8+AE14+AE20+AE26+AE32+AE38+AE44+AE50+AE56+AE62+AE68</f>
        <v>521</v>
      </c>
      <c r="AF74" s="5">
        <f t="shared" si="96"/>
        <v>14207</v>
      </c>
      <c r="AG74" s="5">
        <f t="shared" si="96"/>
        <v>0</v>
      </c>
      <c r="AH74" s="5">
        <f t="shared" si="96"/>
        <v>0</v>
      </c>
      <c r="AI74" s="5">
        <f t="shared" si="96"/>
        <v>1889</v>
      </c>
      <c r="AJ74" s="5">
        <f t="shared" si="96"/>
        <v>123446</v>
      </c>
      <c r="AK74" s="5">
        <f t="shared" si="96"/>
        <v>155306</v>
      </c>
      <c r="AL74" s="5">
        <f t="shared" si="96"/>
        <v>1995793</v>
      </c>
      <c r="AM74" s="5">
        <f t="shared" si="96"/>
        <v>70534</v>
      </c>
      <c r="AN74" s="5">
        <f t="shared" si="96"/>
        <v>454857</v>
      </c>
      <c r="AO74" s="5">
        <f t="shared" si="96"/>
        <v>184854</v>
      </c>
      <c r="AP74" s="5">
        <f t="shared" si="96"/>
        <v>38590</v>
      </c>
      <c r="AQ74" s="5">
        <f t="shared" si="96"/>
        <v>3238</v>
      </c>
      <c r="AR74" s="5">
        <f t="shared" si="96"/>
        <v>0</v>
      </c>
      <c r="AS74" s="5">
        <f t="shared" si="96"/>
        <v>0</v>
      </c>
      <c r="AT74" s="5">
        <f t="shared" si="96"/>
        <v>-20406</v>
      </c>
      <c r="AU74" s="5">
        <f t="shared" si="96"/>
        <v>0</v>
      </c>
      <c r="AV74" s="5">
        <f t="shared" si="96"/>
        <v>4494</v>
      </c>
      <c r="AW74" s="5">
        <f t="shared" si="96"/>
        <v>2295</v>
      </c>
      <c r="AX74" s="5">
        <f t="shared" si="96"/>
        <v>1092</v>
      </c>
      <c r="AY74" s="5">
        <f t="shared" si="96"/>
        <v>0</v>
      </c>
      <c r="AZ74" s="5">
        <f t="shared" si="96"/>
        <v>696158</v>
      </c>
      <c r="BA74" s="5">
        <f t="shared" si="96"/>
        <v>21927</v>
      </c>
      <c r="BB74" s="5">
        <f t="shared" si="96"/>
        <v>11576</v>
      </c>
      <c r="BC74" s="5">
        <f t="shared" si="96"/>
        <v>11602</v>
      </c>
      <c r="BD74" s="5">
        <f t="shared" si="96"/>
        <v>0</v>
      </c>
      <c r="BE74" s="5">
        <f t="shared" si="96"/>
        <v>14393</v>
      </c>
      <c r="BF74" s="5">
        <f t="shared" si="96"/>
        <v>766290</v>
      </c>
      <c r="BG74" s="6">
        <f>BG8+BG14+BG20+BG26+BG32+BG38+BG44+BG50+BG56+BG62+BG68</f>
        <v>4568170</v>
      </c>
      <c r="BH74" s="125">
        <f>AC74+BG74</f>
        <v>10809883</v>
      </c>
      <c r="BI74" s="5">
        <f t="shared" si="92"/>
        <v>756439</v>
      </c>
      <c r="BJ74" s="49">
        <f t="shared" si="92"/>
        <v>10053444</v>
      </c>
      <c r="BK74" s="30">
        <f>'Upto Month Current'!N61-'Upto Month Current'!M61</f>
        <v>-10053496</v>
      </c>
    </row>
    <row r="75" spans="1:63" ht="15.75">
      <c r="A75" s="128"/>
      <c r="B75" s="5" t="s">
        <v>204</v>
      </c>
      <c r="C75" s="126">
        <f t="shared" ref="C75:AH75" si="97">C74/C71</f>
        <v>0.11796498633231434</v>
      </c>
      <c r="D75" s="126">
        <f t="shared" si="97"/>
        <v>0.25770992899546036</v>
      </c>
      <c r="E75" s="126">
        <f t="shared" si="97"/>
        <v>0.16309260822742663</v>
      </c>
      <c r="F75" s="126">
        <f t="shared" si="97"/>
        <v>0.15258055539401782</v>
      </c>
      <c r="G75" s="126">
        <f t="shared" si="97"/>
        <v>0.12502791186295387</v>
      </c>
      <c r="H75" s="126">
        <f t="shared" si="97"/>
        <v>0.14174164462940447</v>
      </c>
      <c r="I75" s="126" t="e">
        <f t="shared" si="97"/>
        <v>#DIV/0!</v>
      </c>
      <c r="J75" s="126">
        <f t="shared" si="97"/>
        <v>0.21932126001017282</v>
      </c>
      <c r="K75" s="126">
        <f t="shared" si="97"/>
        <v>4.4049369747899157E-2</v>
      </c>
      <c r="L75" s="126">
        <f t="shared" si="97"/>
        <v>0.16464429414708259</v>
      </c>
      <c r="M75" s="126">
        <f t="shared" si="97"/>
        <v>0.19902327089730432</v>
      </c>
      <c r="N75" s="126">
        <f t="shared" si="97"/>
        <v>0.29085103429126752</v>
      </c>
      <c r="O75" s="126">
        <f t="shared" si="97"/>
        <v>0.11700879395399892</v>
      </c>
      <c r="P75" s="126">
        <f t="shared" si="97"/>
        <v>0.22066269841269842</v>
      </c>
      <c r="Q75" s="126" t="e">
        <f t="shared" si="97"/>
        <v>#DIV/0!</v>
      </c>
      <c r="R75" s="126">
        <f t="shared" si="97"/>
        <v>0.2519777777777778</v>
      </c>
      <c r="S75" s="126">
        <f t="shared" si="97"/>
        <v>0.22428394422336875</v>
      </c>
      <c r="T75" s="126">
        <f t="shared" si="97"/>
        <v>0.17501422454553697</v>
      </c>
      <c r="U75" s="126" t="e">
        <f t="shared" si="97"/>
        <v>#DIV/0!</v>
      </c>
      <c r="V75" s="126">
        <f t="shared" si="97"/>
        <v>0.16555191819388776</v>
      </c>
      <c r="W75" s="126">
        <f t="shared" si="97"/>
        <v>0</v>
      </c>
      <c r="X75" s="126">
        <f t="shared" si="97"/>
        <v>0</v>
      </c>
      <c r="Y75" s="126">
        <f t="shared" si="97"/>
        <v>0</v>
      </c>
      <c r="Z75" s="126">
        <f t="shared" si="97"/>
        <v>0</v>
      </c>
      <c r="AA75" s="126">
        <f t="shared" si="97"/>
        <v>0</v>
      </c>
      <c r="AB75" s="126">
        <f t="shared" si="97"/>
        <v>2.7823173866033286E-2</v>
      </c>
      <c r="AC75" s="126">
        <f t="shared" si="97"/>
        <v>0.14319122629172362</v>
      </c>
      <c r="AD75" s="126">
        <f t="shared" si="97"/>
        <v>0.12562858831817703</v>
      </c>
      <c r="AE75" s="126">
        <f t="shared" si="97"/>
        <v>1.076846761192179E-2</v>
      </c>
      <c r="AF75" s="126">
        <f t="shared" si="97"/>
        <v>0.22919321793279235</v>
      </c>
      <c r="AG75" s="126" t="e">
        <f t="shared" si="97"/>
        <v>#DIV/0!</v>
      </c>
      <c r="AH75" s="126">
        <f t="shared" si="97"/>
        <v>0</v>
      </c>
      <c r="AI75" s="126">
        <f t="shared" ref="AI75:BJ75" si="98">AI74/AI71</f>
        <v>0.17149341806627327</v>
      </c>
      <c r="AJ75" s="126">
        <f t="shared" si="98"/>
        <v>9.827126135191247E-2</v>
      </c>
      <c r="AK75" s="126">
        <f t="shared" si="98"/>
        <v>0.12227817564545895</v>
      </c>
      <c r="AL75" s="126">
        <f t="shared" si="98"/>
        <v>0.28276071655256835</v>
      </c>
      <c r="AM75" s="126">
        <f t="shared" si="98"/>
        <v>0.63658844765342959</v>
      </c>
      <c r="AN75" s="126">
        <f t="shared" si="98"/>
        <v>0.16209024601275179</v>
      </c>
      <c r="AO75" s="126">
        <f t="shared" si="98"/>
        <v>1.0729844668180711E-2</v>
      </c>
      <c r="AP75" s="126">
        <f t="shared" si="98"/>
        <v>0.46133247259381466</v>
      </c>
      <c r="AQ75" s="126">
        <f t="shared" si="98"/>
        <v>3.5637793230360142E-3</v>
      </c>
      <c r="AR75" s="126" t="e">
        <f t="shared" si="98"/>
        <v>#DIV/0!</v>
      </c>
      <c r="AS75" s="126" t="e">
        <f t="shared" si="98"/>
        <v>#DIV/0!</v>
      </c>
      <c r="AT75" s="126">
        <f t="shared" si="98"/>
        <v>-3.5693795303797821E-2</v>
      </c>
      <c r="AU75" s="126">
        <f t="shared" si="98"/>
        <v>0</v>
      </c>
      <c r="AV75" s="126">
        <f t="shared" si="98"/>
        <v>0.31055213876027921</v>
      </c>
      <c r="AW75" s="126">
        <f t="shared" si="98"/>
        <v>0.16993706034801925</v>
      </c>
      <c r="AX75" s="126">
        <f t="shared" si="98"/>
        <v>0.35838529701345584</v>
      </c>
      <c r="AY75" s="126">
        <f t="shared" si="98"/>
        <v>0</v>
      </c>
      <c r="AZ75" s="126">
        <f t="shared" si="98"/>
        <v>0.70476030427396807</v>
      </c>
      <c r="BA75" s="126">
        <f t="shared" si="98"/>
        <v>2.9003968253968254E-2</v>
      </c>
      <c r="BB75" s="126">
        <f t="shared" si="98"/>
        <v>0.16057482903552456</v>
      </c>
      <c r="BC75" s="126">
        <f t="shared" si="98"/>
        <v>0.16075486338192096</v>
      </c>
      <c r="BD75" s="126">
        <f t="shared" si="98"/>
        <v>0</v>
      </c>
      <c r="BE75" s="126">
        <f t="shared" si="98"/>
        <v>0.42532505910165486</v>
      </c>
      <c r="BF75" s="126">
        <f t="shared" si="98"/>
        <v>1.0469742902086378E-2</v>
      </c>
      <c r="BG75" s="126">
        <f t="shared" si="98"/>
        <v>4.2761709804150047E-2</v>
      </c>
      <c r="BH75" s="126">
        <f t="shared" si="98"/>
        <v>7.1865349761872477E-2</v>
      </c>
      <c r="BI75" s="126">
        <f t="shared" si="98"/>
        <v>1.0357507839341921E-2</v>
      </c>
      <c r="BJ75" s="126">
        <f t="shared" si="98"/>
        <v>0.12991354004486516</v>
      </c>
    </row>
    <row r="76" spans="1:63">
      <c r="BF76" s="30">
        <f>BF74-BF68</f>
        <v>223027</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2022-09-05T11:42:09Z</cp:lastPrinted>
  <dcterms:created xsi:type="dcterms:W3CDTF">2015-06-05T18:17:20Z</dcterms:created>
  <dcterms:modified xsi:type="dcterms:W3CDTF">2022-12-06T11:41:37Z</dcterms:modified>
</cp:coreProperties>
</file>