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105" yWindow="-105" windowWidth="20730" windowHeight="11760" tabRatio="599" firstSheet="1" activeTab="5"/>
  </bookViews>
  <sheets>
    <sheet name="For Month COPPY" sheetId="7" r:id="rId1"/>
    <sheet name="For Month" sheetId="3" r:id="rId2"/>
    <sheet name="Upto Month COPPY" sheetId="1" r:id="rId3"/>
    <sheet name="Upto Month Current" sheetId="6" r:id="rId4"/>
    <sheet name="PU Wise OWE" sheetId="2" r:id="rId5"/>
    <sheet name="Sheet1" sheetId="4" r:id="rId6"/>
    <sheet name="Sheet2" sheetId="5" r:id="rId7"/>
    <sheet name="Sheet3" sheetId="8" r:id="rId8"/>
    <sheet name="Sheet4" sheetId="9" r:id="rId9"/>
    <sheet name="RG" sheetId="10" r:id="rId10"/>
    <sheet name="Detailed Review analysis" sheetId="11" r:id="rId11"/>
  </sheets>
  <externalReferences>
    <externalReference r:id="rId12"/>
  </externalReferences>
  <definedNames>
    <definedName name="_xlnm.Print_Area" localSheetId="10">'Detailed Review analysis'!$A$1:$P$115</definedName>
    <definedName name="_xlnm.Print_Area" localSheetId="4">'PU Wise OWE'!$A$1:$BK$135</definedName>
    <definedName name="_xlnm.Print_Area" localSheetId="5">Sheet1!$B$1:$O$113</definedName>
    <definedName name="_xlnm.Print_Area" localSheetId="6">Sheet2!$B$1:$N$85</definedName>
    <definedName name="_xlnm.Print_Titles" localSheetId="4">'PU Wise OWE'!$A:$B,'PU Wise OWE'!$3:$4</definedName>
  </definedNames>
  <calcPr calcId="125725"/>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S135" i="2"/>
  <c r="AV135"/>
  <c r="AS124"/>
  <c r="AV124"/>
  <c r="AS113"/>
  <c r="AV113"/>
  <c r="AS102"/>
  <c r="AV102"/>
  <c r="AS91"/>
  <c r="AV91"/>
  <c r="AS80"/>
  <c r="AV80"/>
  <c r="AS69"/>
  <c r="AV69"/>
  <c r="AS47"/>
  <c r="AV47"/>
  <c r="AS36"/>
  <c r="AV36"/>
  <c r="AS25"/>
  <c r="AV25"/>
  <c r="AS14"/>
  <c r="AV14"/>
  <c r="C95" i="4"/>
  <c r="C99"/>
  <c r="C102"/>
  <c r="C105"/>
  <c r="C7"/>
  <c r="BG29" i="2"/>
  <c r="BJ62"/>
  <c r="BJ73"/>
  <c r="F49" i="4"/>
  <c r="BB6" i="2"/>
  <c r="H112" i="4"/>
  <c r="BJ84" i="2"/>
  <c r="I112" i="4" l="1"/>
  <c r="F112"/>
  <c r="C112"/>
  <c r="M111"/>
  <c r="K111"/>
  <c r="L111" s="1"/>
  <c r="M110"/>
  <c r="K110"/>
  <c r="L110" s="1"/>
  <c r="M109"/>
  <c r="K109"/>
  <c r="L109" s="1"/>
  <c r="BG40" i="2"/>
  <c r="L40"/>
  <c r="C37" i="4"/>
  <c r="BL116" i="2"/>
  <c r="BF116"/>
  <c r="BD116"/>
  <c r="BC116"/>
  <c r="BB116"/>
  <c r="BA116"/>
  <c r="AY116"/>
  <c r="AX116"/>
  <c r="AW116"/>
  <c r="AU116"/>
  <c r="AR116"/>
  <c r="AP116"/>
  <c r="AO116"/>
  <c r="AN116"/>
  <c r="AM116"/>
  <c r="AL116"/>
  <c r="AK116"/>
  <c r="AJ116"/>
  <c r="AG116"/>
  <c r="AF116"/>
  <c r="AE116"/>
  <c r="AC116"/>
  <c r="AB116"/>
  <c r="AA116"/>
  <c r="Z116"/>
  <c r="Y116"/>
  <c r="W116"/>
  <c r="U116"/>
  <c r="T116"/>
  <c r="S116"/>
  <c r="R116"/>
  <c r="P116"/>
  <c r="O116"/>
  <c r="N116"/>
  <c r="M116"/>
  <c r="L116"/>
  <c r="K116"/>
  <c r="J116"/>
  <c r="G116"/>
  <c r="F116"/>
  <c r="E116"/>
  <c r="D116"/>
  <c r="BH115"/>
  <c r="AD115"/>
  <c r="BL105"/>
  <c r="BB105"/>
  <c r="BA105"/>
  <c r="AX105"/>
  <c r="AW105"/>
  <c r="AU105"/>
  <c r="AR105"/>
  <c r="AP105"/>
  <c r="AN105"/>
  <c r="AM105"/>
  <c r="AJ105"/>
  <c r="AC105"/>
  <c r="W105"/>
  <c r="U105"/>
  <c r="T105"/>
  <c r="S105"/>
  <c r="K105"/>
  <c r="H105"/>
  <c r="BH104"/>
  <c r="AD104"/>
  <c r="BL94"/>
  <c r="BJ94"/>
  <c r="BB94"/>
  <c r="BA94"/>
  <c r="AW94"/>
  <c r="AU94"/>
  <c r="AR94"/>
  <c r="AP94"/>
  <c r="AN94"/>
  <c r="AJ94"/>
  <c r="AC94"/>
  <c r="W94"/>
  <c r="U94"/>
  <c r="J94"/>
  <c r="H94"/>
  <c r="BH93"/>
  <c r="AD93"/>
  <c r="BL83"/>
  <c r="BF83"/>
  <c r="BD83"/>
  <c r="BC83"/>
  <c r="BB83"/>
  <c r="AY83"/>
  <c r="AX83"/>
  <c r="AW83"/>
  <c r="AP83"/>
  <c r="AO83"/>
  <c r="AN83"/>
  <c r="AJ83"/>
  <c r="AG83"/>
  <c r="AF83"/>
  <c r="AE83"/>
  <c r="AC83"/>
  <c r="AA83"/>
  <c r="Z83"/>
  <c r="W83"/>
  <c r="U83"/>
  <c r="T83"/>
  <c r="S83"/>
  <c r="R83"/>
  <c r="O83"/>
  <c r="K83"/>
  <c r="J83"/>
  <c r="H83"/>
  <c r="AD83" s="1"/>
  <c r="BH82"/>
  <c r="AD82"/>
  <c r="BL72"/>
  <c r="BJ72"/>
  <c r="BB72"/>
  <c r="BA72"/>
  <c r="AU72"/>
  <c r="AR72"/>
  <c r="AM72"/>
  <c r="AC72"/>
  <c r="W72"/>
  <c r="U72"/>
  <c r="T72"/>
  <c r="S72"/>
  <c r="H72"/>
  <c r="BH71"/>
  <c r="AD71"/>
  <c r="BL61"/>
  <c r="BJ61"/>
  <c r="BB61"/>
  <c r="BA61"/>
  <c r="AY61"/>
  <c r="AX61"/>
  <c r="AW61"/>
  <c r="AU61"/>
  <c r="AR61"/>
  <c r="AJ61"/>
  <c r="AE61"/>
  <c r="AC61"/>
  <c r="W61"/>
  <c r="U61"/>
  <c r="T61"/>
  <c r="S61"/>
  <c r="H61"/>
  <c r="BH60"/>
  <c r="AD60"/>
  <c r="BL50"/>
  <c r="BB50"/>
  <c r="BA50"/>
  <c r="AY50"/>
  <c r="AX50"/>
  <c r="AW50"/>
  <c r="AU50"/>
  <c r="AR50"/>
  <c r="AM50"/>
  <c r="AC50"/>
  <c r="W50"/>
  <c r="U50"/>
  <c r="T50"/>
  <c r="S50"/>
  <c r="H50"/>
  <c r="BH49"/>
  <c r="AD49"/>
  <c r="BL39"/>
  <c r="BA39"/>
  <c r="AY39"/>
  <c r="AX39"/>
  <c r="AW39"/>
  <c r="AU39"/>
  <c r="AR39"/>
  <c r="AN39"/>
  <c r="AM39"/>
  <c r="AJ39"/>
  <c r="W39"/>
  <c r="U39"/>
  <c r="T39"/>
  <c r="S39"/>
  <c r="J39"/>
  <c r="H39"/>
  <c r="BH38"/>
  <c r="AD38"/>
  <c r="BL28"/>
  <c r="BA28"/>
  <c r="AY28"/>
  <c r="AX28"/>
  <c r="AW28"/>
  <c r="AU28"/>
  <c r="AR28"/>
  <c r="AN28"/>
  <c r="AM28"/>
  <c r="AJ28"/>
  <c r="AE28"/>
  <c r="W28"/>
  <c r="U28"/>
  <c r="T28"/>
  <c r="S28"/>
  <c r="J28"/>
  <c r="H28"/>
  <c r="BH27"/>
  <c r="AD27"/>
  <c r="BL17"/>
  <c r="BB17"/>
  <c r="BA17"/>
  <c r="AU17"/>
  <c r="AR17"/>
  <c r="AM17"/>
  <c r="AF17"/>
  <c r="AC17"/>
  <c r="W17"/>
  <c r="U17"/>
  <c r="T17"/>
  <c r="S17"/>
  <c r="K17"/>
  <c r="J17"/>
  <c r="H17"/>
  <c r="BH16"/>
  <c r="AD16"/>
  <c r="BL6"/>
  <c r="BJ6"/>
  <c r="BJ127" s="1"/>
  <c r="BA6"/>
  <c r="AU6"/>
  <c r="AR6"/>
  <c r="AP6"/>
  <c r="AN6"/>
  <c r="AM6"/>
  <c r="AC6"/>
  <c r="U6"/>
  <c r="T6"/>
  <c r="S6"/>
  <c r="K6"/>
  <c r="J6"/>
  <c r="AD6" s="1"/>
  <c r="H6"/>
  <c r="BH5"/>
  <c r="AD5"/>
  <c r="BH116" l="1"/>
  <c r="BI115"/>
  <c r="BK115" s="1"/>
  <c r="BM115" s="1"/>
  <c r="BI71"/>
  <c r="BK71" s="1"/>
  <c r="BM71" s="1"/>
  <c r="BI60"/>
  <c r="BI49"/>
  <c r="BK49" s="1"/>
  <c r="BM49" s="1"/>
  <c r="BI38"/>
  <c r="BI16"/>
  <c r="BK16" s="1"/>
  <c r="BM16" s="1"/>
  <c r="BI5"/>
  <c r="AD28"/>
  <c r="BH39"/>
  <c r="BH50"/>
  <c r="BH61"/>
  <c r="BH72"/>
  <c r="AD94"/>
  <c r="AD116"/>
  <c r="BH6"/>
  <c r="BI6" s="1"/>
  <c r="BK6" s="1"/>
  <c r="BM6" s="1"/>
  <c r="AD17"/>
  <c r="BH17"/>
  <c r="AD39"/>
  <c r="AD61"/>
  <c r="BI82"/>
  <c r="BK82" s="1"/>
  <c r="BM82" s="1"/>
  <c r="BH83"/>
  <c r="BI83" s="1"/>
  <c r="BK83" s="1"/>
  <c r="BM83" s="1"/>
  <c r="BH105"/>
  <c r="BI27"/>
  <c r="BH28"/>
  <c r="AD50"/>
  <c r="AD72"/>
  <c r="BI93"/>
  <c r="BK93" s="1"/>
  <c r="BM93" s="1"/>
  <c r="BH94"/>
  <c r="BI104"/>
  <c r="BK104" s="1"/>
  <c r="BM104" s="1"/>
  <c r="AD105"/>
  <c r="M112" i="4"/>
  <c r="K112"/>
  <c r="L112" s="1"/>
  <c r="H107"/>
  <c r="H77"/>
  <c r="H40"/>
  <c r="H32"/>
  <c r="H11"/>
  <c r="H3"/>
  <c r="BK60" i="2" l="1"/>
  <c r="BK38"/>
  <c r="BK27"/>
  <c r="BI116"/>
  <c r="BK116" s="1"/>
  <c r="BM116" s="1"/>
  <c r="BK5"/>
  <c r="BI105"/>
  <c r="BK105" s="1"/>
  <c r="BM105" s="1"/>
  <c r="BI72"/>
  <c r="BK72" s="1"/>
  <c r="BM72" s="1"/>
  <c r="BI61"/>
  <c r="BK61" s="1"/>
  <c r="BM61" s="1"/>
  <c r="BI50"/>
  <c r="BK50" s="1"/>
  <c r="BM50" s="1"/>
  <c r="BI39"/>
  <c r="BK39" s="1"/>
  <c r="BM39" s="1"/>
  <c r="BI28"/>
  <c r="BK28" s="1"/>
  <c r="BM28" s="1"/>
  <c r="BI17"/>
  <c r="BI94"/>
  <c r="BK94" s="1"/>
  <c r="BM94" s="1"/>
  <c r="J77" i="4"/>
  <c r="I77"/>
  <c r="F77"/>
  <c r="F107"/>
  <c r="F105"/>
  <c r="E105"/>
  <c r="F102"/>
  <c r="E102"/>
  <c r="F99"/>
  <c r="E99"/>
  <c r="F95"/>
  <c r="E95"/>
  <c r="C85"/>
  <c r="C74"/>
  <c r="C69"/>
  <c r="C64"/>
  <c r="C55"/>
  <c r="C28"/>
  <c r="D44"/>
  <c r="B83" i="11"/>
  <c r="B69"/>
  <c r="B64"/>
  <c r="B54"/>
  <c r="B28"/>
  <c r="C28" i="5"/>
  <c r="C7"/>
  <c r="B7" i="11"/>
  <c r="C102" i="5"/>
  <c r="C96"/>
  <c r="C92"/>
  <c r="C109"/>
  <c r="C115"/>
  <c r="BM60" i="2" l="1"/>
  <c r="BM38"/>
  <c r="BM27"/>
  <c r="BK17"/>
  <c r="BM5"/>
  <c r="D111" i="4"/>
  <c r="D110"/>
  <c r="D109"/>
  <c r="D87"/>
  <c r="D112"/>
  <c r="D94"/>
  <c r="D96"/>
  <c r="D98"/>
  <c r="D100"/>
  <c r="D102"/>
  <c r="D104"/>
  <c r="D92"/>
  <c r="D80"/>
  <c r="D82"/>
  <c r="D84"/>
  <c r="D74"/>
  <c r="D72"/>
  <c r="D69"/>
  <c r="D61"/>
  <c r="D63"/>
  <c r="D60"/>
  <c r="D55"/>
  <c r="D50"/>
  <c r="D45"/>
  <c r="D47"/>
  <c r="D49"/>
  <c r="D37"/>
  <c r="D36"/>
  <c r="D14"/>
  <c r="D16"/>
  <c r="D18"/>
  <c r="D20"/>
  <c r="D22"/>
  <c r="D24"/>
  <c r="D26"/>
  <c r="D13"/>
  <c r="D5"/>
  <c r="D93"/>
  <c r="D95"/>
  <c r="D97"/>
  <c r="D99"/>
  <c r="D101"/>
  <c r="D103"/>
  <c r="D105"/>
  <c r="D85"/>
  <c r="D81"/>
  <c r="D83"/>
  <c r="D79"/>
  <c r="D73"/>
  <c r="D68"/>
  <c r="D67"/>
  <c r="D62"/>
  <c r="D64"/>
  <c r="D54"/>
  <c r="D53"/>
  <c r="D43"/>
  <c r="D46"/>
  <c r="D48"/>
  <c r="D42"/>
  <c r="D35"/>
  <c r="D34"/>
  <c r="D15"/>
  <c r="D17"/>
  <c r="D19"/>
  <c r="D21"/>
  <c r="D23"/>
  <c r="D25"/>
  <c r="D27"/>
  <c r="D6"/>
  <c r="AB118" i="2"/>
  <c r="AB124" s="1"/>
  <c r="AB117"/>
  <c r="AB107"/>
  <c r="AB106"/>
  <c r="AB96"/>
  <c r="AB95"/>
  <c r="AB85"/>
  <c r="AB84"/>
  <c r="AB74"/>
  <c r="AB80" s="1"/>
  <c r="AB73"/>
  <c r="AB63"/>
  <c r="AB62"/>
  <c r="AB52"/>
  <c r="AB58" s="1"/>
  <c r="AB51"/>
  <c r="AB41"/>
  <c r="AB47" s="1"/>
  <c r="AB40"/>
  <c r="AB30"/>
  <c r="AB36" s="1"/>
  <c r="AB29"/>
  <c r="AB19"/>
  <c r="AB24" s="1"/>
  <c r="AB18"/>
  <c r="AB127"/>
  <c r="AB8"/>
  <c r="AB14" s="1"/>
  <c r="AB7"/>
  <c r="AB126"/>
  <c r="AB97"/>
  <c r="AB98" s="1"/>
  <c r="BG126"/>
  <c r="AB90" l="1"/>
  <c r="AB91"/>
  <c r="AB68"/>
  <c r="AB69"/>
  <c r="AB101"/>
  <c r="AB102"/>
  <c r="AB108"/>
  <c r="AB109" s="1"/>
  <c r="AB113"/>
  <c r="BM17"/>
  <c r="AB75"/>
  <c r="AB76" s="1"/>
  <c r="AB88"/>
  <c r="AB89" s="1"/>
  <c r="AB20"/>
  <c r="AB25" s="1"/>
  <c r="AB86"/>
  <c r="AB87" s="1"/>
  <c r="AB57"/>
  <c r="AB22"/>
  <c r="AB23" s="1"/>
  <c r="AB44"/>
  <c r="AB45" s="1"/>
  <c r="AB110"/>
  <c r="AB111" s="1"/>
  <c r="AB77"/>
  <c r="AB78" s="1"/>
  <c r="AB79"/>
  <c r="AB42"/>
  <c r="AB43" s="1"/>
  <c r="AB13"/>
  <c r="AB46"/>
  <c r="AB9"/>
  <c r="AB10" s="1"/>
  <c r="AB21"/>
  <c r="AB99"/>
  <c r="AB100" s="1"/>
  <c r="AB128"/>
  <c r="AB66"/>
  <c r="AB67" s="1"/>
  <c r="AB11"/>
  <c r="AB12" s="1"/>
  <c r="AB31"/>
  <c r="AB32" s="1"/>
  <c r="AB119"/>
  <c r="AB120" s="1"/>
  <c r="AB53"/>
  <c r="AB54" s="1"/>
  <c r="AB121"/>
  <c r="AB122" s="1"/>
  <c r="AB129"/>
  <c r="AB135" s="1"/>
  <c r="AB33"/>
  <c r="AB34" s="1"/>
  <c r="AB64"/>
  <c r="AB65" s="1"/>
  <c r="AB112"/>
  <c r="AB35"/>
  <c r="AB55"/>
  <c r="AB56" s="1"/>
  <c r="AB123"/>
  <c r="C83" i="5"/>
  <c r="C74"/>
  <c r="C69"/>
  <c r="C64"/>
  <c r="C54"/>
  <c r="C49"/>
  <c r="I3" i="11"/>
  <c r="BG127" i="2"/>
  <c r="AE127"/>
  <c r="AF127"/>
  <c r="AG127"/>
  <c r="AH127"/>
  <c r="AI127"/>
  <c r="AJ127"/>
  <c r="AK127"/>
  <c r="AL127"/>
  <c r="AM127"/>
  <c r="AN127"/>
  <c r="AO127"/>
  <c r="AP127"/>
  <c r="AQ127"/>
  <c r="AR127"/>
  <c r="AS127"/>
  <c r="AT127"/>
  <c r="AU127"/>
  <c r="AV127"/>
  <c r="AW127"/>
  <c r="AX127"/>
  <c r="AY127"/>
  <c r="AZ127"/>
  <c r="BA127"/>
  <c r="BB127"/>
  <c r="BC127"/>
  <c r="BD127"/>
  <c r="BE127"/>
  <c r="BF127"/>
  <c r="AV58"/>
  <c r="AS58"/>
  <c r="BL25"/>
  <c r="C99" i="5"/>
  <c r="AB134" i="2" l="1"/>
  <c r="AB132"/>
  <c r="AB133" s="1"/>
  <c r="AB130"/>
  <c r="AB131" s="1"/>
  <c r="B96" i="11"/>
  <c r="B92"/>
  <c r="P6"/>
  <c r="P5"/>
  <c r="R18" i="10"/>
  <c r="H48" i="11"/>
  <c r="H43"/>
  <c r="H44"/>
  <c r="H45"/>
  <c r="H46"/>
  <c r="H47"/>
  <c r="H42" l="1"/>
  <c r="H49" l="1"/>
  <c r="H73" l="1"/>
  <c r="H72"/>
  <c r="H67"/>
  <c r="H63"/>
  <c r="H62"/>
  <c r="H61"/>
  <c r="H60"/>
  <c r="I58"/>
  <c r="I58" i="5"/>
  <c r="I115" i="11"/>
  <c r="F115"/>
  <c r="C115"/>
  <c r="B115"/>
  <c r="O114"/>
  <c r="M114"/>
  <c r="N114" s="1"/>
  <c r="O113"/>
  <c r="M113"/>
  <c r="N113" s="1"/>
  <c r="O112"/>
  <c r="M112"/>
  <c r="N112" s="1"/>
  <c r="I109"/>
  <c r="F109"/>
  <c r="C109"/>
  <c r="B109"/>
  <c r="O108"/>
  <c r="M108"/>
  <c r="N108" s="1"/>
  <c r="O107"/>
  <c r="M107"/>
  <c r="N107" s="1"/>
  <c r="O106"/>
  <c r="M106"/>
  <c r="N106" s="1"/>
  <c r="F104"/>
  <c r="C104"/>
  <c r="E102"/>
  <c r="C102"/>
  <c r="I102"/>
  <c r="M100"/>
  <c r="N100" s="1"/>
  <c r="O100"/>
  <c r="I99"/>
  <c r="E99"/>
  <c r="C99"/>
  <c r="M98"/>
  <c r="N98" s="1"/>
  <c r="O98"/>
  <c r="M97"/>
  <c r="N97" s="1"/>
  <c r="O97"/>
  <c r="I96"/>
  <c r="E96"/>
  <c r="C96"/>
  <c r="O95"/>
  <c r="M95"/>
  <c r="M94"/>
  <c r="N94" s="1"/>
  <c r="O94"/>
  <c r="M93"/>
  <c r="I92"/>
  <c r="E92"/>
  <c r="C92"/>
  <c r="O91"/>
  <c r="M91"/>
  <c r="N91" s="1"/>
  <c r="M90"/>
  <c r="N90" s="1"/>
  <c r="M89"/>
  <c r="O89"/>
  <c r="F73"/>
  <c r="F72"/>
  <c r="F67"/>
  <c r="F63"/>
  <c r="F62"/>
  <c r="F61"/>
  <c r="F60"/>
  <c r="F58"/>
  <c r="C58"/>
  <c r="B49"/>
  <c r="F48"/>
  <c r="R48" s="1"/>
  <c r="F47"/>
  <c r="F46"/>
  <c r="F45"/>
  <c r="F44"/>
  <c r="F43"/>
  <c r="I40"/>
  <c r="I104" s="1"/>
  <c r="F40"/>
  <c r="C40"/>
  <c r="I32"/>
  <c r="F32"/>
  <c r="C32"/>
  <c r="I11"/>
  <c r="F11"/>
  <c r="C11"/>
  <c r="F3"/>
  <c r="C3"/>
  <c r="M91" i="5"/>
  <c r="K91"/>
  <c r="L91" s="1"/>
  <c r="I96"/>
  <c r="K95"/>
  <c r="D96"/>
  <c r="I92"/>
  <c r="D92"/>
  <c r="I40" i="4"/>
  <c r="I32"/>
  <c r="I11"/>
  <c r="I3"/>
  <c r="D99" i="5"/>
  <c r="D102"/>
  <c r="F102"/>
  <c r="K100"/>
  <c r="L100" s="1"/>
  <c r="F99"/>
  <c r="K98"/>
  <c r="L98" s="1"/>
  <c r="K97"/>
  <c r="L97" s="1"/>
  <c r="I99"/>
  <c r="F96"/>
  <c r="K94"/>
  <c r="L94" s="1"/>
  <c r="G96"/>
  <c r="K93"/>
  <c r="F92"/>
  <c r="K90"/>
  <c r="L90" s="1"/>
  <c r="K89"/>
  <c r="M89"/>
  <c r="G99" l="1"/>
  <c r="M99" s="1"/>
  <c r="G102"/>
  <c r="M101"/>
  <c r="F92" i="11"/>
  <c r="O92" s="1"/>
  <c r="M92"/>
  <c r="N92" s="1"/>
  <c r="M99"/>
  <c r="N99" s="1"/>
  <c r="F99"/>
  <c r="O99" s="1"/>
  <c r="H64"/>
  <c r="H74"/>
  <c r="F102"/>
  <c r="O102" s="1"/>
  <c r="F74"/>
  <c r="F42"/>
  <c r="R42" s="1"/>
  <c r="R49" s="1"/>
  <c r="M102"/>
  <c r="N102" s="1"/>
  <c r="F96"/>
  <c r="M96"/>
  <c r="N96" s="1"/>
  <c r="M101"/>
  <c r="N101" s="1"/>
  <c r="O109"/>
  <c r="O115"/>
  <c r="O90"/>
  <c r="O101"/>
  <c r="M109"/>
  <c r="N109" s="1"/>
  <c r="M115"/>
  <c r="N115" s="1"/>
  <c r="F64"/>
  <c r="K96" i="5"/>
  <c r="L96" s="1"/>
  <c r="K99"/>
  <c r="L99" s="1"/>
  <c r="G92"/>
  <c r="M98"/>
  <c r="M100"/>
  <c r="I102"/>
  <c r="M90"/>
  <c r="M94"/>
  <c r="M97"/>
  <c r="K101"/>
  <c r="L101" s="1"/>
  <c r="F49" i="11" l="1"/>
  <c r="O96"/>
  <c r="M92" i="5"/>
  <c r="K92"/>
  <c r="L92" s="1"/>
  <c r="K102"/>
  <c r="L102" s="1"/>
  <c r="M102"/>
  <c r="M96"/>
  <c r="BH127" i="2"/>
  <c r="B99" i="11" l="1"/>
  <c r="G104" i="5"/>
  <c r="D104"/>
  <c r="K113"/>
  <c r="L113" s="1"/>
  <c r="M113"/>
  <c r="K114"/>
  <c r="L114" s="1"/>
  <c r="M114"/>
  <c r="K112"/>
  <c r="L112" s="1"/>
  <c r="M112"/>
  <c r="M107"/>
  <c r="M108"/>
  <c r="M106"/>
  <c r="K107"/>
  <c r="L107" s="1"/>
  <c r="K108"/>
  <c r="L108" s="1"/>
  <c r="K106"/>
  <c r="L106" s="1"/>
  <c r="I115"/>
  <c r="G115"/>
  <c r="D115"/>
  <c r="I109"/>
  <c r="G109"/>
  <c r="D109"/>
  <c r="B102" i="11" l="1"/>
  <c r="M115" i="5"/>
  <c r="M109"/>
  <c r="K115"/>
  <c r="L115" s="1"/>
  <c r="K109"/>
  <c r="L109" s="1"/>
  <c r="BI72" i="8"/>
  <c r="BI67"/>
  <c r="BI55"/>
  <c r="BI49"/>
  <c r="BI43"/>
  <c r="BI37"/>
  <c r="BI31"/>
  <c r="BI25"/>
  <c r="BI19"/>
  <c r="BI13"/>
  <c r="BI7"/>
  <c r="BG66"/>
  <c r="BG60"/>
  <c r="BG54"/>
  <c r="BG48"/>
  <c r="BG42"/>
  <c r="BG36"/>
  <c r="BG30"/>
  <c r="BG24"/>
  <c r="BG18"/>
  <c r="BG12"/>
  <c r="BG6"/>
  <c r="AE67"/>
  <c r="AF67"/>
  <c r="AG67"/>
  <c r="AH67"/>
  <c r="AI67"/>
  <c r="AJ67"/>
  <c r="AK67"/>
  <c r="AL67"/>
  <c r="AM67"/>
  <c r="AN67"/>
  <c r="AO67"/>
  <c r="AP67"/>
  <c r="AQ67"/>
  <c r="AR67"/>
  <c r="AS67"/>
  <c r="AT67"/>
  <c r="AU67"/>
  <c r="AV67"/>
  <c r="AW67"/>
  <c r="AX67"/>
  <c r="AY67"/>
  <c r="AZ67"/>
  <c r="BA67"/>
  <c r="BB67"/>
  <c r="BC67"/>
  <c r="BD67"/>
  <c r="BE67"/>
  <c r="BF67"/>
  <c r="AE61"/>
  <c r="AF61"/>
  <c r="AG61"/>
  <c r="AH61"/>
  <c r="AI61"/>
  <c r="AJ61"/>
  <c r="AK61"/>
  <c r="AL61"/>
  <c r="AM61"/>
  <c r="AN61"/>
  <c r="AO61"/>
  <c r="AP61"/>
  <c r="AQ61"/>
  <c r="AR61"/>
  <c r="AS61"/>
  <c r="AT61"/>
  <c r="AU61"/>
  <c r="AV61"/>
  <c r="AW61"/>
  <c r="AX61"/>
  <c r="AY61"/>
  <c r="AZ61"/>
  <c r="BA61"/>
  <c r="BB61"/>
  <c r="BC61"/>
  <c r="BD61"/>
  <c r="BE61"/>
  <c r="AE49"/>
  <c r="AF49"/>
  <c r="AG49"/>
  <c r="AH49"/>
  <c r="AI49"/>
  <c r="AJ49"/>
  <c r="AK49"/>
  <c r="AL49"/>
  <c r="AM49"/>
  <c r="AN49"/>
  <c r="AO49"/>
  <c r="AP49"/>
  <c r="AQ49"/>
  <c r="AR49"/>
  <c r="AS49"/>
  <c r="AT49"/>
  <c r="AU49"/>
  <c r="AV49"/>
  <c r="AW49"/>
  <c r="AX49"/>
  <c r="AY49"/>
  <c r="AZ49"/>
  <c r="BA49"/>
  <c r="BB49"/>
  <c r="BC49"/>
  <c r="BD49"/>
  <c r="BE49"/>
  <c r="BF49"/>
  <c r="AE43"/>
  <c r="AF43"/>
  <c r="AG43"/>
  <c r="AH43"/>
  <c r="AI43"/>
  <c r="AJ43"/>
  <c r="AK43"/>
  <c r="AL43"/>
  <c r="AM43"/>
  <c r="AN43"/>
  <c r="AO43"/>
  <c r="AP43"/>
  <c r="AQ43"/>
  <c r="AR43"/>
  <c r="AS43"/>
  <c r="AT43"/>
  <c r="AU43"/>
  <c r="AV43"/>
  <c r="AW43"/>
  <c r="AX43"/>
  <c r="AY43"/>
  <c r="AZ43"/>
  <c r="BA43"/>
  <c r="BB43"/>
  <c r="BC43"/>
  <c r="BD43"/>
  <c r="BE43"/>
  <c r="BF43"/>
  <c r="AE37"/>
  <c r="AF37"/>
  <c r="AG37"/>
  <c r="AH37"/>
  <c r="AI37"/>
  <c r="AJ37"/>
  <c r="AK37"/>
  <c r="AL37"/>
  <c r="AM37"/>
  <c r="AN37"/>
  <c r="AO37"/>
  <c r="AP37"/>
  <c r="AQ37"/>
  <c r="AR37"/>
  <c r="AS37"/>
  <c r="AT37"/>
  <c r="AU37"/>
  <c r="AV37"/>
  <c r="AW37"/>
  <c r="AX37"/>
  <c r="AY37"/>
  <c r="AZ37"/>
  <c r="BA37"/>
  <c r="BB37"/>
  <c r="BC37"/>
  <c r="BD37"/>
  <c r="BE37"/>
  <c r="BF37"/>
  <c r="AE31"/>
  <c r="AF31"/>
  <c r="AG31"/>
  <c r="AH31"/>
  <c r="AI31"/>
  <c r="AJ31"/>
  <c r="AK31"/>
  <c r="AL31"/>
  <c r="AM31"/>
  <c r="AN31"/>
  <c r="AO31"/>
  <c r="AP31"/>
  <c r="AQ31"/>
  <c r="AR31"/>
  <c r="AS31"/>
  <c r="AT31"/>
  <c r="AU31"/>
  <c r="AV31"/>
  <c r="AW31"/>
  <c r="AX31"/>
  <c r="AY31"/>
  <c r="AZ31"/>
  <c r="BA31"/>
  <c r="BB31"/>
  <c r="BC31"/>
  <c r="BD31"/>
  <c r="BE31"/>
  <c r="BF31"/>
  <c r="AE25"/>
  <c r="AF25"/>
  <c r="AG25"/>
  <c r="AH25"/>
  <c r="AI25"/>
  <c r="AJ25"/>
  <c r="AK25"/>
  <c r="AL25"/>
  <c r="AM25"/>
  <c r="AN25"/>
  <c r="AO25"/>
  <c r="AP25"/>
  <c r="AQ25"/>
  <c r="AR25"/>
  <c r="AS25"/>
  <c r="AT25"/>
  <c r="AU25"/>
  <c r="AV25"/>
  <c r="AW25"/>
  <c r="AX25"/>
  <c r="AY25"/>
  <c r="AZ25"/>
  <c r="BA25"/>
  <c r="BB25"/>
  <c r="BC25"/>
  <c r="BD25"/>
  <c r="BE25"/>
  <c r="BF25"/>
  <c r="AE19"/>
  <c r="AF19"/>
  <c r="AG19"/>
  <c r="AH19"/>
  <c r="AI19"/>
  <c r="AJ19"/>
  <c r="AK19"/>
  <c r="AL19"/>
  <c r="AM19"/>
  <c r="AN19"/>
  <c r="AO19"/>
  <c r="AP19"/>
  <c r="AQ19"/>
  <c r="AR19"/>
  <c r="AS19"/>
  <c r="AT19"/>
  <c r="AU19"/>
  <c r="AV19"/>
  <c r="AW19"/>
  <c r="AX19"/>
  <c r="AY19"/>
  <c r="AZ19"/>
  <c r="BA19"/>
  <c r="BB19"/>
  <c r="BC19"/>
  <c r="BD19"/>
  <c r="BE19"/>
  <c r="BF19"/>
  <c r="AE13"/>
  <c r="AF13"/>
  <c r="AG13"/>
  <c r="AH13"/>
  <c r="AI13"/>
  <c r="AJ13"/>
  <c r="AK13"/>
  <c r="AL13"/>
  <c r="AM13"/>
  <c r="AN13"/>
  <c r="AO13"/>
  <c r="AP13"/>
  <c r="AQ13"/>
  <c r="AR13"/>
  <c r="AS13"/>
  <c r="AT13"/>
  <c r="AU13"/>
  <c r="AV13"/>
  <c r="AW13"/>
  <c r="AX13"/>
  <c r="AY13"/>
  <c r="AZ13"/>
  <c r="BA13"/>
  <c r="BB13"/>
  <c r="BC13"/>
  <c r="BD13"/>
  <c r="BE13"/>
  <c r="BF13"/>
  <c r="AE7"/>
  <c r="AF7"/>
  <c r="AG7"/>
  <c r="AH7"/>
  <c r="AI7"/>
  <c r="AJ7"/>
  <c r="AK7"/>
  <c r="AL7"/>
  <c r="AM7"/>
  <c r="AN7"/>
  <c r="AO7"/>
  <c r="AP7"/>
  <c r="AQ7"/>
  <c r="AR7"/>
  <c r="AS7"/>
  <c r="AT7"/>
  <c r="AU7"/>
  <c r="AV7"/>
  <c r="AW7"/>
  <c r="AX7"/>
  <c r="AY7"/>
  <c r="AZ7"/>
  <c r="BA7"/>
  <c r="BB7"/>
  <c r="BC7"/>
  <c r="BD7"/>
  <c r="BE7"/>
  <c r="BF7"/>
  <c r="AD67"/>
  <c r="AD61"/>
  <c r="AD55"/>
  <c r="BG55" s="1"/>
  <c r="AD49"/>
  <c r="AD43"/>
  <c r="AD37"/>
  <c r="AD31"/>
  <c r="AD25"/>
  <c r="AD19"/>
  <c r="AD13"/>
  <c r="AD7"/>
  <c r="D67"/>
  <c r="E67"/>
  <c r="F67"/>
  <c r="G67"/>
  <c r="H67"/>
  <c r="I67"/>
  <c r="J67"/>
  <c r="K67"/>
  <c r="L67"/>
  <c r="M67"/>
  <c r="N67"/>
  <c r="O67"/>
  <c r="P67"/>
  <c r="Q67"/>
  <c r="R67"/>
  <c r="S67"/>
  <c r="T67"/>
  <c r="U67"/>
  <c r="V67"/>
  <c r="W67"/>
  <c r="X67"/>
  <c r="Y67"/>
  <c r="Z67"/>
  <c r="AA67"/>
  <c r="AB67"/>
  <c r="D61"/>
  <c r="E61"/>
  <c r="F61"/>
  <c r="G61"/>
  <c r="H61"/>
  <c r="I61"/>
  <c r="J61"/>
  <c r="K61"/>
  <c r="L61"/>
  <c r="M61"/>
  <c r="N61"/>
  <c r="O61"/>
  <c r="P61"/>
  <c r="Q61"/>
  <c r="R61"/>
  <c r="S61"/>
  <c r="T61"/>
  <c r="U61"/>
  <c r="V61"/>
  <c r="W61"/>
  <c r="X61"/>
  <c r="Y61"/>
  <c r="Z61"/>
  <c r="AA61"/>
  <c r="AB61"/>
  <c r="D55"/>
  <c r="E55"/>
  <c r="F55"/>
  <c r="G55"/>
  <c r="H55"/>
  <c r="I55"/>
  <c r="J55"/>
  <c r="K55"/>
  <c r="L55"/>
  <c r="M55"/>
  <c r="N55"/>
  <c r="O55"/>
  <c r="P55"/>
  <c r="Q55"/>
  <c r="R55"/>
  <c r="S55"/>
  <c r="T55"/>
  <c r="U55"/>
  <c r="V55"/>
  <c r="W55"/>
  <c r="X55"/>
  <c r="Y55"/>
  <c r="Z55"/>
  <c r="AA55"/>
  <c r="AB55"/>
  <c r="D49"/>
  <c r="E49"/>
  <c r="F49"/>
  <c r="G49"/>
  <c r="H49"/>
  <c r="I49"/>
  <c r="J49"/>
  <c r="K49"/>
  <c r="L49"/>
  <c r="M49"/>
  <c r="N49"/>
  <c r="O49"/>
  <c r="P49"/>
  <c r="Q49"/>
  <c r="R49"/>
  <c r="S49"/>
  <c r="T49"/>
  <c r="U49"/>
  <c r="V49"/>
  <c r="W49"/>
  <c r="X49"/>
  <c r="Y49"/>
  <c r="Z49"/>
  <c r="AA49"/>
  <c r="AB49"/>
  <c r="D43"/>
  <c r="E43"/>
  <c r="F43"/>
  <c r="G43"/>
  <c r="H43"/>
  <c r="I43"/>
  <c r="J43"/>
  <c r="K43"/>
  <c r="L43"/>
  <c r="M43"/>
  <c r="N43"/>
  <c r="O43"/>
  <c r="P43"/>
  <c r="Q43"/>
  <c r="R43"/>
  <c r="S43"/>
  <c r="T43"/>
  <c r="U43"/>
  <c r="V43"/>
  <c r="W43"/>
  <c r="X43"/>
  <c r="Y43"/>
  <c r="Z43"/>
  <c r="AA43"/>
  <c r="AB43"/>
  <c r="D37"/>
  <c r="E37"/>
  <c r="F37"/>
  <c r="G37"/>
  <c r="H37"/>
  <c r="I37"/>
  <c r="J37"/>
  <c r="K37"/>
  <c r="L37"/>
  <c r="M37"/>
  <c r="N37"/>
  <c r="O37"/>
  <c r="P37"/>
  <c r="Q37"/>
  <c r="R37"/>
  <c r="S37"/>
  <c r="T37"/>
  <c r="U37"/>
  <c r="V37"/>
  <c r="W37"/>
  <c r="X37"/>
  <c r="Y37"/>
  <c r="Z37"/>
  <c r="AA37"/>
  <c r="AB37"/>
  <c r="D31"/>
  <c r="E31"/>
  <c r="F31"/>
  <c r="G31"/>
  <c r="H31"/>
  <c r="I31"/>
  <c r="J31"/>
  <c r="K31"/>
  <c r="L31"/>
  <c r="M31"/>
  <c r="N31"/>
  <c r="O31"/>
  <c r="P31"/>
  <c r="Q31"/>
  <c r="R31"/>
  <c r="S31"/>
  <c r="T31"/>
  <c r="U31"/>
  <c r="V31"/>
  <c r="W31"/>
  <c r="X31"/>
  <c r="Y31"/>
  <c r="Z31"/>
  <c r="AA31"/>
  <c r="AB31"/>
  <c r="D25"/>
  <c r="E25"/>
  <c r="F25"/>
  <c r="G25"/>
  <c r="H25"/>
  <c r="I25"/>
  <c r="J25"/>
  <c r="K25"/>
  <c r="L25"/>
  <c r="M25"/>
  <c r="N25"/>
  <c r="O25"/>
  <c r="P25"/>
  <c r="Q25"/>
  <c r="R25"/>
  <c r="S25"/>
  <c r="T25"/>
  <c r="U25"/>
  <c r="V25"/>
  <c r="W25"/>
  <c r="X25"/>
  <c r="Y25"/>
  <c r="Z25"/>
  <c r="AA25"/>
  <c r="AB25"/>
  <c r="D19"/>
  <c r="E19"/>
  <c r="F19"/>
  <c r="G19"/>
  <c r="H19"/>
  <c r="I19"/>
  <c r="J19"/>
  <c r="K19"/>
  <c r="L19"/>
  <c r="M19"/>
  <c r="N19"/>
  <c r="O19"/>
  <c r="P19"/>
  <c r="Q19"/>
  <c r="R19"/>
  <c r="S19"/>
  <c r="T19"/>
  <c r="U19"/>
  <c r="V19"/>
  <c r="W19"/>
  <c r="X19"/>
  <c r="Y19"/>
  <c r="Z19"/>
  <c r="AA19"/>
  <c r="AB19"/>
  <c r="AC66"/>
  <c r="AC60"/>
  <c r="AC54"/>
  <c r="AC48"/>
  <c r="AC42"/>
  <c r="BH42" s="1"/>
  <c r="BJ42" s="1"/>
  <c r="AC36"/>
  <c r="AC30"/>
  <c r="AC24"/>
  <c r="AC18"/>
  <c r="AC12"/>
  <c r="BH12" s="1"/>
  <c r="BJ12" s="1"/>
  <c r="AC6"/>
  <c r="D13"/>
  <c r="E13"/>
  <c r="F13"/>
  <c r="G13"/>
  <c r="H13"/>
  <c r="I13"/>
  <c r="J13"/>
  <c r="K13"/>
  <c r="L13"/>
  <c r="M13"/>
  <c r="N13"/>
  <c r="O13"/>
  <c r="P13"/>
  <c r="Q13"/>
  <c r="R13"/>
  <c r="S13"/>
  <c r="T13"/>
  <c r="U13"/>
  <c r="V13"/>
  <c r="W13"/>
  <c r="X13"/>
  <c r="Y13"/>
  <c r="Z13"/>
  <c r="AA13"/>
  <c r="AB13"/>
  <c r="D7"/>
  <c r="E7"/>
  <c r="F7"/>
  <c r="G7"/>
  <c r="H7"/>
  <c r="I7"/>
  <c r="J7"/>
  <c r="K7"/>
  <c r="L7"/>
  <c r="M7"/>
  <c r="N7"/>
  <c r="O7"/>
  <c r="P7"/>
  <c r="Q7"/>
  <c r="R7"/>
  <c r="S7"/>
  <c r="T7"/>
  <c r="U7"/>
  <c r="V7"/>
  <c r="W7"/>
  <c r="X7"/>
  <c r="Y7"/>
  <c r="Z7"/>
  <c r="AA7"/>
  <c r="AB7"/>
  <c r="C67"/>
  <c r="C55"/>
  <c r="C61"/>
  <c r="C49"/>
  <c r="C43"/>
  <c r="C37"/>
  <c r="C31"/>
  <c r="C25"/>
  <c r="C19"/>
  <c r="C13"/>
  <c r="C7"/>
  <c r="BK74"/>
  <c r="AU74"/>
  <c r="AR74"/>
  <c r="B74"/>
  <c r="BF72"/>
  <c r="BE72"/>
  <c r="BD72"/>
  <c r="BC72"/>
  <c r="BB72"/>
  <c r="BA72"/>
  <c r="AZ72"/>
  <c r="AY72"/>
  <c r="AX72"/>
  <c r="AW72"/>
  <c r="AV72"/>
  <c r="AU72"/>
  <c r="AT72"/>
  <c r="AS72"/>
  <c r="AR72"/>
  <c r="AQ72"/>
  <c r="AP72"/>
  <c r="AO72"/>
  <c r="AN72"/>
  <c r="AM72"/>
  <c r="AL72"/>
  <c r="AK72"/>
  <c r="AJ72"/>
  <c r="AI72"/>
  <c r="AH72"/>
  <c r="AG72"/>
  <c r="AF72"/>
  <c r="AE72"/>
  <c r="AD72"/>
  <c r="AB72"/>
  <c r="AA72"/>
  <c r="Z72"/>
  <c r="Y72"/>
  <c r="X72"/>
  <c r="W72"/>
  <c r="V72"/>
  <c r="U72"/>
  <c r="T72"/>
  <c r="S72"/>
  <c r="R72"/>
  <c r="Q72"/>
  <c r="P72"/>
  <c r="O72"/>
  <c r="N72"/>
  <c r="M72"/>
  <c r="L72"/>
  <c r="K72"/>
  <c r="J72"/>
  <c r="I72"/>
  <c r="H72"/>
  <c r="G72"/>
  <c r="F72"/>
  <c r="E72"/>
  <c r="D72"/>
  <c r="C72"/>
  <c r="B72"/>
  <c r="BE71"/>
  <c r="BD71"/>
  <c r="BC71"/>
  <c r="BB71"/>
  <c r="BA71"/>
  <c r="AZ71"/>
  <c r="AY71"/>
  <c r="AX71"/>
  <c r="AW71"/>
  <c r="AV71"/>
  <c r="AU71"/>
  <c r="AT71"/>
  <c r="AS71"/>
  <c r="AR71"/>
  <c r="AQ71"/>
  <c r="AP71"/>
  <c r="AO71"/>
  <c r="AN71"/>
  <c r="AM71"/>
  <c r="AL71"/>
  <c r="AK71"/>
  <c r="AJ71"/>
  <c r="AI71"/>
  <c r="AH71"/>
  <c r="AG71"/>
  <c r="AF71"/>
  <c r="AE71"/>
  <c r="AD71"/>
  <c r="AB71"/>
  <c r="AA71"/>
  <c r="Z71"/>
  <c r="Y71"/>
  <c r="X71"/>
  <c r="W71"/>
  <c r="V71"/>
  <c r="U71"/>
  <c r="T71"/>
  <c r="S71"/>
  <c r="R71"/>
  <c r="Q71"/>
  <c r="P71"/>
  <c r="O71"/>
  <c r="N71"/>
  <c r="M71"/>
  <c r="L71"/>
  <c r="K71"/>
  <c r="J71"/>
  <c r="I71"/>
  <c r="H71"/>
  <c r="G71"/>
  <c r="F71"/>
  <c r="E71"/>
  <c r="D71"/>
  <c r="C71"/>
  <c r="AU69"/>
  <c r="AR69"/>
  <c r="BK68"/>
  <c r="BI68"/>
  <c r="BF68"/>
  <c r="BF69" s="1"/>
  <c r="BE68"/>
  <c r="BD68"/>
  <c r="BC68"/>
  <c r="BC69" s="1"/>
  <c r="BB68"/>
  <c r="BA68"/>
  <c r="AZ68"/>
  <c r="AY68"/>
  <c r="AY69" s="1"/>
  <c r="AX68"/>
  <c r="AW68"/>
  <c r="AV68"/>
  <c r="AT68"/>
  <c r="AT69" s="1"/>
  <c r="AS68"/>
  <c r="AQ68"/>
  <c r="AP68"/>
  <c r="AO68"/>
  <c r="AO69" s="1"/>
  <c r="AN68"/>
  <c r="AM68"/>
  <c r="AL68"/>
  <c r="AK68"/>
  <c r="AK69" s="1"/>
  <c r="AJ68"/>
  <c r="AI68"/>
  <c r="AH68"/>
  <c r="AG68"/>
  <c r="AF68"/>
  <c r="AE68"/>
  <c r="AD68"/>
  <c r="AB68"/>
  <c r="AA68"/>
  <c r="Z68"/>
  <c r="Y68"/>
  <c r="Y69" s="1"/>
  <c r="X68"/>
  <c r="W68"/>
  <c r="V68"/>
  <c r="U68"/>
  <c r="U69" s="1"/>
  <c r="T68"/>
  <c r="S68"/>
  <c r="R68"/>
  <c r="Q68"/>
  <c r="Q69" s="1"/>
  <c r="P68"/>
  <c r="O68"/>
  <c r="N68"/>
  <c r="M68"/>
  <c r="L68"/>
  <c r="K68"/>
  <c r="J68"/>
  <c r="I68"/>
  <c r="I69" s="1"/>
  <c r="H68"/>
  <c r="G68"/>
  <c r="F68"/>
  <c r="E68"/>
  <c r="E69" s="1"/>
  <c r="D68"/>
  <c r="C68"/>
  <c r="BG65"/>
  <c r="AC65"/>
  <c r="AU63"/>
  <c r="AR63"/>
  <c r="BK62"/>
  <c r="BI62"/>
  <c r="BF62"/>
  <c r="BE62"/>
  <c r="BE63" s="1"/>
  <c r="BD62"/>
  <c r="BD63" s="1"/>
  <c r="BC62"/>
  <c r="BB62"/>
  <c r="BA62"/>
  <c r="AZ62"/>
  <c r="AY62"/>
  <c r="AX62"/>
  <c r="AW62"/>
  <c r="AV62"/>
  <c r="AV63" s="1"/>
  <c r="AT62"/>
  <c r="AS62"/>
  <c r="AQ62"/>
  <c r="AP62"/>
  <c r="AP63" s="1"/>
  <c r="AO62"/>
  <c r="AN62"/>
  <c r="AM62"/>
  <c r="AL62"/>
  <c r="AL63" s="1"/>
  <c r="AK62"/>
  <c r="AK63" s="1"/>
  <c r="AJ62"/>
  <c r="AI62"/>
  <c r="AH62"/>
  <c r="AG62"/>
  <c r="AG63" s="1"/>
  <c r="AF62"/>
  <c r="AF63" s="1"/>
  <c r="AE62"/>
  <c r="AD62"/>
  <c r="AB62"/>
  <c r="AA62"/>
  <c r="Z62"/>
  <c r="Z63" s="1"/>
  <c r="Y62"/>
  <c r="X62"/>
  <c r="W62"/>
  <c r="V62"/>
  <c r="U62"/>
  <c r="T62"/>
  <c r="S62"/>
  <c r="R62"/>
  <c r="R63" s="1"/>
  <c r="Q62"/>
  <c r="Q63" s="1"/>
  <c r="P62"/>
  <c r="P63" s="1"/>
  <c r="O62"/>
  <c r="N62"/>
  <c r="N63" s="1"/>
  <c r="M62"/>
  <c r="M63" s="1"/>
  <c r="L62"/>
  <c r="K62"/>
  <c r="J62"/>
  <c r="I62"/>
  <c r="H62"/>
  <c r="G62"/>
  <c r="F62"/>
  <c r="F63" s="1"/>
  <c r="E62"/>
  <c r="D62"/>
  <c r="C62"/>
  <c r="BI59"/>
  <c r="BI61" s="1"/>
  <c r="BF59"/>
  <c r="BF71" s="1"/>
  <c r="AC59"/>
  <c r="AU57"/>
  <c r="AR57"/>
  <c r="BK56"/>
  <c r="BI56"/>
  <c r="BI57" s="1"/>
  <c r="BF56"/>
  <c r="BE56"/>
  <c r="BE57" s="1"/>
  <c r="BD56"/>
  <c r="BC56"/>
  <c r="BC57" s="1"/>
  <c r="BB56"/>
  <c r="BB57" s="1"/>
  <c r="BA56"/>
  <c r="BA57" s="1"/>
  <c r="AZ56"/>
  <c r="AY56"/>
  <c r="AY57" s="1"/>
  <c r="AX56"/>
  <c r="AX57" s="1"/>
  <c r="AW56"/>
  <c r="AW57" s="1"/>
  <c r="AV56"/>
  <c r="AT56"/>
  <c r="AT57" s="1"/>
  <c r="AS56"/>
  <c r="AS57" s="1"/>
  <c r="AQ56"/>
  <c r="AQ57" s="1"/>
  <c r="AP56"/>
  <c r="AO56"/>
  <c r="AO57" s="1"/>
  <c r="AN56"/>
  <c r="AN57" s="1"/>
  <c r="AM56"/>
  <c r="AM57" s="1"/>
  <c r="AL56"/>
  <c r="AK56"/>
  <c r="AK57" s="1"/>
  <c r="AJ56"/>
  <c r="AJ57" s="1"/>
  <c r="AI56"/>
  <c r="AI57" s="1"/>
  <c r="AH56"/>
  <c r="AG56"/>
  <c r="AG57" s="1"/>
  <c r="AF56"/>
  <c r="AE56"/>
  <c r="AE57" s="1"/>
  <c r="AD56"/>
  <c r="AB56"/>
  <c r="AB57" s="1"/>
  <c r="AA56"/>
  <c r="AA57" s="1"/>
  <c r="Z56"/>
  <c r="Y56"/>
  <c r="Y57" s="1"/>
  <c r="X56"/>
  <c r="X57" s="1"/>
  <c r="W56"/>
  <c r="W57" s="1"/>
  <c r="V56"/>
  <c r="U56"/>
  <c r="U57" s="1"/>
  <c r="T56"/>
  <c r="T57" s="1"/>
  <c r="S56"/>
  <c r="S57" s="1"/>
  <c r="R56"/>
  <c r="Q56"/>
  <c r="Q57" s="1"/>
  <c r="P56"/>
  <c r="O56"/>
  <c r="O57" s="1"/>
  <c r="N56"/>
  <c r="M56"/>
  <c r="M57" s="1"/>
  <c r="L56"/>
  <c r="L57" s="1"/>
  <c r="K56"/>
  <c r="K57" s="1"/>
  <c r="J56"/>
  <c r="I56"/>
  <c r="I57" s="1"/>
  <c r="H56"/>
  <c r="H57" s="1"/>
  <c r="G56"/>
  <c r="F56"/>
  <c r="E56"/>
  <c r="E57" s="1"/>
  <c r="D56"/>
  <c r="D57" s="1"/>
  <c r="C56"/>
  <c r="BG53"/>
  <c r="AC53"/>
  <c r="AU51"/>
  <c r="AR51"/>
  <c r="BK50"/>
  <c r="BI50"/>
  <c r="BF50"/>
  <c r="BF51" s="1"/>
  <c r="BE50"/>
  <c r="BD50"/>
  <c r="BC50"/>
  <c r="BB50"/>
  <c r="BA50"/>
  <c r="AZ50"/>
  <c r="AY50"/>
  <c r="AX50"/>
  <c r="AW50"/>
  <c r="AW51" s="1"/>
  <c r="AV50"/>
  <c r="AV51" s="1"/>
  <c r="AT50"/>
  <c r="AS50"/>
  <c r="AQ50"/>
  <c r="AP50"/>
  <c r="AO50"/>
  <c r="AN50"/>
  <c r="AM50"/>
  <c r="AL50"/>
  <c r="AL51" s="1"/>
  <c r="AK50"/>
  <c r="AJ50"/>
  <c r="AI50"/>
  <c r="AH50"/>
  <c r="AH51" s="1"/>
  <c r="AG50"/>
  <c r="AG51" s="1"/>
  <c r="AF50"/>
  <c r="AE50"/>
  <c r="AD50"/>
  <c r="AB50"/>
  <c r="AB51" s="1"/>
  <c r="AA50"/>
  <c r="Z50"/>
  <c r="Y50"/>
  <c r="X50"/>
  <c r="W50"/>
  <c r="V50"/>
  <c r="V51" s="1"/>
  <c r="U50"/>
  <c r="T50"/>
  <c r="S50"/>
  <c r="R50"/>
  <c r="Q50"/>
  <c r="Q51" s="1"/>
  <c r="P50"/>
  <c r="O50"/>
  <c r="N50"/>
  <c r="M50"/>
  <c r="L50"/>
  <c r="L51" s="1"/>
  <c r="K50"/>
  <c r="J50"/>
  <c r="I50"/>
  <c r="H50"/>
  <c r="G50"/>
  <c r="F50"/>
  <c r="F51" s="1"/>
  <c r="E50"/>
  <c r="D50"/>
  <c r="C50"/>
  <c r="BG47"/>
  <c r="AC47"/>
  <c r="AU45"/>
  <c r="AR45"/>
  <c r="BK44"/>
  <c r="BI44"/>
  <c r="BI45" s="1"/>
  <c r="BF44"/>
  <c r="BF45" s="1"/>
  <c r="BE44"/>
  <c r="BE45" s="1"/>
  <c r="BD44"/>
  <c r="BD45" s="1"/>
  <c r="BC44"/>
  <c r="BB44"/>
  <c r="BB45" s="1"/>
  <c r="BA44"/>
  <c r="BA45" s="1"/>
  <c r="AZ44"/>
  <c r="AZ45" s="1"/>
  <c r="AY44"/>
  <c r="AY45" s="1"/>
  <c r="AX44"/>
  <c r="AX45" s="1"/>
  <c r="AW44"/>
  <c r="AW45" s="1"/>
  <c r="AV44"/>
  <c r="AT44"/>
  <c r="AT45" s="1"/>
  <c r="AS44"/>
  <c r="AS45" s="1"/>
  <c r="AQ44"/>
  <c r="AQ45" s="1"/>
  <c r="AP44"/>
  <c r="AO44"/>
  <c r="AO45" s="1"/>
  <c r="AN44"/>
  <c r="AN45" s="1"/>
  <c r="AM44"/>
  <c r="AM45" s="1"/>
  <c r="AL44"/>
  <c r="AK44"/>
  <c r="AK45" s="1"/>
  <c r="AJ44"/>
  <c r="AJ45" s="1"/>
  <c r="AI44"/>
  <c r="AI45" s="1"/>
  <c r="AH44"/>
  <c r="AG44"/>
  <c r="AG45" s="1"/>
  <c r="AF44"/>
  <c r="AF45" s="1"/>
  <c r="AE44"/>
  <c r="AE45" s="1"/>
  <c r="AD44"/>
  <c r="AB44"/>
  <c r="AB45" s="1"/>
  <c r="AA44"/>
  <c r="AA45" s="1"/>
  <c r="Z44"/>
  <c r="Y44"/>
  <c r="Y45" s="1"/>
  <c r="X44"/>
  <c r="X45" s="1"/>
  <c r="W44"/>
  <c r="W45" s="1"/>
  <c r="V44"/>
  <c r="U44"/>
  <c r="U45" s="1"/>
  <c r="T44"/>
  <c r="T45" s="1"/>
  <c r="S44"/>
  <c r="S45" s="1"/>
  <c r="R44"/>
  <c r="Q44"/>
  <c r="Q45" s="1"/>
  <c r="P44"/>
  <c r="P45" s="1"/>
  <c r="O44"/>
  <c r="O45" s="1"/>
  <c r="N44"/>
  <c r="M44"/>
  <c r="M45" s="1"/>
  <c r="L44"/>
  <c r="L45" s="1"/>
  <c r="K44"/>
  <c r="K45" s="1"/>
  <c r="J44"/>
  <c r="I44"/>
  <c r="I45" s="1"/>
  <c r="H44"/>
  <c r="H45" s="1"/>
  <c r="G44"/>
  <c r="G45" s="1"/>
  <c r="F44"/>
  <c r="E44"/>
  <c r="E45" s="1"/>
  <c r="D44"/>
  <c r="D45" s="1"/>
  <c r="C44"/>
  <c r="C45" s="1"/>
  <c r="BG41"/>
  <c r="AC41"/>
  <c r="AU39"/>
  <c r="AR39"/>
  <c r="BK38"/>
  <c r="BI38"/>
  <c r="BF38"/>
  <c r="BF39" s="1"/>
  <c r="BE38"/>
  <c r="BD38"/>
  <c r="BC38"/>
  <c r="BB38"/>
  <c r="BA38"/>
  <c r="AZ38"/>
  <c r="AY38"/>
  <c r="AX38"/>
  <c r="AX39" s="1"/>
  <c r="AW38"/>
  <c r="AW39" s="1"/>
  <c r="AV38"/>
  <c r="AT38"/>
  <c r="AT39" s="1"/>
  <c r="AS38"/>
  <c r="AS39" s="1"/>
  <c r="AQ38"/>
  <c r="AP38"/>
  <c r="AO38"/>
  <c r="AO39" s="1"/>
  <c r="AN38"/>
  <c r="AM38"/>
  <c r="AL38"/>
  <c r="AL39" s="1"/>
  <c r="AK38"/>
  <c r="AK39" s="1"/>
  <c r="AJ38"/>
  <c r="AI38"/>
  <c r="AH38"/>
  <c r="AG38"/>
  <c r="AF38"/>
  <c r="AE38"/>
  <c r="AD38"/>
  <c r="AD39" s="1"/>
  <c r="AB38"/>
  <c r="AA38"/>
  <c r="Z38"/>
  <c r="Y38"/>
  <c r="Y39" s="1"/>
  <c r="X38"/>
  <c r="W38"/>
  <c r="V38"/>
  <c r="V39" s="1"/>
  <c r="U38"/>
  <c r="U39" s="1"/>
  <c r="T38"/>
  <c r="S38"/>
  <c r="R38"/>
  <c r="Q38"/>
  <c r="Q39" s="1"/>
  <c r="P38"/>
  <c r="O38"/>
  <c r="N38"/>
  <c r="N39" s="1"/>
  <c r="M38"/>
  <c r="M39" s="1"/>
  <c r="L38"/>
  <c r="K38"/>
  <c r="J38"/>
  <c r="I38"/>
  <c r="I39" s="1"/>
  <c r="H38"/>
  <c r="G38"/>
  <c r="F38"/>
  <c r="F39" s="1"/>
  <c r="E38"/>
  <c r="E39" s="1"/>
  <c r="D38"/>
  <c r="C38"/>
  <c r="BG35"/>
  <c r="AC35"/>
  <c r="AU33"/>
  <c r="AR33"/>
  <c r="BK32"/>
  <c r="BI32"/>
  <c r="BI33" s="1"/>
  <c r="BF32"/>
  <c r="BF33" s="1"/>
  <c r="BE32"/>
  <c r="BD32"/>
  <c r="BD33" s="1"/>
  <c r="BC32"/>
  <c r="BC33" s="1"/>
  <c r="BB32"/>
  <c r="BB33" s="1"/>
  <c r="BA32"/>
  <c r="BA33" s="1"/>
  <c r="AZ32"/>
  <c r="AZ33" s="1"/>
  <c r="AY32"/>
  <c r="AY33" s="1"/>
  <c r="AX32"/>
  <c r="AX33" s="1"/>
  <c r="AW32"/>
  <c r="AV32"/>
  <c r="AV33" s="1"/>
  <c r="AT32"/>
  <c r="AT33" s="1"/>
  <c r="AS32"/>
  <c r="AS33" s="1"/>
  <c r="AQ32"/>
  <c r="AQ33" s="1"/>
  <c r="AP32"/>
  <c r="AP33" s="1"/>
  <c r="AO32"/>
  <c r="AO33" s="1"/>
  <c r="AN32"/>
  <c r="AN33" s="1"/>
  <c r="AM32"/>
  <c r="AM33" s="1"/>
  <c r="AL32"/>
  <c r="AL33" s="1"/>
  <c r="AK32"/>
  <c r="AK33" s="1"/>
  <c r="AJ32"/>
  <c r="AJ33" s="1"/>
  <c r="AI32"/>
  <c r="AI33" s="1"/>
  <c r="AH32"/>
  <c r="AH33" s="1"/>
  <c r="AG32"/>
  <c r="AF32"/>
  <c r="AF33" s="1"/>
  <c r="AE32"/>
  <c r="AE33" s="1"/>
  <c r="AD32"/>
  <c r="AD33" s="1"/>
  <c r="AB32"/>
  <c r="AB33" s="1"/>
  <c r="AA32"/>
  <c r="AA33" s="1"/>
  <c r="Z32"/>
  <c r="Z33" s="1"/>
  <c r="Y32"/>
  <c r="Y33" s="1"/>
  <c r="X32"/>
  <c r="X33" s="1"/>
  <c r="W32"/>
  <c r="V32"/>
  <c r="V33" s="1"/>
  <c r="U32"/>
  <c r="U33" s="1"/>
  <c r="T32"/>
  <c r="T33" s="1"/>
  <c r="S32"/>
  <c r="S33" s="1"/>
  <c r="R32"/>
  <c r="R33" s="1"/>
  <c r="Q32"/>
  <c r="P32"/>
  <c r="P33" s="1"/>
  <c r="O32"/>
  <c r="N32"/>
  <c r="N33" s="1"/>
  <c r="M32"/>
  <c r="M33" s="1"/>
  <c r="L32"/>
  <c r="L33" s="1"/>
  <c r="K32"/>
  <c r="K33" s="1"/>
  <c r="J32"/>
  <c r="J33" s="1"/>
  <c r="I32"/>
  <c r="I33" s="1"/>
  <c r="H32"/>
  <c r="H33" s="1"/>
  <c r="G32"/>
  <c r="F32"/>
  <c r="F33" s="1"/>
  <c r="E32"/>
  <c r="E33" s="1"/>
  <c r="D32"/>
  <c r="D33" s="1"/>
  <c r="C32"/>
  <c r="C33" s="1"/>
  <c r="BG29"/>
  <c r="AC29"/>
  <c r="AU27"/>
  <c r="AR27"/>
  <c r="BK26"/>
  <c r="BI26"/>
  <c r="BI27" s="1"/>
  <c r="BF26"/>
  <c r="BE26"/>
  <c r="BE27" s="1"/>
  <c r="BD26"/>
  <c r="BC26"/>
  <c r="BC27" s="1"/>
  <c r="BB26"/>
  <c r="BA26"/>
  <c r="AZ26"/>
  <c r="AY26"/>
  <c r="AX26"/>
  <c r="AW26"/>
  <c r="AV26"/>
  <c r="AT26"/>
  <c r="AS26"/>
  <c r="AS27" s="1"/>
  <c r="AQ26"/>
  <c r="AQ27" s="1"/>
  <c r="AP26"/>
  <c r="AO26"/>
  <c r="AO27" s="1"/>
  <c r="AN26"/>
  <c r="AM26"/>
  <c r="AL26"/>
  <c r="AK26"/>
  <c r="AJ26"/>
  <c r="AI26"/>
  <c r="AI27" s="1"/>
  <c r="AH26"/>
  <c r="AG26"/>
  <c r="AF26"/>
  <c r="AE26"/>
  <c r="AE27" s="1"/>
  <c r="AD26"/>
  <c r="AB26"/>
  <c r="AA26"/>
  <c r="Z26"/>
  <c r="Y26"/>
  <c r="Y27" s="1"/>
  <c r="X26"/>
  <c r="W26"/>
  <c r="W27" s="1"/>
  <c r="V26"/>
  <c r="U26"/>
  <c r="T26"/>
  <c r="S26"/>
  <c r="R26"/>
  <c r="Q26"/>
  <c r="Q27" s="1"/>
  <c r="P26"/>
  <c r="O26"/>
  <c r="O27" s="1"/>
  <c r="N26"/>
  <c r="M26"/>
  <c r="L26"/>
  <c r="K26"/>
  <c r="J26"/>
  <c r="I26"/>
  <c r="I27" s="1"/>
  <c r="H26"/>
  <c r="G26"/>
  <c r="G27" s="1"/>
  <c r="F26"/>
  <c r="E26"/>
  <c r="D26"/>
  <c r="C26"/>
  <c r="BG23"/>
  <c r="AC23"/>
  <c r="AU21"/>
  <c r="AR21"/>
  <c r="BK20"/>
  <c r="BI20"/>
  <c r="BI21" s="1"/>
  <c r="BF20"/>
  <c r="BE20"/>
  <c r="BD20"/>
  <c r="BC20"/>
  <c r="BB20"/>
  <c r="BA20"/>
  <c r="AZ20"/>
  <c r="AZ21" s="1"/>
  <c r="AY20"/>
  <c r="AY21" s="1"/>
  <c r="AX20"/>
  <c r="AW20"/>
  <c r="AW21" s="1"/>
  <c r="AV20"/>
  <c r="AV21" s="1"/>
  <c r="AT20"/>
  <c r="AS20"/>
  <c r="AS21" s="1"/>
  <c r="AQ20"/>
  <c r="AP20"/>
  <c r="AO20"/>
  <c r="AO21" s="1"/>
  <c r="AN20"/>
  <c r="AN21" s="1"/>
  <c r="AM20"/>
  <c r="AM21" s="1"/>
  <c r="AL20"/>
  <c r="AK20"/>
  <c r="AJ20"/>
  <c r="AI20"/>
  <c r="AI21" s="1"/>
  <c r="AH20"/>
  <c r="AG20"/>
  <c r="AF20"/>
  <c r="AE20"/>
  <c r="AD20"/>
  <c r="AB20"/>
  <c r="AB21" s="1"/>
  <c r="AA20"/>
  <c r="Z20"/>
  <c r="Y20"/>
  <c r="Y21" s="1"/>
  <c r="X20"/>
  <c r="X21" s="1"/>
  <c r="W20"/>
  <c r="W21" s="1"/>
  <c r="V20"/>
  <c r="U20"/>
  <c r="T20"/>
  <c r="S20"/>
  <c r="S21" s="1"/>
  <c r="R20"/>
  <c r="Q20"/>
  <c r="Q21" s="1"/>
  <c r="P20"/>
  <c r="O20"/>
  <c r="N20"/>
  <c r="M20"/>
  <c r="M21" s="1"/>
  <c r="L20"/>
  <c r="L21" s="1"/>
  <c r="K20"/>
  <c r="J20"/>
  <c r="I20"/>
  <c r="I21" s="1"/>
  <c r="H20"/>
  <c r="H21" s="1"/>
  <c r="G20"/>
  <c r="G21" s="1"/>
  <c r="F20"/>
  <c r="E20"/>
  <c r="D20"/>
  <c r="C20"/>
  <c r="C21" s="1"/>
  <c r="BG17"/>
  <c r="AC17"/>
  <c r="AU15"/>
  <c r="AR15"/>
  <c r="BK14"/>
  <c r="BI14"/>
  <c r="BI15" s="1"/>
  <c r="BF14"/>
  <c r="BE14"/>
  <c r="BE15" s="1"/>
  <c r="BD14"/>
  <c r="BD15" s="1"/>
  <c r="BC14"/>
  <c r="BC15" s="1"/>
  <c r="BB14"/>
  <c r="BB15" s="1"/>
  <c r="BA14"/>
  <c r="BA15" s="1"/>
  <c r="AZ14"/>
  <c r="AZ15" s="1"/>
  <c r="AY14"/>
  <c r="AY15" s="1"/>
  <c r="AX14"/>
  <c r="AW14"/>
  <c r="AW15" s="1"/>
  <c r="AV14"/>
  <c r="AV15" s="1"/>
  <c r="AT14"/>
  <c r="AT15" s="1"/>
  <c r="AS14"/>
  <c r="AS15" s="1"/>
  <c r="AQ14"/>
  <c r="AQ15" s="1"/>
  <c r="AP14"/>
  <c r="AP15" s="1"/>
  <c r="AO14"/>
  <c r="AO15" s="1"/>
  <c r="AN14"/>
  <c r="AM14"/>
  <c r="AL14"/>
  <c r="AL15" s="1"/>
  <c r="AK14"/>
  <c r="AK15" s="1"/>
  <c r="AJ14"/>
  <c r="AI14"/>
  <c r="AI15" s="1"/>
  <c r="AH14"/>
  <c r="AH15" s="1"/>
  <c r="AG14"/>
  <c r="AG15" s="1"/>
  <c r="AF14"/>
  <c r="AE14"/>
  <c r="AE15" s="1"/>
  <c r="AD14"/>
  <c r="AD15" s="1"/>
  <c r="AB14"/>
  <c r="AB15" s="1"/>
  <c r="AA14"/>
  <c r="AA15" s="1"/>
  <c r="Z14"/>
  <c r="Z15" s="1"/>
  <c r="Y14"/>
  <c r="Y15" s="1"/>
  <c r="X14"/>
  <c r="W14"/>
  <c r="V14"/>
  <c r="V15" s="1"/>
  <c r="U14"/>
  <c r="U15" s="1"/>
  <c r="T14"/>
  <c r="T15" s="1"/>
  <c r="S14"/>
  <c r="S15" s="1"/>
  <c r="R14"/>
  <c r="R15" s="1"/>
  <c r="Q14"/>
  <c r="Q15" s="1"/>
  <c r="P14"/>
  <c r="O14"/>
  <c r="O15" s="1"/>
  <c r="N14"/>
  <c r="N15" s="1"/>
  <c r="M14"/>
  <c r="M15" s="1"/>
  <c r="L14"/>
  <c r="L15" s="1"/>
  <c r="K14"/>
  <c r="K15" s="1"/>
  <c r="J14"/>
  <c r="J15" s="1"/>
  <c r="I14"/>
  <c r="I15" s="1"/>
  <c r="H14"/>
  <c r="G14"/>
  <c r="F14"/>
  <c r="F15" s="1"/>
  <c r="E14"/>
  <c r="D14"/>
  <c r="D15" s="1"/>
  <c r="C14"/>
  <c r="C15" s="1"/>
  <c r="BG11"/>
  <c r="AC11"/>
  <c r="AU9"/>
  <c r="AR9"/>
  <c r="BK8"/>
  <c r="BI8"/>
  <c r="BF8"/>
  <c r="BE8"/>
  <c r="BD8"/>
  <c r="BD9" s="1"/>
  <c r="BC8"/>
  <c r="BB8"/>
  <c r="BA8"/>
  <c r="AZ8"/>
  <c r="AZ9" s="1"/>
  <c r="AY8"/>
  <c r="AX8"/>
  <c r="AW8"/>
  <c r="AV8"/>
  <c r="AV9" s="1"/>
  <c r="AT8"/>
  <c r="AS8"/>
  <c r="AQ8"/>
  <c r="AP8"/>
  <c r="AP9" s="1"/>
  <c r="AO8"/>
  <c r="AO9" s="1"/>
  <c r="AN8"/>
  <c r="AM8"/>
  <c r="AL8"/>
  <c r="AL9" s="1"/>
  <c r="AK8"/>
  <c r="AJ8"/>
  <c r="AI8"/>
  <c r="AH8"/>
  <c r="AH9" s="1"/>
  <c r="AG8"/>
  <c r="AG9" s="1"/>
  <c r="AF8"/>
  <c r="AE8"/>
  <c r="AD8"/>
  <c r="AD9" s="1"/>
  <c r="AB8"/>
  <c r="AA8"/>
  <c r="Z8"/>
  <c r="Z9" s="1"/>
  <c r="Y8"/>
  <c r="X8"/>
  <c r="W8"/>
  <c r="V8"/>
  <c r="V9" s="1"/>
  <c r="U8"/>
  <c r="U9" s="1"/>
  <c r="T8"/>
  <c r="S8"/>
  <c r="R8"/>
  <c r="R9" s="1"/>
  <c r="Q8"/>
  <c r="P8"/>
  <c r="O8"/>
  <c r="N8"/>
  <c r="N9" s="1"/>
  <c r="M8"/>
  <c r="L8"/>
  <c r="K8"/>
  <c r="J8"/>
  <c r="J9" s="1"/>
  <c r="I8"/>
  <c r="H8"/>
  <c r="G8"/>
  <c r="F8"/>
  <c r="F9" s="1"/>
  <c r="E8"/>
  <c r="D8"/>
  <c r="C8"/>
  <c r="BG5"/>
  <c r="AC5"/>
  <c r="BH18" l="1"/>
  <c r="BJ18" s="1"/>
  <c r="BH60"/>
  <c r="BJ60" s="1"/>
  <c r="BH36"/>
  <c r="BJ36" s="1"/>
  <c r="AG73"/>
  <c r="AC43"/>
  <c r="I73"/>
  <c r="U73"/>
  <c r="AC7"/>
  <c r="AA73"/>
  <c r="O73"/>
  <c r="BH24"/>
  <c r="BJ24" s="1"/>
  <c r="BH48"/>
  <c r="BJ48" s="1"/>
  <c r="BG25"/>
  <c r="BH6"/>
  <c r="BJ6" s="1"/>
  <c r="BH54"/>
  <c r="BJ54" s="1"/>
  <c r="AB73"/>
  <c r="V73"/>
  <c r="P73"/>
  <c r="J73"/>
  <c r="D73"/>
  <c r="AH73"/>
  <c r="AX73"/>
  <c r="AL73"/>
  <c r="AC49"/>
  <c r="AC19"/>
  <c r="Y73"/>
  <c r="S73"/>
  <c r="M73"/>
  <c r="G73"/>
  <c r="Z73"/>
  <c r="T73"/>
  <c r="N73"/>
  <c r="H73"/>
  <c r="BG37"/>
  <c r="AK73"/>
  <c r="AC55"/>
  <c r="BH55" s="1"/>
  <c r="BJ55" s="1"/>
  <c r="AC31"/>
  <c r="AC67"/>
  <c r="W73"/>
  <c r="Q73"/>
  <c r="K73"/>
  <c r="E73"/>
  <c r="X73"/>
  <c r="R73"/>
  <c r="L73"/>
  <c r="F73"/>
  <c r="BG13"/>
  <c r="BG49"/>
  <c r="AO73"/>
  <c r="BI74"/>
  <c r="BH30"/>
  <c r="BJ30" s="1"/>
  <c r="BH66"/>
  <c r="BJ66" s="1"/>
  <c r="AC26"/>
  <c r="AC38"/>
  <c r="AC68"/>
  <c r="AC72"/>
  <c r="AC13"/>
  <c r="AT73"/>
  <c r="AN73"/>
  <c r="AJ73"/>
  <c r="BG19"/>
  <c r="BG31"/>
  <c r="BH31" s="1"/>
  <c r="BJ31" s="1"/>
  <c r="BG43"/>
  <c r="BF61"/>
  <c r="BF73" s="1"/>
  <c r="BG67"/>
  <c r="BH67" s="1"/>
  <c r="BJ67" s="1"/>
  <c r="BG7"/>
  <c r="AC50"/>
  <c r="BG68"/>
  <c r="BI73"/>
  <c r="BH19"/>
  <c r="BJ19" s="1"/>
  <c r="C73"/>
  <c r="AC25"/>
  <c r="AC37"/>
  <c r="AC61"/>
  <c r="AD73"/>
  <c r="AR73"/>
  <c r="AZ73"/>
  <c r="AF73"/>
  <c r="BD73"/>
  <c r="BB73"/>
  <c r="AP73"/>
  <c r="AV73"/>
  <c r="AC56"/>
  <c r="BG56"/>
  <c r="AC62"/>
  <c r="BG62"/>
  <c r="AS73"/>
  <c r="BE73"/>
  <c r="BA73"/>
  <c r="AW73"/>
  <c r="AE73"/>
  <c r="AU73"/>
  <c r="AM73"/>
  <c r="AY73"/>
  <c r="AQ73"/>
  <c r="BC73"/>
  <c r="BG26"/>
  <c r="BG50"/>
  <c r="AC8"/>
  <c r="BG20"/>
  <c r="BG21" s="1"/>
  <c r="BG44"/>
  <c r="AC20"/>
  <c r="AC44"/>
  <c r="BG14"/>
  <c r="BG38"/>
  <c r="AC14"/>
  <c r="AC32"/>
  <c r="BG8"/>
  <c r="BG32"/>
  <c r="BI71"/>
  <c r="BG72"/>
  <c r="AI73"/>
  <c r="BH47"/>
  <c r="BJ47" s="1"/>
  <c r="AZ63"/>
  <c r="AW27"/>
  <c r="H15"/>
  <c r="P15"/>
  <c r="AM27"/>
  <c r="AA27"/>
  <c r="Q33"/>
  <c r="BH35"/>
  <c r="BJ35" s="1"/>
  <c r="BH41"/>
  <c r="BJ41" s="1"/>
  <c r="AF15"/>
  <c r="BD21"/>
  <c r="BH29"/>
  <c r="BJ29" s="1"/>
  <c r="Y63"/>
  <c r="AX15"/>
  <c r="AS74"/>
  <c r="AS75" s="1"/>
  <c r="AN15"/>
  <c r="E74"/>
  <c r="E75" s="1"/>
  <c r="I74"/>
  <c r="I75" s="1"/>
  <c r="M74"/>
  <c r="M75" s="1"/>
  <c r="Q74"/>
  <c r="Q75" s="1"/>
  <c r="U74"/>
  <c r="U75" s="1"/>
  <c r="Y74"/>
  <c r="Y75" s="1"/>
  <c r="Q9"/>
  <c r="S27"/>
  <c r="AG33"/>
  <c r="BC45"/>
  <c r="BH53"/>
  <c r="BJ53" s="1"/>
  <c r="BG59"/>
  <c r="BG71" s="1"/>
  <c r="BE39"/>
  <c r="P57"/>
  <c r="BF57"/>
  <c r="AF57"/>
  <c r="I9"/>
  <c r="AG74"/>
  <c r="AG75" s="1"/>
  <c r="AK74"/>
  <c r="AO74"/>
  <c r="AO75" s="1"/>
  <c r="AT74"/>
  <c r="AY74"/>
  <c r="AY75" s="1"/>
  <c r="BC74"/>
  <c r="BC75" s="1"/>
  <c r="Y9"/>
  <c r="BH11"/>
  <c r="BJ11" s="1"/>
  <c r="X15"/>
  <c r="BH23"/>
  <c r="BJ23" s="1"/>
  <c r="C27"/>
  <c r="BA27"/>
  <c r="BI51"/>
  <c r="BH65"/>
  <c r="BJ65" s="1"/>
  <c r="AK9"/>
  <c r="AJ15"/>
  <c r="BF15"/>
  <c r="K27"/>
  <c r="AW74"/>
  <c r="AW75" s="1"/>
  <c r="BA74"/>
  <c r="BA75" s="1"/>
  <c r="BE74"/>
  <c r="E9"/>
  <c r="M9"/>
  <c r="G15"/>
  <c r="W15"/>
  <c r="AM15"/>
  <c r="BH17"/>
  <c r="BJ17" s="1"/>
  <c r="AG21"/>
  <c r="BC21"/>
  <c r="AG27"/>
  <c r="AW33"/>
  <c r="BE33"/>
  <c r="G33"/>
  <c r="O33"/>
  <c r="W33"/>
  <c r="BE51"/>
  <c r="J63"/>
  <c r="U63"/>
  <c r="AD63"/>
  <c r="AO63"/>
  <c r="BI63"/>
  <c r="M69"/>
  <c r="AG69"/>
  <c r="BA39"/>
  <c r="E63"/>
  <c r="V63"/>
  <c r="AH63"/>
  <c r="AG39"/>
  <c r="BI39"/>
  <c r="BA51"/>
  <c r="I63"/>
  <c r="AT63"/>
  <c r="AC71"/>
  <c r="AE74"/>
  <c r="AE9"/>
  <c r="AI74"/>
  <c r="AI9"/>
  <c r="AM74"/>
  <c r="AM9"/>
  <c r="AQ74"/>
  <c r="AQ9"/>
  <c r="BE9"/>
  <c r="BH5"/>
  <c r="BJ5" s="1"/>
  <c r="C74"/>
  <c r="C9"/>
  <c r="G74"/>
  <c r="G9"/>
  <c r="K74"/>
  <c r="K9"/>
  <c r="O74"/>
  <c r="O9"/>
  <c r="S74"/>
  <c r="S9"/>
  <c r="W74"/>
  <c r="W9"/>
  <c r="AA74"/>
  <c r="AA9"/>
  <c r="AF74"/>
  <c r="AF9"/>
  <c r="AJ74"/>
  <c r="AJ9"/>
  <c r="AN74"/>
  <c r="AN9"/>
  <c r="AX74"/>
  <c r="AX9"/>
  <c r="BB74"/>
  <c r="BB9"/>
  <c r="BF74"/>
  <c r="BF9"/>
  <c r="AS9"/>
  <c r="BI9"/>
  <c r="AW9"/>
  <c r="D74"/>
  <c r="D9"/>
  <c r="H74"/>
  <c r="H9"/>
  <c r="L74"/>
  <c r="L9"/>
  <c r="P74"/>
  <c r="P9"/>
  <c r="T74"/>
  <c r="T9"/>
  <c r="X74"/>
  <c r="X9"/>
  <c r="AB74"/>
  <c r="AB9"/>
  <c r="BA9"/>
  <c r="AT9"/>
  <c r="F74"/>
  <c r="J74"/>
  <c r="N74"/>
  <c r="R74"/>
  <c r="V74"/>
  <c r="Z74"/>
  <c r="AD74"/>
  <c r="AH74"/>
  <c r="AL74"/>
  <c r="AP74"/>
  <c r="AV74"/>
  <c r="AZ74"/>
  <c r="BD74"/>
  <c r="AY9"/>
  <c r="BC9"/>
  <c r="E15"/>
  <c r="F21"/>
  <c r="J21"/>
  <c r="N21"/>
  <c r="R21"/>
  <c r="V21"/>
  <c r="Z21"/>
  <c r="AD21"/>
  <c r="AH21"/>
  <c r="AL21"/>
  <c r="AP21"/>
  <c r="D21"/>
  <c r="O21"/>
  <c r="T21"/>
  <c r="AE21"/>
  <c r="AJ21"/>
  <c r="BE21"/>
  <c r="F27"/>
  <c r="J27"/>
  <c r="N27"/>
  <c r="R27"/>
  <c r="V27"/>
  <c r="Z27"/>
  <c r="AD27"/>
  <c r="AH27"/>
  <c r="AL27"/>
  <c r="AP27"/>
  <c r="AV27"/>
  <c r="AZ27"/>
  <c r="BD27"/>
  <c r="E27"/>
  <c r="M27"/>
  <c r="U27"/>
  <c r="AK27"/>
  <c r="AY27"/>
  <c r="E21"/>
  <c r="K21"/>
  <c r="P21"/>
  <c r="U21"/>
  <c r="AA21"/>
  <c r="AF21"/>
  <c r="AK21"/>
  <c r="AQ21"/>
  <c r="BA21"/>
  <c r="AX21"/>
  <c r="BB21"/>
  <c r="BF21"/>
  <c r="D27"/>
  <c r="H27"/>
  <c r="L27"/>
  <c r="P27"/>
  <c r="T27"/>
  <c r="X27"/>
  <c r="AB27"/>
  <c r="AF27"/>
  <c r="AJ27"/>
  <c r="AN27"/>
  <c r="AX27"/>
  <c r="BB27"/>
  <c r="BF27"/>
  <c r="AT21"/>
  <c r="AT27"/>
  <c r="C39"/>
  <c r="G39"/>
  <c r="K39"/>
  <c r="O39"/>
  <c r="S39"/>
  <c r="W39"/>
  <c r="AA39"/>
  <c r="AE39"/>
  <c r="AI39"/>
  <c r="AM39"/>
  <c r="AQ39"/>
  <c r="J39"/>
  <c r="R39"/>
  <c r="Z39"/>
  <c r="AH39"/>
  <c r="AP39"/>
  <c r="BB39"/>
  <c r="AD45"/>
  <c r="AH45"/>
  <c r="AL45"/>
  <c r="AP45"/>
  <c r="AV45"/>
  <c r="D39"/>
  <c r="H39"/>
  <c r="L39"/>
  <c r="P39"/>
  <c r="T39"/>
  <c r="X39"/>
  <c r="AB39"/>
  <c r="AF39"/>
  <c r="AJ39"/>
  <c r="AN39"/>
  <c r="F45"/>
  <c r="J45"/>
  <c r="N45"/>
  <c r="R45"/>
  <c r="V45"/>
  <c r="Z45"/>
  <c r="AY39"/>
  <c r="BC39"/>
  <c r="AV39"/>
  <c r="AZ39"/>
  <c r="BD39"/>
  <c r="C51"/>
  <c r="G51"/>
  <c r="K51"/>
  <c r="O51"/>
  <c r="S51"/>
  <c r="W51"/>
  <c r="AA51"/>
  <c r="AE51"/>
  <c r="AI51"/>
  <c r="AM51"/>
  <c r="AQ51"/>
  <c r="H51"/>
  <c r="M51"/>
  <c r="R51"/>
  <c r="X51"/>
  <c r="AN51"/>
  <c r="AS51"/>
  <c r="BB51"/>
  <c r="F57"/>
  <c r="J57"/>
  <c r="N57"/>
  <c r="R57"/>
  <c r="V57"/>
  <c r="Z57"/>
  <c r="D51"/>
  <c r="I51"/>
  <c r="N51"/>
  <c r="T51"/>
  <c r="Y51"/>
  <c r="AD51"/>
  <c r="AJ51"/>
  <c r="AO51"/>
  <c r="AT51"/>
  <c r="AX51"/>
  <c r="BD51"/>
  <c r="C57"/>
  <c r="G57"/>
  <c r="AY51"/>
  <c r="BC51"/>
  <c r="E51"/>
  <c r="J51"/>
  <c r="P51"/>
  <c r="U51"/>
  <c r="Z51"/>
  <c r="AF51"/>
  <c r="AK51"/>
  <c r="AP51"/>
  <c r="AZ51"/>
  <c r="AC63"/>
  <c r="AD57"/>
  <c r="AH57"/>
  <c r="AL57"/>
  <c r="AP57"/>
  <c r="AV57"/>
  <c r="AZ57"/>
  <c r="BD57"/>
  <c r="AY63"/>
  <c r="BC63"/>
  <c r="L63"/>
  <c r="AB63"/>
  <c r="BA63"/>
  <c r="BF63"/>
  <c r="H63"/>
  <c r="X63"/>
  <c r="AN63"/>
  <c r="AS63"/>
  <c r="AW63"/>
  <c r="BB63"/>
  <c r="C63"/>
  <c r="G63"/>
  <c r="K63"/>
  <c r="O63"/>
  <c r="S63"/>
  <c r="W63"/>
  <c r="AA63"/>
  <c r="AE63"/>
  <c r="AI63"/>
  <c r="AM63"/>
  <c r="AQ63"/>
  <c r="D63"/>
  <c r="T63"/>
  <c r="AJ63"/>
  <c r="AX63"/>
  <c r="D69"/>
  <c r="H69"/>
  <c r="L69"/>
  <c r="P69"/>
  <c r="T69"/>
  <c r="X69"/>
  <c r="AB69"/>
  <c r="AD69"/>
  <c r="AH69"/>
  <c r="AL69"/>
  <c r="AP69"/>
  <c r="AV69"/>
  <c r="AZ69"/>
  <c r="BD69"/>
  <c r="BI69"/>
  <c r="F69"/>
  <c r="J69"/>
  <c r="N69"/>
  <c r="R69"/>
  <c r="V69"/>
  <c r="Z69"/>
  <c r="AE69"/>
  <c r="AI69"/>
  <c r="AM69"/>
  <c r="AQ69"/>
  <c r="AW69"/>
  <c r="BA69"/>
  <c r="BE69"/>
  <c r="C69"/>
  <c r="G69"/>
  <c r="K69"/>
  <c r="O69"/>
  <c r="S69"/>
  <c r="W69"/>
  <c r="AA69"/>
  <c r="AF69"/>
  <c r="AJ69"/>
  <c r="AN69"/>
  <c r="AS69"/>
  <c r="AX69"/>
  <c r="BB69"/>
  <c r="AU75"/>
  <c r="AR75"/>
  <c r="AS101" i="2"/>
  <c r="AV101"/>
  <c r="BH72" i="8" l="1"/>
  <c r="BH7"/>
  <c r="BJ7" s="1"/>
  <c r="BH68"/>
  <c r="BJ68" s="1"/>
  <c r="BJ72"/>
  <c r="BH44"/>
  <c r="BJ44" s="1"/>
  <c r="BH37"/>
  <c r="BJ37" s="1"/>
  <c r="BH25"/>
  <c r="BJ25" s="1"/>
  <c r="BG61"/>
  <c r="BG73" s="1"/>
  <c r="BI75"/>
  <c r="BH43"/>
  <c r="BJ43" s="1"/>
  <c r="BH14"/>
  <c r="BJ14" s="1"/>
  <c r="AC15"/>
  <c r="BH38"/>
  <c r="BJ38" s="1"/>
  <c r="BH50"/>
  <c r="BJ50" s="1"/>
  <c r="BH13"/>
  <c r="BJ13" s="1"/>
  <c r="BH26"/>
  <c r="BJ26" s="1"/>
  <c r="BH8"/>
  <c r="BJ8" s="1"/>
  <c r="BH20"/>
  <c r="BJ20" s="1"/>
  <c r="AC73"/>
  <c r="BH49"/>
  <c r="BJ49" s="1"/>
  <c r="BG63"/>
  <c r="BH62"/>
  <c r="BJ62" s="1"/>
  <c r="BH56"/>
  <c r="BJ56" s="1"/>
  <c r="AC74"/>
  <c r="BH32"/>
  <c r="BJ32" s="1"/>
  <c r="BE75"/>
  <c r="AT75"/>
  <c r="AK75"/>
  <c r="BH59"/>
  <c r="BJ59" s="1"/>
  <c r="BJ71" s="1"/>
  <c r="BH71"/>
  <c r="AC45"/>
  <c r="AC39"/>
  <c r="AC21"/>
  <c r="BD75"/>
  <c r="AL75"/>
  <c r="V75"/>
  <c r="F75"/>
  <c r="AB75"/>
  <c r="T75"/>
  <c r="L75"/>
  <c r="D75"/>
  <c r="BF76"/>
  <c r="BF75"/>
  <c r="BB75"/>
  <c r="AX75"/>
  <c r="AE75"/>
  <c r="BG57"/>
  <c r="BG33"/>
  <c r="AC27"/>
  <c r="AZ75"/>
  <c r="AH75"/>
  <c r="R75"/>
  <c r="AN75"/>
  <c r="AF75"/>
  <c r="AA75"/>
  <c r="W75"/>
  <c r="S75"/>
  <c r="O75"/>
  <c r="K75"/>
  <c r="G75"/>
  <c r="AC9"/>
  <c r="BG69"/>
  <c r="BG51"/>
  <c r="AC57"/>
  <c r="BG45"/>
  <c r="AC33"/>
  <c r="BG27"/>
  <c r="AV75"/>
  <c r="AD75"/>
  <c r="N75"/>
  <c r="X75"/>
  <c r="P75"/>
  <c r="H75"/>
  <c r="C75"/>
  <c r="AC69"/>
  <c r="AC51"/>
  <c r="BG39"/>
  <c r="BG15"/>
  <c r="AP75"/>
  <c r="Z75"/>
  <c r="J75"/>
  <c r="AJ75"/>
  <c r="AQ75"/>
  <c r="AM75"/>
  <c r="AI75"/>
  <c r="BG74"/>
  <c r="BG9"/>
  <c r="AV123" i="2"/>
  <c r="AS123"/>
  <c r="AV112"/>
  <c r="AS112"/>
  <c r="AV90"/>
  <c r="AS90"/>
  <c r="AV79"/>
  <c r="AS79"/>
  <c r="AV68"/>
  <c r="AS68"/>
  <c r="AV57"/>
  <c r="AS57"/>
  <c r="AV46"/>
  <c r="AS46"/>
  <c r="AV35"/>
  <c r="AS35"/>
  <c r="AV24"/>
  <c r="AS24"/>
  <c r="AS13"/>
  <c r="AV13"/>
  <c r="BH61" i="8" l="1"/>
  <c r="BJ61" s="1"/>
  <c r="BH73"/>
  <c r="BJ73"/>
  <c r="BJ74"/>
  <c r="BH15"/>
  <c r="BH63"/>
  <c r="BG75"/>
  <c r="BH69"/>
  <c r="BH57"/>
  <c r="BH27"/>
  <c r="BJ63"/>
  <c r="BH21"/>
  <c r="BH45"/>
  <c r="BJ15"/>
  <c r="BH51"/>
  <c r="BH39"/>
  <c r="BH33"/>
  <c r="BH9"/>
  <c r="BH74"/>
  <c r="AC75"/>
  <c r="G48" i="5"/>
  <c r="BJ39" i="8" l="1"/>
  <c r="BJ21"/>
  <c r="BJ69"/>
  <c r="BH75"/>
  <c r="BJ9"/>
  <c r="BJ51"/>
  <c r="BJ45"/>
  <c r="BJ27"/>
  <c r="BJ57"/>
  <c r="BJ33"/>
  <c r="G58" i="5"/>
  <c r="D58"/>
  <c r="BJ75" i="8" l="1"/>
  <c r="U127" i="2"/>
  <c r="U126"/>
  <c r="U118"/>
  <c r="U124" s="1"/>
  <c r="U117"/>
  <c r="U107"/>
  <c r="U113" s="1"/>
  <c r="U106"/>
  <c r="U96"/>
  <c r="U102" s="1"/>
  <c r="U95"/>
  <c r="U85"/>
  <c r="U91" s="1"/>
  <c r="U84"/>
  <c r="U74"/>
  <c r="U80" s="1"/>
  <c r="U73"/>
  <c r="U63"/>
  <c r="U69" s="1"/>
  <c r="U62"/>
  <c r="U52"/>
  <c r="U51"/>
  <c r="U41"/>
  <c r="U47" s="1"/>
  <c r="U40"/>
  <c r="U30"/>
  <c r="U36" s="1"/>
  <c r="U29"/>
  <c r="U19"/>
  <c r="U18"/>
  <c r="U8"/>
  <c r="U14" s="1"/>
  <c r="U7"/>
  <c r="U101" l="1"/>
  <c r="U123"/>
  <c r="U57"/>
  <c r="U58"/>
  <c r="U79"/>
  <c r="U13"/>
  <c r="U31"/>
  <c r="U32" s="1"/>
  <c r="U35"/>
  <c r="U42"/>
  <c r="U43" s="1"/>
  <c r="U46"/>
  <c r="U64"/>
  <c r="U65" s="1"/>
  <c r="U68"/>
  <c r="U86"/>
  <c r="U87" s="1"/>
  <c r="U90"/>
  <c r="U108"/>
  <c r="U109" s="1"/>
  <c r="U112"/>
  <c r="U20"/>
  <c r="U25" s="1"/>
  <c r="U24"/>
  <c r="U55"/>
  <c r="U56" s="1"/>
  <c r="U77"/>
  <c r="U78" s="1"/>
  <c r="U99"/>
  <c r="U100" s="1"/>
  <c r="U121"/>
  <c r="U122" s="1"/>
  <c r="U129"/>
  <c r="U135" s="1"/>
  <c r="U128"/>
  <c r="U75"/>
  <c r="U76" s="1"/>
  <c r="U119"/>
  <c r="U120" s="1"/>
  <c r="U33"/>
  <c r="U34" s="1"/>
  <c r="U53"/>
  <c r="U54" s="1"/>
  <c r="U97"/>
  <c r="U98" s="1"/>
  <c r="U9"/>
  <c r="U10" s="1"/>
  <c r="U22"/>
  <c r="U23" s="1"/>
  <c r="U44"/>
  <c r="U45" s="1"/>
  <c r="U66"/>
  <c r="U67" s="1"/>
  <c r="U88"/>
  <c r="U89" s="1"/>
  <c r="U110"/>
  <c r="U111" s="1"/>
  <c r="U11"/>
  <c r="U12" s="1"/>
  <c r="U21" l="1"/>
  <c r="U130"/>
  <c r="U131" s="1"/>
  <c r="U134"/>
  <c r="U132"/>
  <c r="U133" s="1"/>
  <c r="I40" i="5" l="1"/>
  <c r="I104" s="1"/>
  <c r="I32"/>
  <c r="I11"/>
  <c r="I3"/>
  <c r="H82" i="11"/>
  <c r="BJ85" i="2" l="1"/>
  <c r="BJ91" s="1"/>
  <c r="G40" i="5"/>
  <c r="D40"/>
  <c r="G32"/>
  <c r="D32"/>
  <c r="G11"/>
  <c r="D11"/>
  <c r="G3"/>
  <c r="D3"/>
  <c r="J40" i="4"/>
  <c r="F40"/>
  <c r="J32"/>
  <c r="F32"/>
  <c r="J11"/>
  <c r="F11"/>
  <c r="J3"/>
  <c r="F3"/>
  <c r="BJ90" i="2" l="1"/>
  <c r="G73" i="5"/>
  <c r="G72"/>
  <c r="G67"/>
  <c r="G63"/>
  <c r="G62"/>
  <c r="G61"/>
  <c r="G60"/>
  <c r="G47"/>
  <c r="G46"/>
  <c r="G45"/>
  <c r="G44"/>
  <c r="G43"/>
  <c r="G42" l="1"/>
  <c r="G49" s="1"/>
  <c r="G64"/>
  <c r="G74"/>
  <c r="BF117" i="2"/>
  <c r="BE117"/>
  <c r="BD117"/>
  <c r="BC117"/>
  <c r="BF106"/>
  <c r="BE106"/>
  <c r="BD106"/>
  <c r="BC106"/>
  <c r="BF95"/>
  <c r="BE95"/>
  <c r="BD95"/>
  <c r="BC95"/>
  <c r="BF84"/>
  <c r="BE84"/>
  <c r="BD84"/>
  <c r="BC84"/>
  <c r="BF73"/>
  <c r="BE73"/>
  <c r="BD73"/>
  <c r="BC73"/>
  <c r="BF62"/>
  <c r="BE62"/>
  <c r="BD62"/>
  <c r="BC62"/>
  <c r="BF51"/>
  <c r="BE51"/>
  <c r="BD51"/>
  <c r="BC51"/>
  <c r="BF40"/>
  <c r="BE40"/>
  <c r="BD40"/>
  <c r="BC40"/>
  <c r="BF29"/>
  <c r="BE29"/>
  <c r="BD29"/>
  <c r="BC29"/>
  <c r="BF18"/>
  <c r="BE18"/>
  <c r="BD18"/>
  <c r="BC18"/>
  <c r="BF7"/>
  <c r="BE7"/>
  <c r="BD7"/>
  <c r="BC7"/>
  <c r="I73" i="4"/>
  <c r="F73"/>
  <c r="I72"/>
  <c r="F72"/>
  <c r="I67"/>
  <c r="F67"/>
  <c r="I63"/>
  <c r="F63"/>
  <c r="I62"/>
  <c r="F62"/>
  <c r="I61"/>
  <c r="F61"/>
  <c r="I60"/>
  <c r="F60"/>
  <c r="AC127" i="2"/>
  <c r="AC126"/>
  <c r="AC118"/>
  <c r="AC124" s="1"/>
  <c r="AC117"/>
  <c r="AC107"/>
  <c r="AC113" s="1"/>
  <c r="AC106"/>
  <c r="AC96"/>
  <c r="AC102" s="1"/>
  <c r="AC95"/>
  <c r="AC85"/>
  <c r="AC91" s="1"/>
  <c r="AC84"/>
  <c r="AC74"/>
  <c r="AC80" s="1"/>
  <c r="AC73"/>
  <c r="AC63"/>
  <c r="AC69" s="1"/>
  <c r="AC62"/>
  <c r="AC52"/>
  <c r="AC51"/>
  <c r="AC41"/>
  <c r="AC47" s="1"/>
  <c r="AC40"/>
  <c r="H101" i="4" s="1"/>
  <c r="AC30" i="2"/>
  <c r="AC29"/>
  <c r="H100" i="4" s="1"/>
  <c r="AC19" i="2"/>
  <c r="AC18"/>
  <c r="AC8"/>
  <c r="AC14" s="1"/>
  <c r="AC7"/>
  <c r="I100" i="4" l="1"/>
  <c r="AC36" i="2"/>
  <c r="H102" i="4"/>
  <c r="K100"/>
  <c r="L100" s="1"/>
  <c r="M100"/>
  <c r="I101"/>
  <c r="AC101" i="2"/>
  <c r="AC123"/>
  <c r="BK126"/>
  <c r="AC13"/>
  <c r="AC35"/>
  <c r="AC57"/>
  <c r="AC58"/>
  <c r="AC79"/>
  <c r="G27" i="5"/>
  <c r="F27" i="11"/>
  <c r="I27" i="4"/>
  <c r="H27" i="11"/>
  <c r="AC64" i="2"/>
  <c r="AC65" s="1"/>
  <c r="AC68"/>
  <c r="AC86"/>
  <c r="AC87" s="1"/>
  <c r="AC90"/>
  <c r="AC20"/>
  <c r="AC25" s="1"/>
  <c r="AC24"/>
  <c r="AC42"/>
  <c r="AC43" s="1"/>
  <c r="AC46"/>
  <c r="AC108"/>
  <c r="AC109" s="1"/>
  <c r="AC112"/>
  <c r="F74" i="4"/>
  <c r="I74"/>
  <c r="I64"/>
  <c r="AC129" i="2"/>
  <c r="AC135" s="1"/>
  <c r="F64" i="4"/>
  <c r="F27"/>
  <c r="AC33" i="2"/>
  <c r="AC34" s="1"/>
  <c r="AC55"/>
  <c r="AC56" s="1"/>
  <c r="AC77"/>
  <c r="AC78" s="1"/>
  <c r="AC99"/>
  <c r="AC100" s="1"/>
  <c r="AC121"/>
  <c r="AC122" s="1"/>
  <c r="AC128"/>
  <c r="AC9"/>
  <c r="AC10" s="1"/>
  <c r="AC22"/>
  <c r="AC23" s="1"/>
  <c r="AC31"/>
  <c r="AC32" s="1"/>
  <c r="AC44"/>
  <c r="AC45" s="1"/>
  <c r="AC53"/>
  <c r="AC54" s="1"/>
  <c r="AC66"/>
  <c r="AC67" s="1"/>
  <c r="AC75"/>
  <c r="AC76" s="1"/>
  <c r="AC88"/>
  <c r="AC89" s="1"/>
  <c r="AC97"/>
  <c r="AC98" s="1"/>
  <c r="AC110"/>
  <c r="AC111" s="1"/>
  <c r="AC119"/>
  <c r="AC120" s="1"/>
  <c r="AC11"/>
  <c r="AC12" s="1"/>
  <c r="I49" i="4"/>
  <c r="I46"/>
  <c r="F46"/>
  <c r="I45"/>
  <c r="F45"/>
  <c r="I48"/>
  <c r="F48"/>
  <c r="I47"/>
  <c r="F47"/>
  <c r="I43"/>
  <c r="F43"/>
  <c r="AV121" i="2"/>
  <c r="AV122" s="1"/>
  <c r="AS121"/>
  <c r="AS122" s="1"/>
  <c r="AV119"/>
  <c r="AV120" s="1"/>
  <c r="AS119"/>
  <c r="AS120" s="1"/>
  <c r="AV110"/>
  <c r="AV111" s="1"/>
  <c r="AS110"/>
  <c r="AS111" s="1"/>
  <c r="AV108"/>
  <c r="AV109" s="1"/>
  <c r="AS108"/>
  <c r="AS109" s="1"/>
  <c r="AV99"/>
  <c r="AV100" s="1"/>
  <c r="AS99"/>
  <c r="AS100" s="1"/>
  <c r="AV97"/>
  <c r="AV98" s="1"/>
  <c r="AS97"/>
  <c r="AS98" s="1"/>
  <c r="AV88"/>
  <c r="AV89" s="1"/>
  <c r="AS88"/>
  <c r="AS89" s="1"/>
  <c r="AV86"/>
  <c r="AV87" s="1"/>
  <c r="AS86"/>
  <c r="AS87" s="1"/>
  <c r="AV77"/>
  <c r="AV78" s="1"/>
  <c r="AS77"/>
  <c r="AS78" s="1"/>
  <c r="AV75"/>
  <c r="AV76" s="1"/>
  <c r="AS75"/>
  <c r="AS76" s="1"/>
  <c r="AV66"/>
  <c r="AV67" s="1"/>
  <c r="AS66"/>
  <c r="AS67" s="1"/>
  <c r="AV64"/>
  <c r="AV65" s="1"/>
  <c r="AS64"/>
  <c r="AS65" s="1"/>
  <c r="AV55"/>
  <c r="AV56" s="1"/>
  <c r="AS55"/>
  <c r="AS56" s="1"/>
  <c r="AV53"/>
  <c r="AV54" s="1"/>
  <c r="AS53"/>
  <c r="AS54" s="1"/>
  <c r="AV44"/>
  <c r="AV45" s="1"/>
  <c r="AS44"/>
  <c r="AS45" s="1"/>
  <c r="AV42"/>
  <c r="AV43" s="1"/>
  <c r="AS42"/>
  <c r="AS43" s="1"/>
  <c r="AV33"/>
  <c r="AV34" s="1"/>
  <c r="AS33"/>
  <c r="AS34" s="1"/>
  <c r="AV31"/>
  <c r="AV32" s="1"/>
  <c r="AS31"/>
  <c r="AS32" s="1"/>
  <c r="AV22"/>
  <c r="AV23" s="1"/>
  <c r="AS22"/>
  <c r="AS23" s="1"/>
  <c r="AV20"/>
  <c r="AS20"/>
  <c r="AS9"/>
  <c r="AS10" s="1"/>
  <c r="AV9"/>
  <c r="AV10" s="1"/>
  <c r="AS11"/>
  <c r="AS12" s="1"/>
  <c r="AV11"/>
  <c r="AV12" s="1"/>
  <c r="I27" i="11" l="1"/>
  <c r="Q27" s="1"/>
  <c r="R27" s="1"/>
  <c r="K101" i="4"/>
  <c r="L101" s="1"/>
  <c r="M101"/>
  <c r="I102"/>
  <c r="C27" i="11"/>
  <c r="H27" i="4"/>
  <c r="AV21" i="2"/>
  <c r="AS21"/>
  <c r="AC21"/>
  <c r="AC130"/>
  <c r="AC131" s="1"/>
  <c r="AC134"/>
  <c r="D27" i="5"/>
  <c r="I27"/>
  <c r="M27" s="1"/>
  <c r="J27" i="4"/>
  <c r="AC132" i="2"/>
  <c r="AC133" s="1"/>
  <c r="I42" i="4"/>
  <c r="I50" s="1"/>
  <c r="F42"/>
  <c r="K27" i="11" l="1"/>
  <c r="L27" s="1"/>
  <c r="O27"/>
  <c r="M27"/>
  <c r="N27" s="1"/>
  <c r="K102" i="4"/>
  <c r="L102" s="1"/>
  <c r="M102"/>
  <c r="M27"/>
  <c r="N27" s="1"/>
  <c r="K27"/>
  <c r="L27" s="1"/>
  <c r="O27"/>
  <c r="K27" i="5"/>
  <c r="L27" s="1"/>
  <c r="F50" i="4"/>
  <c r="I84"/>
  <c r="BH126" i="2" l="1"/>
  <c r="BL129"/>
  <c r="BL128"/>
  <c r="BL8" l="1"/>
  <c r="BL14" s="1"/>
  <c r="BJ8"/>
  <c r="BJ14" s="1"/>
  <c r="BG8"/>
  <c r="BG14" s="1"/>
  <c r="BF8"/>
  <c r="BF14" s="1"/>
  <c r="BE8"/>
  <c r="BE14" s="1"/>
  <c r="BD8"/>
  <c r="BD14" s="1"/>
  <c r="BC8"/>
  <c r="BC14" s="1"/>
  <c r="BB8"/>
  <c r="BB14" s="1"/>
  <c r="BA8"/>
  <c r="BA14" s="1"/>
  <c r="AZ8"/>
  <c r="AZ14" s="1"/>
  <c r="AY8"/>
  <c r="AY14" s="1"/>
  <c r="AX8"/>
  <c r="AX14" s="1"/>
  <c r="AW8"/>
  <c r="AW14" s="1"/>
  <c r="AU8"/>
  <c r="AU14" s="1"/>
  <c r="AT8"/>
  <c r="AT14" s="1"/>
  <c r="AR8"/>
  <c r="AR14" s="1"/>
  <c r="AQ8"/>
  <c r="AQ14" s="1"/>
  <c r="AP8"/>
  <c r="AP14" s="1"/>
  <c r="AO8"/>
  <c r="AO14" s="1"/>
  <c r="AN8"/>
  <c r="AN14" s="1"/>
  <c r="AM8"/>
  <c r="AM14" s="1"/>
  <c r="AL8"/>
  <c r="AL14" s="1"/>
  <c r="AK8"/>
  <c r="AK14" s="1"/>
  <c r="AJ8"/>
  <c r="AJ14" s="1"/>
  <c r="AI8"/>
  <c r="AI14" s="1"/>
  <c r="AH8"/>
  <c r="AH14" s="1"/>
  <c r="AG8"/>
  <c r="AG14" s="1"/>
  <c r="AF8"/>
  <c r="AF14" s="1"/>
  <c r="AE8"/>
  <c r="AE14" s="1"/>
  <c r="AA8"/>
  <c r="AA14" s="1"/>
  <c r="Z8"/>
  <c r="Z14" s="1"/>
  <c r="Y8"/>
  <c r="Y14" s="1"/>
  <c r="X8"/>
  <c r="X14" s="1"/>
  <c r="W8"/>
  <c r="W14" s="1"/>
  <c r="V8"/>
  <c r="V14" s="1"/>
  <c r="T8"/>
  <c r="T14" s="1"/>
  <c r="S8"/>
  <c r="S14" s="1"/>
  <c r="R8"/>
  <c r="R14" s="1"/>
  <c r="Q8"/>
  <c r="Q14" s="1"/>
  <c r="P8"/>
  <c r="P14" s="1"/>
  <c r="O8"/>
  <c r="O14" s="1"/>
  <c r="N8"/>
  <c r="N14" s="1"/>
  <c r="M8"/>
  <c r="M14" s="1"/>
  <c r="L8"/>
  <c r="L14" s="1"/>
  <c r="K8"/>
  <c r="K14" s="1"/>
  <c r="J8"/>
  <c r="J14" s="1"/>
  <c r="I8"/>
  <c r="I14" s="1"/>
  <c r="H8"/>
  <c r="H14" s="1"/>
  <c r="G8"/>
  <c r="G14" s="1"/>
  <c r="F8"/>
  <c r="F14" s="1"/>
  <c r="E8"/>
  <c r="E14" s="1"/>
  <c r="D8"/>
  <c r="D14" s="1"/>
  <c r="C8"/>
  <c r="C14" s="1"/>
  <c r="BL19"/>
  <c r="BJ19"/>
  <c r="BG19"/>
  <c r="BF19"/>
  <c r="BE19"/>
  <c r="BD19"/>
  <c r="BC19"/>
  <c r="BB19"/>
  <c r="BA19"/>
  <c r="AZ19"/>
  <c r="AY19"/>
  <c r="AX19"/>
  <c r="AW19"/>
  <c r="AU19"/>
  <c r="AT19"/>
  <c r="AR19"/>
  <c r="AQ19"/>
  <c r="AP19"/>
  <c r="AO19"/>
  <c r="AN19"/>
  <c r="AM19"/>
  <c r="AL19"/>
  <c r="AK19"/>
  <c r="AJ19"/>
  <c r="AI19"/>
  <c r="AH19"/>
  <c r="AG19"/>
  <c r="AF19"/>
  <c r="AE19"/>
  <c r="AA19"/>
  <c r="Z19"/>
  <c r="Y19"/>
  <c r="X19"/>
  <c r="W19"/>
  <c r="V19"/>
  <c r="T19"/>
  <c r="S19"/>
  <c r="R19"/>
  <c r="Q19"/>
  <c r="P19"/>
  <c r="O19"/>
  <c r="N19"/>
  <c r="M19"/>
  <c r="L19"/>
  <c r="K19"/>
  <c r="J19"/>
  <c r="I19"/>
  <c r="H19"/>
  <c r="G19"/>
  <c r="F19"/>
  <c r="E19"/>
  <c r="D19"/>
  <c r="C19"/>
  <c r="BL30"/>
  <c r="BL36" s="1"/>
  <c r="BJ30"/>
  <c r="BJ36" s="1"/>
  <c r="BG30"/>
  <c r="BG36" s="1"/>
  <c r="BF30"/>
  <c r="BF36" s="1"/>
  <c r="BE30"/>
  <c r="BE36" s="1"/>
  <c r="BD30"/>
  <c r="BD36" s="1"/>
  <c r="BC30"/>
  <c r="BC36" s="1"/>
  <c r="BB30"/>
  <c r="BA30"/>
  <c r="BA36" s="1"/>
  <c r="AZ30"/>
  <c r="AZ36" s="1"/>
  <c r="AY30"/>
  <c r="AY36" s="1"/>
  <c r="AX30"/>
  <c r="AX36" s="1"/>
  <c r="AW30"/>
  <c r="AW36" s="1"/>
  <c r="AU30"/>
  <c r="AU36" s="1"/>
  <c r="AT30"/>
  <c r="AT36" s="1"/>
  <c r="AR30"/>
  <c r="AR36" s="1"/>
  <c r="AQ30"/>
  <c r="AQ36" s="1"/>
  <c r="AP30"/>
  <c r="AP36" s="1"/>
  <c r="AO30"/>
  <c r="AO36" s="1"/>
  <c r="AN30"/>
  <c r="AN36" s="1"/>
  <c r="AM30"/>
  <c r="AM36" s="1"/>
  <c r="AL30"/>
  <c r="AL36" s="1"/>
  <c r="AK30"/>
  <c r="AK36" s="1"/>
  <c r="AJ30"/>
  <c r="AJ36" s="1"/>
  <c r="AI30"/>
  <c r="AI36" s="1"/>
  <c r="AH30"/>
  <c r="AH36" s="1"/>
  <c r="AG30"/>
  <c r="AG36" s="1"/>
  <c r="AF30"/>
  <c r="AF36" s="1"/>
  <c r="AE30"/>
  <c r="AE36" s="1"/>
  <c r="AA30"/>
  <c r="AA36" s="1"/>
  <c r="Z30"/>
  <c r="Z36" s="1"/>
  <c r="Y30"/>
  <c r="Y36" s="1"/>
  <c r="X30"/>
  <c r="X36" s="1"/>
  <c r="W30"/>
  <c r="W36" s="1"/>
  <c r="V30"/>
  <c r="T30"/>
  <c r="T36" s="1"/>
  <c r="S30"/>
  <c r="S36" s="1"/>
  <c r="R30"/>
  <c r="R36" s="1"/>
  <c r="Q30"/>
  <c r="Q36" s="1"/>
  <c r="P30"/>
  <c r="P36" s="1"/>
  <c r="O30"/>
  <c r="O36" s="1"/>
  <c r="N30"/>
  <c r="N36" s="1"/>
  <c r="M30"/>
  <c r="M36" s="1"/>
  <c r="L30"/>
  <c r="L36" s="1"/>
  <c r="K30"/>
  <c r="K36" s="1"/>
  <c r="J30"/>
  <c r="J36" s="1"/>
  <c r="I30"/>
  <c r="I36" s="1"/>
  <c r="H30"/>
  <c r="H36" s="1"/>
  <c r="G30"/>
  <c r="G36" s="1"/>
  <c r="F30"/>
  <c r="F36" s="1"/>
  <c r="E30"/>
  <c r="E36" s="1"/>
  <c r="D30"/>
  <c r="D36" s="1"/>
  <c r="C30"/>
  <c r="C36" s="1"/>
  <c r="BL41"/>
  <c r="BL47" s="1"/>
  <c r="BJ41"/>
  <c r="BJ47" s="1"/>
  <c r="BG41"/>
  <c r="BG47" s="1"/>
  <c r="BF41"/>
  <c r="BF47" s="1"/>
  <c r="BE41"/>
  <c r="BE47" s="1"/>
  <c r="BD41"/>
  <c r="BD47" s="1"/>
  <c r="BC41"/>
  <c r="BC47" s="1"/>
  <c r="BB41"/>
  <c r="BA41"/>
  <c r="BA47" s="1"/>
  <c r="AZ41"/>
  <c r="AZ47" s="1"/>
  <c r="AY41"/>
  <c r="AY47" s="1"/>
  <c r="AX41"/>
  <c r="AX47" s="1"/>
  <c r="AW41"/>
  <c r="AW47" s="1"/>
  <c r="AU41"/>
  <c r="AU47" s="1"/>
  <c r="AT41"/>
  <c r="AT47" s="1"/>
  <c r="AR41"/>
  <c r="AR47" s="1"/>
  <c r="AQ41"/>
  <c r="AQ47" s="1"/>
  <c r="AP41"/>
  <c r="AP47" s="1"/>
  <c r="AO41"/>
  <c r="AO47" s="1"/>
  <c r="AN41"/>
  <c r="AN47" s="1"/>
  <c r="AM41"/>
  <c r="AM47" s="1"/>
  <c r="AL41"/>
  <c r="AL47" s="1"/>
  <c r="AK41"/>
  <c r="AK47" s="1"/>
  <c r="AJ41"/>
  <c r="AJ47" s="1"/>
  <c r="AI41"/>
  <c r="AI47" s="1"/>
  <c r="AH41"/>
  <c r="AH47" s="1"/>
  <c r="AG41"/>
  <c r="AG47" s="1"/>
  <c r="AF41"/>
  <c r="AF47" s="1"/>
  <c r="AE41"/>
  <c r="AE47" s="1"/>
  <c r="AA41"/>
  <c r="AA47" s="1"/>
  <c r="Z41"/>
  <c r="Z47" s="1"/>
  <c r="Y41"/>
  <c r="Y47" s="1"/>
  <c r="X41"/>
  <c r="X47" s="1"/>
  <c r="W41"/>
  <c r="W47" s="1"/>
  <c r="V41"/>
  <c r="T41"/>
  <c r="T47" s="1"/>
  <c r="S41"/>
  <c r="S47" s="1"/>
  <c r="R41"/>
  <c r="R47" s="1"/>
  <c r="Q41"/>
  <c r="Q47" s="1"/>
  <c r="P41"/>
  <c r="P47" s="1"/>
  <c r="O41"/>
  <c r="O47" s="1"/>
  <c r="N41"/>
  <c r="N47" s="1"/>
  <c r="M41"/>
  <c r="M47" s="1"/>
  <c r="L41"/>
  <c r="L47" s="1"/>
  <c r="K41"/>
  <c r="K47" s="1"/>
  <c r="J41"/>
  <c r="J47" s="1"/>
  <c r="I41"/>
  <c r="I47" s="1"/>
  <c r="H41"/>
  <c r="H47" s="1"/>
  <c r="G41"/>
  <c r="G47" s="1"/>
  <c r="F41"/>
  <c r="F47" s="1"/>
  <c r="E41"/>
  <c r="E47" s="1"/>
  <c r="D41"/>
  <c r="D47" s="1"/>
  <c r="C41"/>
  <c r="C47" s="1"/>
  <c r="BL52"/>
  <c r="BL58" s="1"/>
  <c r="BJ52"/>
  <c r="BG52"/>
  <c r="BF52"/>
  <c r="BE52"/>
  <c r="BD52"/>
  <c r="BC52"/>
  <c r="BB52"/>
  <c r="BA52"/>
  <c r="AZ52"/>
  <c r="AY52"/>
  <c r="AX52"/>
  <c r="AW52"/>
  <c r="AU52"/>
  <c r="AT52"/>
  <c r="AR52"/>
  <c r="AQ52"/>
  <c r="I98" i="4" s="1"/>
  <c r="AP52" i="2"/>
  <c r="AO52"/>
  <c r="AN52"/>
  <c r="AM52"/>
  <c r="AL52"/>
  <c r="AK52"/>
  <c r="AJ52"/>
  <c r="AI52"/>
  <c r="AH52"/>
  <c r="AG52"/>
  <c r="AF52"/>
  <c r="AE52"/>
  <c r="AA52"/>
  <c r="Z52"/>
  <c r="Y52"/>
  <c r="X52"/>
  <c r="W52"/>
  <c r="V52"/>
  <c r="I94" i="4" s="1"/>
  <c r="T52" i="2"/>
  <c r="S52"/>
  <c r="R52"/>
  <c r="Q52"/>
  <c r="P52"/>
  <c r="O52"/>
  <c r="N52"/>
  <c r="M52"/>
  <c r="L52"/>
  <c r="K52"/>
  <c r="J52"/>
  <c r="I52"/>
  <c r="H52"/>
  <c r="G52"/>
  <c r="F52"/>
  <c r="E52"/>
  <c r="D52"/>
  <c r="C52"/>
  <c r="C58" s="1"/>
  <c r="BL63"/>
  <c r="BL69" s="1"/>
  <c r="BJ63"/>
  <c r="BJ69" s="1"/>
  <c r="BG63"/>
  <c r="BG69" s="1"/>
  <c r="BF63"/>
  <c r="BF69" s="1"/>
  <c r="BE63"/>
  <c r="BE69" s="1"/>
  <c r="BD63"/>
  <c r="BD69" s="1"/>
  <c r="BC63"/>
  <c r="BC69" s="1"/>
  <c r="BB63"/>
  <c r="BB69" s="1"/>
  <c r="BA63"/>
  <c r="BA69" s="1"/>
  <c r="AZ63"/>
  <c r="AZ69" s="1"/>
  <c r="AY63"/>
  <c r="AY69" s="1"/>
  <c r="AX63"/>
  <c r="AX69" s="1"/>
  <c r="AW63"/>
  <c r="AW69" s="1"/>
  <c r="AU63"/>
  <c r="AU69" s="1"/>
  <c r="AT63"/>
  <c r="AT69" s="1"/>
  <c r="AR63"/>
  <c r="AR69" s="1"/>
  <c r="AQ63"/>
  <c r="AQ69" s="1"/>
  <c r="AP63"/>
  <c r="AP69" s="1"/>
  <c r="AO63"/>
  <c r="AO69" s="1"/>
  <c r="AN63"/>
  <c r="AN69" s="1"/>
  <c r="AM63"/>
  <c r="AM69" s="1"/>
  <c r="AL63"/>
  <c r="AL69" s="1"/>
  <c r="AK63"/>
  <c r="AK69" s="1"/>
  <c r="AJ63"/>
  <c r="AJ69" s="1"/>
  <c r="AI63"/>
  <c r="AI69" s="1"/>
  <c r="AH63"/>
  <c r="AH69" s="1"/>
  <c r="AG63"/>
  <c r="AG69" s="1"/>
  <c r="AF63"/>
  <c r="AF69" s="1"/>
  <c r="AE63"/>
  <c r="AE69" s="1"/>
  <c r="AA63"/>
  <c r="AA69" s="1"/>
  <c r="Z63"/>
  <c r="Z69" s="1"/>
  <c r="Y63"/>
  <c r="Y69" s="1"/>
  <c r="X63"/>
  <c r="X69" s="1"/>
  <c r="W63"/>
  <c r="W69" s="1"/>
  <c r="V63"/>
  <c r="V69" s="1"/>
  <c r="T63"/>
  <c r="T69" s="1"/>
  <c r="S63"/>
  <c r="S69" s="1"/>
  <c r="R63"/>
  <c r="R69" s="1"/>
  <c r="Q63"/>
  <c r="Q69" s="1"/>
  <c r="P63"/>
  <c r="P69" s="1"/>
  <c r="O63"/>
  <c r="O69" s="1"/>
  <c r="N63"/>
  <c r="N69" s="1"/>
  <c r="M63"/>
  <c r="M69" s="1"/>
  <c r="L63"/>
  <c r="L69" s="1"/>
  <c r="K63"/>
  <c r="K69" s="1"/>
  <c r="J63"/>
  <c r="J69" s="1"/>
  <c r="I63"/>
  <c r="I69" s="1"/>
  <c r="H63"/>
  <c r="H69" s="1"/>
  <c r="G63"/>
  <c r="G69" s="1"/>
  <c r="F63"/>
  <c r="F69" s="1"/>
  <c r="E63"/>
  <c r="E69" s="1"/>
  <c r="D63"/>
  <c r="D69" s="1"/>
  <c r="C63"/>
  <c r="C69" s="1"/>
  <c r="BL74"/>
  <c r="BL80" s="1"/>
  <c r="BJ74"/>
  <c r="BJ80" s="1"/>
  <c r="BG74"/>
  <c r="BG80" s="1"/>
  <c r="BF74"/>
  <c r="BF80" s="1"/>
  <c r="BE74"/>
  <c r="BE80" s="1"/>
  <c r="BD74"/>
  <c r="BD80" s="1"/>
  <c r="BC74"/>
  <c r="BC80" s="1"/>
  <c r="BB74"/>
  <c r="BB80" s="1"/>
  <c r="BA74"/>
  <c r="BA80" s="1"/>
  <c r="AZ74"/>
  <c r="AZ80" s="1"/>
  <c r="AY74"/>
  <c r="AY80" s="1"/>
  <c r="AX74"/>
  <c r="AX80" s="1"/>
  <c r="AW74"/>
  <c r="AW80" s="1"/>
  <c r="AU74"/>
  <c r="AU80" s="1"/>
  <c r="AT74"/>
  <c r="AT80" s="1"/>
  <c r="AR74"/>
  <c r="AR80" s="1"/>
  <c r="AQ74"/>
  <c r="AQ80" s="1"/>
  <c r="AP74"/>
  <c r="AP80" s="1"/>
  <c r="AO74"/>
  <c r="AO80" s="1"/>
  <c r="AN74"/>
  <c r="AN80" s="1"/>
  <c r="AM74"/>
  <c r="AM80" s="1"/>
  <c r="AL74"/>
  <c r="AL80" s="1"/>
  <c r="AK74"/>
  <c r="AK80" s="1"/>
  <c r="AJ74"/>
  <c r="AJ80" s="1"/>
  <c r="AI74"/>
  <c r="AI80" s="1"/>
  <c r="AH74"/>
  <c r="AH80" s="1"/>
  <c r="AG74"/>
  <c r="AG80" s="1"/>
  <c r="AF74"/>
  <c r="AF80" s="1"/>
  <c r="AE74"/>
  <c r="AE80" s="1"/>
  <c r="AA74"/>
  <c r="AA80" s="1"/>
  <c r="Z74"/>
  <c r="Z80" s="1"/>
  <c r="Y74"/>
  <c r="Y80" s="1"/>
  <c r="X74"/>
  <c r="X80" s="1"/>
  <c r="W74"/>
  <c r="W80" s="1"/>
  <c r="V74"/>
  <c r="V80" s="1"/>
  <c r="T74"/>
  <c r="T80" s="1"/>
  <c r="S74"/>
  <c r="S80" s="1"/>
  <c r="R74"/>
  <c r="R80" s="1"/>
  <c r="Q74"/>
  <c r="Q80" s="1"/>
  <c r="P74"/>
  <c r="P80" s="1"/>
  <c r="O74"/>
  <c r="O80" s="1"/>
  <c r="N74"/>
  <c r="N80" s="1"/>
  <c r="M74"/>
  <c r="M80" s="1"/>
  <c r="L74"/>
  <c r="L80" s="1"/>
  <c r="K74"/>
  <c r="K80" s="1"/>
  <c r="J74"/>
  <c r="J80" s="1"/>
  <c r="I74"/>
  <c r="I80" s="1"/>
  <c r="H74"/>
  <c r="H80" s="1"/>
  <c r="G74"/>
  <c r="G80" s="1"/>
  <c r="F74"/>
  <c r="F80" s="1"/>
  <c r="E74"/>
  <c r="E80" s="1"/>
  <c r="D74"/>
  <c r="D80" s="1"/>
  <c r="C74"/>
  <c r="C80" s="1"/>
  <c r="BL85"/>
  <c r="BL91" s="1"/>
  <c r="BG85"/>
  <c r="BG91" s="1"/>
  <c r="BF85"/>
  <c r="BF91" s="1"/>
  <c r="BE85"/>
  <c r="BE91" s="1"/>
  <c r="BD85"/>
  <c r="BD91" s="1"/>
  <c r="BC85"/>
  <c r="BC91" s="1"/>
  <c r="BB85"/>
  <c r="BB91" s="1"/>
  <c r="BA85"/>
  <c r="BA91" s="1"/>
  <c r="AZ85"/>
  <c r="AZ91" s="1"/>
  <c r="AY85"/>
  <c r="AY91" s="1"/>
  <c r="AX85"/>
  <c r="AX91" s="1"/>
  <c r="AW85"/>
  <c r="AW91" s="1"/>
  <c r="AU85"/>
  <c r="AU91" s="1"/>
  <c r="AT85"/>
  <c r="AT91" s="1"/>
  <c r="AR85"/>
  <c r="AR91" s="1"/>
  <c r="AQ85"/>
  <c r="AQ91" s="1"/>
  <c r="AP85"/>
  <c r="AO85"/>
  <c r="AO91" s="1"/>
  <c r="AN85"/>
  <c r="AN91" s="1"/>
  <c r="AM85"/>
  <c r="AM91" s="1"/>
  <c r="AL85"/>
  <c r="AL91" s="1"/>
  <c r="AK85"/>
  <c r="AJ85"/>
  <c r="AJ91" s="1"/>
  <c r="AI85"/>
  <c r="AI91" s="1"/>
  <c r="AH85"/>
  <c r="AH91" s="1"/>
  <c r="AG85"/>
  <c r="AG91" s="1"/>
  <c r="AF85"/>
  <c r="AF91" s="1"/>
  <c r="AE85"/>
  <c r="AE91" s="1"/>
  <c r="AA85"/>
  <c r="AA91" s="1"/>
  <c r="Z85"/>
  <c r="Z91" s="1"/>
  <c r="Y85"/>
  <c r="Y91" s="1"/>
  <c r="X85"/>
  <c r="X91" s="1"/>
  <c r="W85"/>
  <c r="W91" s="1"/>
  <c r="V85"/>
  <c r="V91" s="1"/>
  <c r="T85"/>
  <c r="T91" s="1"/>
  <c r="S85"/>
  <c r="S91" s="1"/>
  <c r="R85"/>
  <c r="R91" s="1"/>
  <c r="Q85"/>
  <c r="Q91" s="1"/>
  <c r="P85"/>
  <c r="P91" s="1"/>
  <c r="O85"/>
  <c r="O91" s="1"/>
  <c r="N85"/>
  <c r="N91" s="1"/>
  <c r="M85"/>
  <c r="M91" s="1"/>
  <c r="L85"/>
  <c r="L91" s="1"/>
  <c r="K85"/>
  <c r="K91" s="1"/>
  <c r="J85"/>
  <c r="J91" s="1"/>
  <c r="I85"/>
  <c r="I91" s="1"/>
  <c r="H85"/>
  <c r="H91" s="1"/>
  <c r="G85"/>
  <c r="G91" s="1"/>
  <c r="F85"/>
  <c r="F91" s="1"/>
  <c r="E85"/>
  <c r="E91" s="1"/>
  <c r="D85"/>
  <c r="D91" s="1"/>
  <c r="C85"/>
  <c r="C91" s="1"/>
  <c r="BL96"/>
  <c r="BL102" s="1"/>
  <c r="BJ96"/>
  <c r="BJ102" s="1"/>
  <c r="BG96"/>
  <c r="BG102" s="1"/>
  <c r="BF96"/>
  <c r="BF102" s="1"/>
  <c r="BE96"/>
  <c r="BE102" s="1"/>
  <c r="BD96"/>
  <c r="BD102" s="1"/>
  <c r="BC96"/>
  <c r="BC102" s="1"/>
  <c r="BB96"/>
  <c r="BB102" s="1"/>
  <c r="BA96"/>
  <c r="BA102" s="1"/>
  <c r="AZ96"/>
  <c r="AZ102" s="1"/>
  <c r="AY96"/>
  <c r="AY102" s="1"/>
  <c r="AX96"/>
  <c r="AX102" s="1"/>
  <c r="AW96"/>
  <c r="AW102" s="1"/>
  <c r="AU96"/>
  <c r="AU102" s="1"/>
  <c r="AT96"/>
  <c r="AT102" s="1"/>
  <c r="AR96"/>
  <c r="AR102" s="1"/>
  <c r="AQ96"/>
  <c r="AQ102" s="1"/>
  <c r="AP96"/>
  <c r="AP102" s="1"/>
  <c r="AO96"/>
  <c r="AO102" s="1"/>
  <c r="AN96"/>
  <c r="AN102" s="1"/>
  <c r="AM96"/>
  <c r="AM102" s="1"/>
  <c r="AL96"/>
  <c r="AL102" s="1"/>
  <c r="AK96"/>
  <c r="AK102" s="1"/>
  <c r="AJ96"/>
  <c r="AJ102" s="1"/>
  <c r="AI96"/>
  <c r="AI102" s="1"/>
  <c r="AH96"/>
  <c r="AH102" s="1"/>
  <c r="AG96"/>
  <c r="AG102" s="1"/>
  <c r="AF96"/>
  <c r="AF102" s="1"/>
  <c r="AE96"/>
  <c r="AE102" s="1"/>
  <c r="AA96"/>
  <c r="AA102" s="1"/>
  <c r="Z96"/>
  <c r="Z102" s="1"/>
  <c r="Y96"/>
  <c r="Y102" s="1"/>
  <c r="X96"/>
  <c r="X102" s="1"/>
  <c r="W96"/>
  <c r="W102" s="1"/>
  <c r="V96"/>
  <c r="V102" s="1"/>
  <c r="T96"/>
  <c r="T102" s="1"/>
  <c r="S96"/>
  <c r="S102" s="1"/>
  <c r="R96"/>
  <c r="R102" s="1"/>
  <c r="Q96"/>
  <c r="Q102" s="1"/>
  <c r="P96"/>
  <c r="P102" s="1"/>
  <c r="O96"/>
  <c r="O102" s="1"/>
  <c r="N96"/>
  <c r="N102" s="1"/>
  <c r="M96"/>
  <c r="M102" s="1"/>
  <c r="L96"/>
  <c r="L102" s="1"/>
  <c r="K96"/>
  <c r="K102" s="1"/>
  <c r="J96"/>
  <c r="J102" s="1"/>
  <c r="I96"/>
  <c r="I102" s="1"/>
  <c r="H96"/>
  <c r="H102" s="1"/>
  <c r="G96"/>
  <c r="G102" s="1"/>
  <c r="F96"/>
  <c r="F102" s="1"/>
  <c r="E96"/>
  <c r="E102" s="1"/>
  <c r="D96"/>
  <c r="D102" s="1"/>
  <c r="C96"/>
  <c r="C102" s="1"/>
  <c r="BL107"/>
  <c r="BL113" s="1"/>
  <c r="BJ107"/>
  <c r="BJ113" s="1"/>
  <c r="BG107"/>
  <c r="BG113" s="1"/>
  <c r="BF107"/>
  <c r="BF113" s="1"/>
  <c r="BE107"/>
  <c r="BE113" s="1"/>
  <c r="BD107"/>
  <c r="BD113" s="1"/>
  <c r="BC107"/>
  <c r="BC113" s="1"/>
  <c r="BB107"/>
  <c r="BB113" s="1"/>
  <c r="BA107"/>
  <c r="BA113" s="1"/>
  <c r="AZ107"/>
  <c r="AZ113" s="1"/>
  <c r="AY107"/>
  <c r="AY113" s="1"/>
  <c r="AX107"/>
  <c r="AX113" s="1"/>
  <c r="AW107"/>
  <c r="AW113" s="1"/>
  <c r="AU107"/>
  <c r="AU113" s="1"/>
  <c r="AT107"/>
  <c r="AT113" s="1"/>
  <c r="AR107"/>
  <c r="AR113" s="1"/>
  <c r="AQ107"/>
  <c r="AQ113" s="1"/>
  <c r="AP107"/>
  <c r="AP113" s="1"/>
  <c r="AO107"/>
  <c r="AO113" s="1"/>
  <c r="AN107"/>
  <c r="AN113" s="1"/>
  <c r="AM107"/>
  <c r="AM113" s="1"/>
  <c r="AL107"/>
  <c r="AL113" s="1"/>
  <c r="AK107"/>
  <c r="AK113" s="1"/>
  <c r="AJ107"/>
  <c r="AJ113" s="1"/>
  <c r="AI107"/>
  <c r="AI113" s="1"/>
  <c r="AH107"/>
  <c r="AH113" s="1"/>
  <c r="AG107"/>
  <c r="AG113" s="1"/>
  <c r="AF107"/>
  <c r="AF113" s="1"/>
  <c r="AE107"/>
  <c r="AE113" s="1"/>
  <c r="AA107"/>
  <c r="AA113" s="1"/>
  <c r="Z107"/>
  <c r="Z113" s="1"/>
  <c r="Y107"/>
  <c r="Y113" s="1"/>
  <c r="X107"/>
  <c r="X113" s="1"/>
  <c r="W107"/>
  <c r="W113" s="1"/>
  <c r="V107"/>
  <c r="V113" s="1"/>
  <c r="T107"/>
  <c r="T113" s="1"/>
  <c r="S107"/>
  <c r="S113" s="1"/>
  <c r="R107"/>
  <c r="R113" s="1"/>
  <c r="Q107"/>
  <c r="Q113" s="1"/>
  <c r="P107"/>
  <c r="P113" s="1"/>
  <c r="O107"/>
  <c r="O113" s="1"/>
  <c r="N107"/>
  <c r="N113" s="1"/>
  <c r="M107"/>
  <c r="M113" s="1"/>
  <c r="L107"/>
  <c r="L113" s="1"/>
  <c r="K107"/>
  <c r="K113" s="1"/>
  <c r="J107"/>
  <c r="J113" s="1"/>
  <c r="I107"/>
  <c r="I113" s="1"/>
  <c r="H107"/>
  <c r="H113" s="1"/>
  <c r="G107"/>
  <c r="G113" s="1"/>
  <c r="F107"/>
  <c r="F113" s="1"/>
  <c r="E107"/>
  <c r="E113" s="1"/>
  <c r="D107"/>
  <c r="D113" s="1"/>
  <c r="C107"/>
  <c r="C113" s="1"/>
  <c r="BL118"/>
  <c r="BL124" s="1"/>
  <c r="BJ118"/>
  <c r="BJ124" s="1"/>
  <c r="BG118"/>
  <c r="BG124" s="1"/>
  <c r="BF118"/>
  <c r="BF124" s="1"/>
  <c r="BE118"/>
  <c r="BE124" s="1"/>
  <c r="BD118"/>
  <c r="BD124" s="1"/>
  <c r="BC118"/>
  <c r="BC124" s="1"/>
  <c r="BB118"/>
  <c r="BB124" s="1"/>
  <c r="BA118"/>
  <c r="BA124" s="1"/>
  <c r="AZ118"/>
  <c r="AZ124" s="1"/>
  <c r="AY118"/>
  <c r="AY124" s="1"/>
  <c r="AX118"/>
  <c r="AX124" s="1"/>
  <c r="AW118"/>
  <c r="AW124" s="1"/>
  <c r="AU118"/>
  <c r="AU124" s="1"/>
  <c r="AT118"/>
  <c r="AT124" s="1"/>
  <c r="AR118"/>
  <c r="AR124" s="1"/>
  <c r="AQ118"/>
  <c r="AQ124" s="1"/>
  <c r="AP118"/>
  <c r="AP124" s="1"/>
  <c r="AO118"/>
  <c r="AO124" s="1"/>
  <c r="AN118"/>
  <c r="AN124" s="1"/>
  <c r="AM118"/>
  <c r="AM124" s="1"/>
  <c r="AL118"/>
  <c r="AL124" s="1"/>
  <c r="AK118"/>
  <c r="AK124" s="1"/>
  <c r="AJ118"/>
  <c r="AJ124" s="1"/>
  <c r="AI118"/>
  <c r="AI124" s="1"/>
  <c r="AH118"/>
  <c r="AH124" s="1"/>
  <c r="AG118"/>
  <c r="AG124" s="1"/>
  <c r="AF118"/>
  <c r="AF124" s="1"/>
  <c r="AE118"/>
  <c r="AE124" s="1"/>
  <c r="AA118"/>
  <c r="AA124" s="1"/>
  <c r="Z118"/>
  <c r="Z124" s="1"/>
  <c r="Y118"/>
  <c r="Y124" s="1"/>
  <c r="X118"/>
  <c r="X124" s="1"/>
  <c r="W118"/>
  <c r="W124" s="1"/>
  <c r="V118"/>
  <c r="V124" s="1"/>
  <c r="T118"/>
  <c r="T124" s="1"/>
  <c r="S118"/>
  <c r="S124" s="1"/>
  <c r="R118"/>
  <c r="R124" s="1"/>
  <c r="Q118"/>
  <c r="Q124" s="1"/>
  <c r="P118"/>
  <c r="P124" s="1"/>
  <c r="O118"/>
  <c r="O124" s="1"/>
  <c r="N118"/>
  <c r="N124" s="1"/>
  <c r="M118"/>
  <c r="M124" s="1"/>
  <c r="L118"/>
  <c r="L124" s="1"/>
  <c r="K118"/>
  <c r="K124" s="1"/>
  <c r="J118"/>
  <c r="J124" s="1"/>
  <c r="I118"/>
  <c r="I124" s="1"/>
  <c r="H118"/>
  <c r="H124" s="1"/>
  <c r="G118"/>
  <c r="G124" s="1"/>
  <c r="F118"/>
  <c r="F124" s="1"/>
  <c r="E118"/>
  <c r="E124" s="1"/>
  <c r="D118"/>
  <c r="D124" s="1"/>
  <c r="C118"/>
  <c r="C124" s="1"/>
  <c r="J44" i="4" l="1"/>
  <c r="AP91" i="2"/>
  <c r="I93" i="4"/>
  <c r="V47" i="2"/>
  <c r="I103" i="4"/>
  <c r="BB36" i="2"/>
  <c r="J43" i="4"/>
  <c r="AK91" i="2"/>
  <c r="I104" i="4"/>
  <c r="BB47" i="2"/>
  <c r="I92" i="4"/>
  <c r="V36" i="2"/>
  <c r="J49" i="4"/>
  <c r="K44"/>
  <c r="L44" s="1"/>
  <c r="O44"/>
  <c r="I95"/>
  <c r="M92"/>
  <c r="M93"/>
  <c r="M103"/>
  <c r="I105"/>
  <c r="M94"/>
  <c r="M104"/>
  <c r="I96"/>
  <c r="I97"/>
  <c r="D123" i="2"/>
  <c r="F123"/>
  <c r="H123"/>
  <c r="J123"/>
  <c r="L123"/>
  <c r="N123"/>
  <c r="P123"/>
  <c r="R123"/>
  <c r="T123"/>
  <c r="W123"/>
  <c r="Y123"/>
  <c r="AA123"/>
  <c r="AF123"/>
  <c r="AH123"/>
  <c r="AJ123"/>
  <c r="AL123"/>
  <c r="AN123"/>
  <c r="AP123"/>
  <c r="AR123"/>
  <c r="AU123"/>
  <c r="AX123"/>
  <c r="AZ123"/>
  <c r="BB123"/>
  <c r="BD123"/>
  <c r="BF123"/>
  <c r="BJ123"/>
  <c r="C112"/>
  <c r="E112"/>
  <c r="G112"/>
  <c r="I112"/>
  <c r="K112"/>
  <c r="M112"/>
  <c r="O112"/>
  <c r="Q112"/>
  <c r="S112"/>
  <c r="V112"/>
  <c r="X112"/>
  <c r="Z112"/>
  <c r="AE112"/>
  <c r="AG112"/>
  <c r="AI112"/>
  <c r="AK112"/>
  <c r="AM112"/>
  <c r="AO112"/>
  <c r="AQ112"/>
  <c r="AT112"/>
  <c r="AW112"/>
  <c r="AY112"/>
  <c r="BA112"/>
  <c r="BC112"/>
  <c r="BE112"/>
  <c r="BG112"/>
  <c r="D101"/>
  <c r="F101"/>
  <c r="H101"/>
  <c r="J101"/>
  <c r="L101"/>
  <c r="N101"/>
  <c r="P101"/>
  <c r="R101"/>
  <c r="T101"/>
  <c r="W101"/>
  <c r="Y101"/>
  <c r="AA101"/>
  <c r="AF101"/>
  <c r="AH101"/>
  <c r="AJ101"/>
  <c r="AL101"/>
  <c r="AN101"/>
  <c r="AP101"/>
  <c r="AR101"/>
  <c r="AU101"/>
  <c r="AX101"/>
  <c r="AZ101"/>
  <c r="BB101"/>
  <c r="BD101"/>
  <c r="BF101"/>
  <c r="BJ101"/>
  <c r="C123"/>
  <c r="E123"/>
  <c r="G123"/>
  <c r="I123"/>
  <c r="K123"/>
  <c r="M123"/>
  <c r="O123"/>
  <c r="Q123"/>
  <c r="S123"/>
  <c r="V123"/>
  <c r="X123"/>
  <c r="Z123"/>
  <c r="AE123"/>
  <c r="AG123"/>
  <c r="AI123"/>
  <c r="AK123"/>
  <c r="AM123"/>
  <c r="AO123"/>
  <c r="AQ123"/>
  <c r="AT123"/>
  <c r="AW123"/>
  <c r="AY123"/>
  <c r="BA123"/>
  <c r="BC123"/>
  <c r="BE123"/>
  <c r="BG123"/>
  <c r="D112"/>
  <c r="F112"/>
  <c r="H112"/>
  <c r="J112"/>
  <c r="L112"/>
  <c r="N112"/>
  <c r="P112"/>
  <c r="R112"/>
  <c r="T112"/>
  <c r="W112"/>
  <c r="Y112"/>
  <c r="AA112"/>
  <c r="AF112"/>
  <c r="AH112"/>
  <c r="AJ112"/>
  <c r="AL112"/>
  <c r="AN112"/>
  <c r="AP112"/>
  <c r="AR112"/>
  <c r="AU112"/>
  <c r="AX112"/>
  <c r="AZ112"/>
  <c r="BB112"/>
  <c r="BD112"/>
  <c r="BF112"/>
  <c r="BJ112"/>
  <c r="C101"/>
  <c r="E101"/>
  <c r="G101"/>
  <c r="I101"/>
  <c r="K101"/>
  <c r="M101"/>
  <c r="O101"/>
  <c r="Q101"/>
  <c r="S101"/>
  <c r="V101"/>
  <c r="X101"/>
  <c r="Z101"/>
  <c r="AE101"/>
  <c r="AG101"/>
  <c r="AI101"/>
  <c r="AK101"/>
  <c r="AO101"/>
  <c r="AQ101"/>
  <c r="AT101"/>
  <c r="AW101"/>
  <c r="AY101"/>
  <c r="BA101"/>
  <c r="BC101"/>
  <c r="BE101"/>
  <c r="BG101"/>
  <c r="C90"/>
  <c r="E90"/>
  <c r="G90"/>
  <c r="I90"/>
  <c r="K90"/>
  <c r="M90"/>
  <c r="O90"/>
  <c r="Q90"/>
  <c r="S90"/>
  <c r="V90"/>
  <c r="X90"/>
  <c r="Z90"/>
  <c r="AE90"/>
  <c r="AG90"/>
  <c r="AI90"/>
  <c r="I43" i="11"/>
  <c r="Q43" s="1"/>
  <c r="R43" s="1"/>
  <c r="AO90" i="2"/>
  <c r="AQ90"/>
  <c r="AT90"/>
  <c r="AW90"/>
  <c r="AY90"/>
  <c r="I47" i="11"/>
  <c r="Q47" s="1"/>
  <c r="R47" s="1"/>
  <c r="BC90" i="2"/>
  <c r="BE90"/>
  <c r="BG90"/>
  <c r="C79"/>
  <c r="E79"/>
  <c r="G79"/>
  <c r="I79"/>
  <c r="K79"/>
  <c r="M79"/>
  <c r="O79"/>
  <c r="Q79"/>
  <c r="S79"/>
  <c r="V79"/>
  <c r="X79"/>
  <c r="Z79"/>
  <c r="AE79"/>
  <c r="AG79"/>
  <c r="AI79"/>
  <c r="AK79"/>
  <c r="AM79"/>
  <c r="AO79"/>
  <c r="AQ79"/>
  <c r="AT79"/>
  <c r="AW79"/>
  <c r="AY79"/>
  <c r="BA79"/>
  <c r="BC79"/>
  <c r="BE79"/>
  <c r="BG79"/>
  <c r="D68"/>
  <c r="F68"/>
  <c r="H68"/>
  <c r="J68"/>
  <c r="L68"/>
  <c r="N68"/>
  <c r="P68"/>
  <c r="R68"/>
  <c r="T68"/>
  <c r="W68"/>
  <c r="Y68"/>
  <c r="AA68"/>
  <c r="AF68"/>
  <c r="AH68"/>
  <c r="AJ68"/>
  <c r="AL68"/>
  <c r="AP68"/>
  <c r="AR68"/>
  <c r="AU68"/>
  <c r="AX68"/>
  <c r="AZ68"/>
  <c r="BB68"/>
  <c r="BD68"/>
  <c r="BF68"/>
  <c r="BJ68"/>
  <c r="C57"/>
  <c r="E57"/>
  <c r="E58"/>
  <c r="G57"/>
  <c r="G58"/>
  <c r="I57"/>
  <c r="I58"/>
  <c r="K57"/>
  <c r="K58"/>
  <c r="M57"/>
  <c r="M58"/>
  <c r="O57"/>
  <c r="O58"/>
  <c r="Q57"/>
  <c r="Q58"/>
  <c r="S57"/>
  <c r="S58"/>
  <c r="V57"/>
  <c r="V58"/>
  <c r="X57"/>
  <c r="X58"/>
  <c r="Z57"/>
  <c r="Z58"/>
  <c r="AE57"/>
  <c r="AE58"/>
  <c r="AG57"/>
  <c r="AG58"/>
  <c r="AI57"/>
  <c r="AI58"/>
  <c r="AK57"/>
  <c r="AK58"/>
  <c r="AM57"/>
  <c r="AM58"/>
  <c r="AO57"/>
  <c r="AO58"/>
  <c r="AQ57"/>
  <c r="AQ58"/>
  <c r="AT57"/>
  <c r="AT58"/>
  <c r="AW57"/>
  <c r="AW58"/>
  <c r="AY57"/>
  <c r="AY58"/>
  <c r="BA57"/>
  <c r="BA58"/>
  <c r="BC57"/>
  <c r="BC58"/>
  <c r="BE57"/>
  <c r="BE58"/>
  <c r="BG57"/>
  <c r="BG58"/>
  <c r="D46"/>
  <c r="F46"/>
  <c r="H46"/>
  <c r="J46"/>
  <c r="L46"/>
  <c r="N46"/>
  <c r="P46"/>
  <c r="R46"/>
  <c r="T46"/>
  <c r="W46"/>
  <c r="Y46"/>
  <c r="AA46"/>
  <c r="AF46"/>
  <c r="AH46"/>
  <c r="AJ46"/>
  <c r="AL46"/>
  <c r="AN46"/>
  <c r="AP46"/>
  <c r="AR46"/>
  <c r="AU46"/>
  <c r="AX46"/>
  <c r="AZ46"/>
  <c r="BB46"/>
  <c r="BD46"/>
  <c r="BF46"/>
  <c r="BJ46"/>
  <c r="C35"/>
  <c r="E35"/>
  <c r="G35"/>
  <c r="I35"/>
  <c r="K35"/>
  <c r="M35"/>
  <c r="O35"/>
  <c r="Q35"/>
  <c r="S35"/>
  <c r="V35"/>
  <c r="X35"/>
  <c r="Z35"/>
  <c r="AE35"/>
  <c r="AG35"/>
  <c r="AI35"/>
  <c r="AK35"/>
  <c r="AM35"/>
  <c r="AO35"/>
  <c r="AT35"/>
  <c r="AW35"/>
  <c r="AY35"/>
  <c r="BA35"/>
  <c r="BC35"/>
  <c r="BE35"/>
  <c r="BG35"/>
  <c r="C13"/>
  <c r="E13"/>
  <c r="G13"/>
  <c r="I13"/>
  <c r="K13"/>
  <c r="M13"/>
  <c r="O13"/>
  <c r="Q13"/>
  <c r="S13"/>
  <c r="V13"/>
  <c r="X13"/>
  <c r="Z13"/>
  <c r="AE13"/>
  <c r="AG13"/>
  <c r="AI13"/>
  <c r="AK13"/>
  <c r="AM13"/>
  <c r="AO13"/>
  <c r="AQ13"/>
  <c r="AT13"/>
  <c r="AW13"/>
  <c r="AY13"/>
  <c r="BA13"/>
  <c r="BC13"/>
  <c r="BE13"/>
  <c r="BG13"/>
  <c r="D90"/>
  <c r="F90"/>
  <c r="H90"/>
  <c r="J90"/>
  <c r="L90"/>
  <c r="N90"/>
  <c r="P90"/>
  <c r="R90"/>
  <c r="T90"/>
  <c r="W90"/>
  <c r="Y90"/>
  <c r="AA90"/>
  <c r="AF90"/>
  <c r="AH90"/>
  <c r="AJ90"/>
  <c r="AL90"/>
  <c r="AN90"/>
  <c r="AP90"/>
  <c r="I44" i="11"/>
  <c r="Q44" s="1"/>
  <c r="R44" s="1"/>
  <c r="I45"/>
  <c r="Q45" s="1"/>
  <c r="R45" s="1"/>
  <c r="AX90" i="2"/>
  <c r="I46" i="11"/>
  <c r="Q46" s="1"/>
  <c r="R46" s="1"/>
  <c r="BB90" i="2"/>
  <c r="BD90"/>
  <c r="BF90"/>
  <c r="D79"/>
  <c r="F79"/>
  <c r="H79"/>
  <c r="J79"/>
  <c r="L79"/>
  <c r="N79"/>
  <c r="P79"/>
  <c r="R79"/>
  <c r="T79"/>
  <c r="W79"/>
  <c r="Y79"/>
  <c r="AA79"/>
  <c r="AF79"/>
  <c r="AH79"/>
  <c r="AJ79"/>
  <c r="AL79"/>
  <c r="AN79"/>
  <c r="AR79"/>
  <c r="AU79"/>
  <c r="AX79"/>
  <c r="AZ79"/>
  <c r="BB79"/>
  <c r="BD79"/>
  <c r="BF79"/>
  <c r="BJ79"/>
  <c r="C68"/>
  <c r="E68"/>
  <c r="G68"/>
  <c r="I68"/>
  <c r="K68"/>
  <c r="M68"/>
  <c r="O68"/>
  <c r="Q68"/>
  <c r="S68"/>
  <c r="V68"/>
  <c r="X68"/>
  <c r="Z68"/>
  <c r="AE68"/>
  <c r="AG68"/>
  <c r="AI68"/>
  <c r="AK68"/>
  <c r="AO68"/>
  <c r="AQ68"/>
  <c r="AT68"/>
  <c r="AW68"/>
  <c r="AY68"/>
  <c r="BA68"/>
  <c r="BC68"/>
  <c r="BE68"/>
  <c r="BG68"/>
  <c r="D57"/>
  <c r="D58"/>
  <c r="F57"/>
  <c r="F58"/>
  <c r="H57"/>
  <c r="H58"/>
  <c r="J57"/>
  <c r="J58"/>
  <c r="L57"/>
  <c r="L58"/>
  <c r="N57"/>
  <c r="N58"/>
  <c r="P57"/>
  <c r="P58"/>
  <c r="R57"/>
  <c r="R58"/>
  <c r="T57"/>
  <c r="T58"/>
  <c r="W57"/>
  <c r="W58"/>
  <c r="Y57"/>
  <c r="Y58"/>
  <c r="AA57"/>
  <c r="AA58"/>
  <c r="AF57"/>
  <c r="AF58"/>
  <c r="AH57"/>
  <c r="AH58"/>
  <c r="AJ57"/>
  <c r="AJ58"/>
  <c r="AL57"/>
  <c r="AL58"/>
  <c r="AN57"/>
  <c r="AN58"/>
  <c r="AP57"/>
  <c r="AP58"/>
  <c r="AR57"/>
  <c r="AR58"/>
  <c r="AU57"/>
  <c r="AU58"/>
  <c r="AX57"/>
  <c r="AX58"/>
  <c r="AZ57"/>
  <c r="AZ58"/>
  <c r="BB57"/>
  <c r="BB58"/>
  <c r="BD57"/>
  <c r="BD58"/>
  <c r="BF57"/>
  <c r="BF58"/>
  <c r="BJ57"/>
  <c r="BJ58"/>
  <c r="C46"/>
  <c r="E46"/>
  <c r="G46"/>
  <c r="I46"/>
  <c r="K46"/>
  <c r="M46"/>
  <c r="O46"/>
  <c r="Q46"/>
  <c r="S46"/>
  <c r="V46"/>
  <c r="X46"/>
  <c r="Z46"/>
  <c r="AE46"/>
  <c r="AG46"/>
  <c r="AI46"/>
  <c r="AK46"/>
  <c r="AM46"/>
  <c r="AO46"/>
  <c r="AT46"/>
  <c r="AW46"/>
  <c r="AY46"/>
  <c r="BA46"/>
  <c r="BC46"/>
  <c r="BE46"/>
  <c r="BG46"/>
  <c r="D35"/>
  <c r="F35"/>
  <c r="H35"/>
  <c r="J35"/>
  <c r="L35"/>
  <c r="N35"/>
  <c r="P35"/>
  <c r="R35"/>
  <c r="T35"/>
  <c r="W35"/>
  <c r="Y35"/>
  <c r="AA35"/>
  <c r="AF35"/>
  <c r="AH35"/>
  <c r="AJ35"/>
  <c r="AL35"/>
  <c r="AN35"/>
  <c r="AP35"/>
  <c r="AR35"/>
  <c r="AU35"/>
  <c r="AX35"/>
  <c r="AZ35"/>
  <c r="BB35"/>
  <c r="BD35"/>
  <c r="BF35"/>
  <c r="BJ35"/>
  <c r="D13"/>
  <c r="F13"/>
  <c r="H13"/>
  <c r="J13"/>
  <c r="L13"/>
  <c r="N13"/>
  <c r="P13"/>
  <c r="R13"/>
  <c r="T13"/>
  <c r="W13"/>
  <c r="Y13"/>
  <c r="AA13"/>
  <c r="AF13"/>
  <c r="AH13"/>
  <c r="AJ13"/>
  <c r="AL13"/>
  <c r="AN13"/>
  <c r="AP13"/>
  <c r="AR13"/>
  <c r="AU13"/>
  <c r="AX13"/>
  <c r="AZ13"/>
  <c r="BB13"/>
  <c r="BD13"/>
  <c r="BF13"/>
  <c r="BJ13"/>
  <c r="D24"/>
  <c r="F24"/>
  <c r="H24"/>
  <c r="J24"/>
  <c r="L24"/>
  <c r="N24"/>
  <c r="P24"/>
  <c r="R24"/>
  <c r="T24"/>
  <c r="W24"/>
  <c r="Y24"/>
  <c r="AA24"/>
  <c r="AF24"/>
  <c r="AH24"/>
  <c r="AJ24"/>
  <c r="AL24"/>
  <c r="AP24"/>
  <c r="AR24"/>
  <c r="AU24"/>
  <c r="AX24"/>
  <c r="AZ24"/>
  <c r="BB24"/>
  <c r="BD24"/>
  <c r="BF24"/>
  <c r="BJ24"/>
  <c r="C24"/>
  <c r="E24"/>
  <c r="G24"/>
  <c r="I24"/>
  <c r="K24"/>
  <c r="M24"/>
  <c r="O24"/>
  <c r="Q24"/>
  <c r="S24"/>
  <c r="V24"/>
  <c r="X24"/>
  <c r="Z24"/>
  <c r="AE24"/>
  <c r="AG24"/>
  <c r="AI24"/>
  <c r="AK24"/>
  <c r="AM24"/>
  <c r="AO24"/>
  <c r="AQ24"/>
  <c r="AT24"/>
  <c r="AW24"/>
  <c r="AY24"/>
  <c r="BA24"/>
  <c r="BC24"/>
  <c r="BE24"/>
  <c r="BG24"/>
  <c r="AM90"/>
  <c r="I48" i="11"/>
  <c r="AN68" i="2"/>
  <c r="I63" i="11"/>
  <c r="Q63" s="1"/>
  <c r="R63" s="1"/>
  <c r="AQ35" i="2"/>
  <c r="I72" i="11"/>
  <c r="Q72" s="1"/>
  <c r="AN24" i="2"/>
  <c r="I62" i="11"/>
  <c r="Q62" s="1"/>
  <c r="R62" s="1"/>
  <c r="AM101" i="2"/>
  <c r="I61" i="11"/>
  <c r="Q61" s="1"/>
  <c r="R61" s="1"/>
  <c r="AP79" i="2"/>
  <c r="I67" i="11"/>
  <c r="Q67" s="1"/>
  <c r="R67" s="1"/>
  <c r="AM68" i="2"/>
  <c r="I60" i="11"/>
  <c r="Q60" s="1"/>
  <c r="R60" s="1"/>
  <c r="AQ46" i="2"/>
  <c r="I73" i="11"/>
  <c r="Q73" s="1"/>
  <c r="R73" s="1"/>
  <c r="I45" i="5"/>
  <c r="M45" s="1"/>
  <c r="AU90" i="2"/>
  <c r="I46" i="5"/>
  <c r="M46" s="1"/>
  <c r="AZ90" i="2"/>
  <c r="I47" i="5"/>
  <c r="M47" s="1"/>
  <c r="BA90" i="2"/>
  <c r="I44" i="5"/>
  <c r="M44" s="1"/>
  <c r="AR90" i="2"/>
  <c r="I43" i="5"/>
  <c r="M43" s="1"/>
  <c r="AK90" i="2"/>
  <c r="AD85"/>
  <c r="AD91" s="1"/>
  <c r="BH85"/>
  <c r="BH91" s="1"/>
  <c r="AD74"/>
  <c r="AD80" s="1"/>
  <c r="BH74"/>
  <c r="BH80" s="1"/>
  <c r="BH30"/>
  <c r="BH36" s="1"/>
  <c r="AD30"/>
  <c r="AD36" s="1"/>
  <c r="AD118"/>
  <c r="AD124" s="1"/>
  <c r="BH118"/>
  <c r="BH124" s="1"/>
  <c r="AD63"/>
  <c r="AD69" s="1"/>
  <c r="BH63"/>
  <c r="BH69" s="1"/>
  <c r="AD19"/>
  <c r="BH19"/>
  <c r="AD107"/>
  <c r="AD113" s="1"/>
  <c r="AD52"/>
  <c r="BH52"/>
  <c r="AD8"/>
  <c r="AD14" s="1"/>
  <c r="I48" i="5"/>
  <c r="M48" s="1"/>
  <c r="BH107" i="2"/>
  <c r="BH113" s="1"/>
  <c r="AD96"/>
  <c r="AD102" s="1"/>
  <c r="BH96"/>
  <c r="BH102" s="1"/>
  <c r="AD41"/>
  <c r="AD47" s="1"/>
  <c r="BH41"/>
  <c r="BH47" s="1"/>
  <c r="I60" i="5"/>
  <c r="M60" s="1"/>
  <c r="J60" i="4"/>
  <c r="O60" s="1"/>
  <c r="I73" i="5"/>
  <c r="M73" s="1"/>
  <c r="J73" i="4"/>
  <c r="I67" i="5"/>
  <c r="M67" s="1"/>
  <c r="J67" i="4"/>
  <c r="O67" s="1"/>
  <c r="I63" i="5"/>
  <c r="M63" s="1"/>
  <c r="J63" i="4"/>
  <c r="I62" i="5"/>
  <c r="M62" s="1"/>
  <c r="J62" i="4"/>
  <c r="I61" i="5"/>
  <c r="M61" s="1"/>
  <c r="J61" i="4"/>
  <c r="I72" i="5"/>
  <c r="M72" s="1"/>
  <c r="J72" i="4"/>
  <c r="O72" s="1"/>
  <c r="L119" i="2"/>
  <c r="L120" s="1"/>
  <c r="AF119"/>
  <c r="AF120" s="1"/>
  <c r="BA119"/>
  <c r="BA120" s="1"/>
  <c r="E108"/>
  <c r="E109" s="1"/>
  <c r="Z108"/>
  <c r="Z109" s="1"/>
  <c r="AR108"/>
  <c r="AR109" s="1"/>
  <c r="F97"/>
  <c r="F98" s="1"/>
  <c r="R97"/>
  <c r="R98" s="1"/>
  <c r="AO97"/>
  <c r="AO98" s="1"/>
  <c r="BB97"/>
  <c r="BB98" s="1"/>
  <c r="K86"/>
  <c r="K87" s="1"/>
  <c r="AE86"/>
  <c r="AE87" s="1"/>
  <c r="J46" i="4"/>
  <c r="O46" s="1"/>
  <c r="AU86" i="2"/>
  <c r="AU87" s="1"/>
  <c r="H75"/>
  <c r="H76" s="1"/>
  <c r="Y75"/>
  <c r="Y76" s="1"/>
  <c r="AQ75"/>
  <c r="AQ76" s="1"/>
  <c r="BJ75"/>
  <c r="BJ76" s="1"/>
  <c r="M64"/>
  <c r="M65" s="1"/>
  <c r="AG64"/>
  <c r="AG65" s="1"/>
  <c r="AX64"/>
  <c r="AX65" s="1"/>
  <c r="R53"/>
  <c r="R54" s="1"/>
  <c r="AH53"/>
  <c r="AH54" s="1"/>
  <c r="BB53"/>
  <c r="BB54" s="1"/>
  <c r="O42"/>
  <c r="O43" s="1"/>
  <c r="AI42"/>
  <c r="AI43" s="1"/>
  <c r="AZ42"/>
  <c r="AZ43" s="1"/>
  <c r="H31"/>
  <c r="H32" s="1"/>
  <c r="Y31"/>
  <c r="Y32" s="1"/>
  <c r="AM31"/>
  <c r="AM32" s="1"/>
  <c r="BD31"/>
  <c r="BD32" s="1"/>
  <c r="Q20"/>
  <c r="Q25" s="1"/>
  <c r="AG20"/>
  <c r="AG25" s="1"/>
  <c r="AX20"/>
  <c r="AX25" s="1"/>
  <c r="R9"/>
  <c r="R10" s="1"/>
  <c r="AL9"/>
  <c r="AL10" s="1"/>
  <c r="BB9"/>
  <c r="BB10" s="1"/>
  <c r="V119"/>
  <c r="V120" s="1"/>
  <c r="AX119"/>
  <c r="AX120" s="1"/>
  <c r="F108"/>
  <c r="F109" s="1"/>
  <c r="R108"/>
  <c r="R109" s="1"/>
  <c r="AO108"/>
  <c r="AO109" s="1"/>
  <c r="BF108"/>
  <c r="BF109" s="1"/>
  <c r="K97"/>
  <c r="K98" s="1"/>
  <c r="X97"/>
  <c r="X98" s="1"/>
  <c r="AE97"/>
  <c r="AE98" s="1"/>
  <c r="AI97"/>
  <c r="AI98" s="1"/>
  <c r="AP97"/>
  <c r="AP98" s="1"/>
  <c r="AU97"/>
  <c r="AU98" s="1"/>
  <c r="AZ97"/>
  <c r="AZ98" s="1"/>
  <c r="BC97"/>
  <c r="BC98" s="1"/>
  <c r="BG97"/>
  <c r="BG98" s="1"/>
  <c r="D86"/>
  <c r="D87" s="1"/>
  <c r="H86"/>
  <c r="H87" s="1"/>
  <c r="L86"/>
  <c r="L87" s="1"/>
  <c r="P86"/>
  <c r="P87" s="1"/>
  <c r="T86"/>
  <c r="T87" s="1"/>
  <c r="Y86"/>
  <c r="Y87" s="1"/>
  <c r="AF86"/>
  <c r="AF87" s="1"/>
  <c r="AJ86"/>
  <c r="AJ87" s="1"/>
  <c r="O49" i="4"/>
  <c r="AM86" i="2"/>
  <c r="AM87" s="1"/>
  <c r="AQ86"/>
  <c r="AQ87" s="1"/>
  <c r="AW86"/>
  <c r="AW87" s="1"/>
  <c r="J48" i="4"/>
  <c r="O48" s="1"/>
  <c r="BA86" i="2"/>
  <c r="BA87" s="1"/>
  <c r="BD86"/>
  <c r="BD87" s="1"/>
  <c r="BJ86"/>
  <c r="BJ87" s="1"/>
  <c r="E75"/>
  <c r="E76" s="1"/>
  <c r="I75"/>
  <c r="I76" s="1"/>
  <c r="M75"/>
  <c r="M76" s="1"/>
  <c r="Q75"/>
  <c r="Q76" s="1"/>
  <c r="V75"/>
  <c r="V76" s="1"/>
  <c r="Z75"/>
  <c r="Z76" s="1"/>
  <c r="AG75"/>
  <c r="AG76" s="1"/>
  <c r="AK75"/>
  <c r="AK76" s="1"/>
  <c r="AN75"/>
  <c r="AN76" s="1"/>
  <c r="AR75"/>
  <c r="AR76" s="1"/>
  <c r="AX75"/>
  <c r="AX76" s="1"/>
  <c r="BE75"/>
  <c r="BE76" s="1"/>
  <c r="F64"/>
  <c r="F65" s="1"/>
  <c r="J64"/>
  <c r="J65" s="1"/>
  <c r="N64"/>
  <c r="N65" s="1"/>
  <c r="R64"/>
  <c r="R65" s="1"/>
  <c r="W64"/>
  <c r="W65" s="1"/>
  <c r="AA64"/>
  <c r="AA65" s="1"/>
  <c r="AH64"/>
  <c r="AH65" s="1"/>
  <c r="AL64"/>
  <c r="AL65" s="1"/>
  <c r="AO64"/>
  <c r="AO65" s="1"/>
  <c r="AT64"/>
  <c r="AT65" s="1"/>
  <c r="AY64"/>
  <c r="AY65" s="1"/>
  <c r="BB64"/>
  <c r="BB65" s="1"/>
  <c r="BF64"/>
  <c r="BF65" s="1"/>
  <c r="C53"/>
  <c r="C54" s="1"/>
  <c r="G53"/>
  <c r="G54" s="1"/>
  <c r="K53"/>
  <c r="K54" s="1"/>
  <c r="O53"/>
  <c r="O54" s="1"/>
  <c r="S53"/>
  <c r="S54" s="1"/>
  <c r="X53"/>
  <c r="X54" s="1"/>
  <c r="AE53"/>
  <c r="AE54" s="1"/>
  <c r="AI53"/>
  <c r="AI54" s="1"/>
  <c r="AP53"/>
  <c r="AP54" s="1"/>
  <c r="AU53"/>
  <c r="AU54" s="1"/>
  <c r="AZ53"/>
  <c r="AZ54" s="1"/>
  <c r="BC53"/>
  <c r="BC54" s="1"/>
  <c r="BG53"/>
  <c r="BG54" s="1"/>
  <c r="D42"/>
  <c r="D43" s="1"/>
  <c r="H42"/>
  <c r="H43" s="1"/>
  <c r="L42"/>
  <c r="L43" s="1"/>
  <c r="P42"/>
  <c r="P43" s="1"/>
  <c r="T42"/>
  <c r="T43" s="1"/>
  <c r="Y42"/>
  <c r="Y43" s="1"/>
  <c r="AF42"/>
  <c r="AF43" s="1"/>
  <c r="AJ42"/>
  <c r="AJ43" s="1"/>
  <c r="AM42"/>
  <c r="AM43" s="1"/>
  <c r="AQ42"/>
  <c r="AQ43" s="1"/>
  <c r="AW42"/>
  <c r="AW43" s="1"/>
  <c r="BA42"/>
  <c r="BA43" s="1"/>
  <c r="BD42"/>
  <c r="BD43" s="1"/>
  <c r="BJ42"/>
  <c r="BJ43" s="1"/>
  <c r="E31"/>
  <c r="E32" s="1"/>
  <c r="I31"/>
  <c r="I32" s="1"/>
  <c r="M31"/>
  <c r="M32" s="1"/>
  <c r="Q31"/>
  <c r="Q32" s="1"/>
  <c r="V31"/>
  <c r="V32" s="1"/>
  <c r="Z31"/>
  <c r="Z32" s="1"/>
  <c r="AG31"/>
  <c r="AG32" s="1"/>
  <c r="AK31"/>
  <c r="AK32" s="1"/>
  <c r="AN31"/>
  <c r="AN32" s="1"/>
  <c r="AR31"/>
  <c r="AR32" s="1"/>
  <c r="AX31"/>
  <c r="AX32" s="1"/>
  <c r="BE31"/>
  <c r="BE32" s="1"/>
  <c r="F20"/>
  <c r="F25" s="1"/>
  <c r="J20"/>
  <c r="J25" s="1"/>
  <c r="N20"/>
  <c r="N25" s="1"/>
  <c r="R20"/>
  <c r="R25" s="1"/>
  <c r="W20"/>
  <c r="W25" s="1"/>
  <c r="AA20"/>
  <c r="AA25" s="1"/>
  <c r="AH20"/>
  <c r="AH25" s="1"/>
  <c r="AL20"/>
  <c r="AL25" s="1"/>
  <c r="AO20"/>
  <c r="AO25" s="1"/>
  <c r="AT20"/>
  <c r="AT25" s="1"/>
  <c r="AY20"/>
  <c r="AY25" s="1"/>
  <c r="BB20"/>
  <c r="BB25" s="1"/>
  <c r="BF20"/>
  <c r="BF25" s="1"/>
  <c r="C9"/>
  <c r="C10" s="1"/>
  <c r="G9"/>
  <c r="G10" s="1"/>
  <c r="K9"/>
  <c r="K10" s="1"/>
  <c r="O9"/>
  <c r="O10" s="1"/>
  <c r="S9"/>
  <c r="S10" s="1"/>
  <c r="X9"/>
  <c r="X10" s="1"/>
  <c r="AE9"/>
  <c r="AE10" s="1"/>
  <c r="AI9"/>
  <c r="AI10" s="1"/>
  <c r="AP9"/>
  <c r="AP10" s="1"/>
  <c r="AU9"/>
  <c r="AU10" s="1"/>
  <c r="AZ9"/>
  <c r="AZ10" s="1"/>
  <c r="BC9"/>
  <c r="BC10" s="1"/>
  <c r="BG9"/>
  <c r="BG10" s="1"/>
  <c r="H119"/>
  <c r="H120" s="1"/>
  <c r="T119"/>
  <c r="T120" s="1"/>
  <c r="AJ119"/>
  <c r="AJ120" s="1"/>
  <c r="AQ119"/>
  <c r="AQ120" s="1"/>
  <c r="BD119"/>
  <c r="BD120" s="1"/>
  <c r="M108"/>
  <c r="M109" s="1"/>
  <c r="V108"/>
  <c r="V109" s="1"/>
  <c r="AK108"/>
  <c r="AK109" s="1"/>
  <c r="AX108"/>
  <c r="AX109" s="1"/>
  <c r="BE108"/>
  <c r="BE109" s="1"/>
  <c r="J97"/>
  <c r="J98" s="1"/>
  <c r="W97"/>
  <c r="W98" s="1"/>
  <c r="AL97"/>
  <c r="AL98" s="1"/>
  <c r="AY97"/>
  <c r="AY98" s="1"/>
  <c r="C86"/>
  <c r="C87" s="1"/>
  <c r="O86"/>
  <c r="O87" s="1"/>
  <c r="X86"/>
  <c r="X87" s="1"/>
  <c r="BC86"/>
  <c r="BC87" s="1"/>
  <c r="D75"/>
  <c r="D76" s="1"/>
  <c r="P75"/>
  <c r="P76" s="1"/>
  <c r="AF75"/>
  <c r="AF76" s="1"/>
  <c r="AM75"/>
  <c r="AM76" s="1"/>
  <c r="BA75"/>
  <c r="BA76" s="1"/>
  <c r="I64"/>
  <c r="I65" s="1"/>
  <c r="V64"/>
  <c r="V65" s="1"/>
  <c r="AK64"/>
  <c r="AK65" s="1"/>
  <c r="AR64"/>
  <c r="AR65" s="1"/>
  <c r="BE64"/>
  <c r="BE65" s="1"/>
  <c r="J53"/>
  <c r="J54" s="1"/>
  <c r="AA53"/>
  <c r="AA54" s="1"/>
  <c r="AO53"/>
  <c r="AO54" s="1"/>
  <c r="AY53"/>
  <c r="AY54" s="1"/>
  <c r="C42"/>
  <c r="C43" s="1"/>
  <c r="K42"/>
  <c r="K43" s="1"/>
  <c r="X42"/>
  <c r="X43" s="1"/>
  <c r="AP42"/>
  <c r="AP43" s="1"/>
  <c r="BC42"/>
  <c r="BC43" s="1"/>
  <c r="D31"/>
  <c r="D32" s="1"/>
  <c r="P31"/>
  <c r="P32" s="1"/>
  <c r="AJ31"/>
  <c r="AJ32" s="1"/>
  <c r="AW31"/>
  <c r="AW32" s="1"/>
  <c r="BJ31"/>
  <c r="BJ32" s="1"/>
  <c r="I20"/>
  <c r="I25" s="1"/>
  <c r="Z20"/>
  <c r="Z25" s="1"/>
  <c r="AN20"/>
  <c r="AN25" s="1"/>
  <c r="J9"/>
  <c r="J10" s="1"/>
  <c r="W9"/>
  <c r="W10" s="1"/>
  <c r="AH9"/>
  <c r="AH10" s="1"/>
  <c r="AT9"/>
  <c r="AT10" s="1"/>
  <c r="BF9"/>
  <c r="BF10" s="1"/>
  <c r="E119"/>
  <c r="E120" s="1"/>
  <c r="Q119"/>
  <c r="Q120" s="1"/>
  <c r="AG119"/>
  <c r="AG120" s="1"/>
  <c r="AN119"/>
  <c r="AN120" s="1"/>
  <c r="BE119"/>
  <c r="BE120" s="1"/>
  <c r="J108"/>
  <c r="J109" s="1"/>
  <c r="W108"/>
  <c r="W109" s="1"/>
  <c r="AL108"/>
  <c r="AL109" s="1"/>
  <c r="AY108"/>
  <c r="AY109" s="1"/>
  <c r="C97"/>
  <c r="C98" s="1"/>
  <c r="S97"/>
  <c r="S98" s="1"/>
  <c r="J119"/>
  <c r="J120" s="1"/>
  <c r="R119"/>
  <c r="R120" s="1"/>
  <c r="AA119"/>
  <c r="AA120" s="1"/>
  <c r="AH119"/>
  <c r="AH120" s="1"/>
  <c r="AL119"/>
  <c r="AL120" s="1"/>
  <c r="AO119"/>
  <c r="AO120" s="1"/>
  <c r="AT119"/>
  <c r="AT120" s="1"/>
  <c r="AY119"/>
  <c r="AY120" s="1"/>
  <c r="BB119"/>
  <c r="BB120" s="1"/>
  <c r="BF119"/>
  <c r="BF120" s="1"/>
  <c r="C108"/>
  <c r="C109" s="1"/>
  <c r="G108"/>
  <c r="G109" s="1"/>
  <c r="K108"/>
  <c r="K109" s="1"/>
  <c r="O108"/>
  <c r="O109" s="1"/>
  <c r="S108"/>
  <c r="S109" s="1"/>
  <c r="X108"/>
  <c r="X109" s="1"/>
  <c r="AE108"/>
  <c r="AE109" s="1"/>
  <c r="AI108"/>
  <c r="AI109" s="1"/>
  <c r="AP108"/>
  <c r="AP109" s="1"/>
  <c r="AU108"/>
  <c r="AU109" s="1"/>
  <c r="AZ108"/>
  <c r="AZ109" s="1"/>
  <c r="BC108"/>
  <c r="BC109" s="1"/>
  <c r="BG108"/>
  <c r="BG109" s="1"/>
  <c r="D97"/>
  <c r="D98" s="1"/>
  <c r="H97"/>
  <c r="H98" s="1"/>
  <c r="L97"/>
  <c r="L98" s="1"/>
  <c r="P97"/>
  <c r="P98" s="1"/>
  <c r="T97"/>
  <c r="T98" s="1"/>
  <c r="Y97"/>
  <c r="Y98" s="1"/>
  <c r="AF97"/>
  <c r="AF98" s="1"/>
  <c r="AJ97"/>
  <c r="AJ98" s="1"/>
  <c r="AM97"/>
  <c r="AM98" s="1"/>
  <c r="AQ97"/>
  <c r="AQ98" s="1"/>
  <c r="AW97"/>
  <c r="AW98" s="1"/>
  <c r="BA97"/>
  <c r="BA98" s="1"/>
  <c r="BD97"/>
  <c r="BD98" s="1"/>
  <c r="BJ97"/>
  <c r="BJ98" s="1"/>
  <c r="E86"/>
  <c r="E87" s="1"/>
  <c r="I86"/>
  <c r="I87" s="1"/>
  <c r="M86"/>
  <c r="M87" s="1"/>
  <c r="Q86"/>
  <c r="Q87" s="1"/>
  <c r="V86"/>
  <c r="V87" s="1"/>
  <c r="Z86"/>
  <c r="Z87" s="1"/>
  <c r="AG86"/>
  <c r="AG87" s="1"/>
  <c r="O43" i="4"/>
  <c r="AK86" i="2"/>
  <c r="AK87" s="1"/>
  <c r="AN86"/>
  <c r="AN87" s="1"/>
  <c r="J45" i="4"/>
  <c r="O45" s="1"/>
  <c r="AR86" i="2"/>
  <c r="AR87" s="1"/>
  <c r="AX86"/>
  <c r="AX87" s="1"/>
  <c r="BE86"/>
  <c r="BE87" s="1"/>
  <c r="F75"/>
  <c r="F76" s="1"/>
  <c r="J75"/>
  <c r="J76" s="1"/>
  <c r="N75"/>
  <c r="N76" s="1"/>
  <c r="R75"/>
  <c r="R76" s="1"/>
  <c r="W75"/>
  <c r="W76" s="1"/>
  <c r="AA75"/>
  <c r="AA76" s="1"/>
  <c r="AH75"/>
  <c r="AH76" s="1"/>
  <c r="AL75"/>
  <c r="AL76" s="1"/>
  <c r="AO75"/>
  <c r="AO76" s="1"/>
  <c r="AT75"/>
  <c r="AT76" s="1"/>
  <c r="AY75"/>
  <c r="AY76" s="1"/>
  <c r="BB75"/>
  <c r="BB76" s="1"/>
  <c r="BF75"/>
  <c r="BF76" s="1"/>
  <c r="C64"/>
  <c r="C65" s="1"/>
  <c r="G64"/>
  <c r="G65" s="1"/>
  <c r="K64"/>
  <c r="K65" s="1"/>
  <c r="O64"/>
  <c r="O65" s="1"/>
  <c r="S64"/>
  <c r="S65" s="1"/>
  <c r="X64"/>
  <c r="X65" s="1"/>
  <c r="AE64"/>
  <c r="AE65" s="1"/>
  <c r="AI64"/>
  <c r="AI65" s="1"/>
  <c r="AP64"/>
  <c r="AP65" s="1"/>
  <c r="AU64"/>
  <c r="AU65" s="1"/>
  <c r="AZ64"/>
  <c r="AZ65" s="1"/>
  <c r="BC64"/>
  <c r="BC65" s="1"/>
  <c r="BG64"/>
  <c r="BG65" s="1"/>
  <c r="D53"/>
  <c r="D54" s="1"/>
  <c r="H53"/>
  <c r="H54" s="1"/>
  <c r="L53"/>
  <c r="L54" s="1"/>
  <c r="P53"/>
  <c r="P54" s="1"/>
  <c r="T53"/>
  <c r="T54" s="1"/>
  <c r="Y53"/>
  <c r="Y54" s="1"/>
  <c r="AF53"/>
  <c r="AF54" s="1"/>
  <c r="AJ53"/>
  <c r="AJ54" s="1"/>
  <c r="AM53"/>
  <c r="AM54" s="1"/>
  <c r="AQ53"/>
  <c r="AQ54" s="1"/>
  <c r="AW53"/>
  <c r="AW54" s="1"/>
  <c r="BA53"/>
  <c r="BA54" s="1"/>
  <c r="BD53"/>
  <c r="BD54" s="1"/>
  <c r="BJ53"/>
  <c r="BJ54" s="1"/>
  <c r="E42"/>
  <c r="E43" s="1"/>
  <c r="I42"/>
  <c r="I43" s="1"/>
  <c r="M42"/>
  <c r="M43" s="1"/>
  <c r="Q42"/>
  <c r="Q43" s="1"/>
  <c r="V42"/>
  <c r="V43" s="1"/>
  <c r="Z42"/>
  <c r="Z43" s="1"/>
  <c r="AG42"/>
  <c r="AG43" s="1"/>
  <c r="AK42"/>
  <c r="AK43" s="1"/>
  <c r="AN42"/>
  <c r="AN43" s="1"/>
  <c r="AR42"/>
  <c r="AR43" s="1"/>
  <c r="AX42"/>
  <c r="AX43" s="1"/>
  <c r="BE42"/>
  <c r="BE43" s="1"/>
  <c r="F31"/>
  <c r="F32" s="1"/>
  <c r="J31"/>
  <c r="J32" s="1"/>
  <c r="N31"/>
  <c r="N32" s="1"/>
  <c r="R31"/>
  <c r="R32" s="1"/>
  <c r="W31"/>
  <c r="W32" s="1"/>
  <c r="AA31"/>
  <c r="AA32" s="1"/>
  <c r="AH31"/>
  <c r="AH32" s="1"/>
  <c r="AL31"/>
  <c r="AL32" s="1"/>
  <c r="AO31"/>
  <c r="AO32" s="1"/>
  <c r="AT31"/>
  <c r="AT32" s="1"/>
  <c r="AY31"/>
  <c r="AY32" s="1"/>
  <c r="BB31"/>
  <c r="BB32" s="1"/>
  <c r="BF31"/>
  <c r="BF32" s="1"/>
  <c r="C20"/>
  <c r="C25" s="1"/>
  <c r="G20"/>
  <c r="G25" s="1"/>
  <c r="K20"/>
  <c r="K25" s="1"/>
  <c r="O20"/>
  <c r="O25" s="1"/>
  <c r="S20"/>
  <c r="S25" s="1"/>
  <c r="X20"/>
  <c r="X25" s="1"/>
  <c r="AE20"/>
  <c r="AE25" s="1"/>
  <c r="AI20"/>
  <c r="AI25" s="1"/>
  <c r="AP20"/>
  <c r="AP25" s="1"/>
  <c r="AU20"/>
  <c r="AU25" s="1"/>
  <c r="AZ20"/>
  <c r="AZ25" s="1"/>
  <c r="BC20"/>
  <c r="BC25" s="1"/>
  <c r="BG20"/>
  <c r="BG25" s="1"/>
  <c r="D9"/>
  <c r="D10" s="1"/>
  <c r="H9"/>
  <c r="H10" s="1"/>
  <c r="L9"/>
  <c r="L10" s="1"/>
  <c r="P9"/>
  <c r="P10" s="1"/>
  <c r="T9"/>
  <c r="T10" s="1"/>
  <c r="Y9"/>
  <c r="Y10" s="1"/>
  <c r="AF9"/>
  <c r="AF10" s="1"/>
  <c r="AJ9"/>
  <c r="AJ10" s="1"/>
  <c r="AM9"/>
  <c r="AM10" s="1"/>
  <c r="AQ9"/>
  <c r="AQ10" s="1"/>
  <c r="AW9"/>
  <c r="AW10" s="1"/>
  <c r="BA9"/>
  <c r="BA10" s="1"/>
  <c r="BD9"/>
  <c r="BD10" s="1"/>
  <c r="BJ9"/>
  <c r="BJ10" s="1"/>
  <c r="D119"/>
  <c r="D120" s="1"/>
  <c r="P119"/>
  <c r="P120" s="1"/>
  <c r="Y119"/>
  <c r="Y120" s="1"/>
  <c r="AM119"/>
  <c r="AM120" s="1"/>
  <c r="AW119"/>
  <c r="AW120" s="1"/>
  <c r="BJ119"/>
  <c r="BJ120" s="1"/>
  <c r="I108"/>
  <c r="I109" s="1"/>
  <c r="Q108"/>
  <c r="Q109" s="1"/>
  <c r="AG108"/>
  <c r="AG109" s="1"/>
  <c r="AN108"/>
  <c r="AN109" s="1"/>
  <c r="N97"/>
  <c r="N98" s="1"/>
  <c r="AA97"/>
  <c r="AA98" s="1"/>
  <c r="AH97"/>
  <c r="AH98" s="1"/>
  <c r="AT97"/>
  <c r="AT98" s="1"/>
  <c r="BF97"/>
  <c r="BF98" s="1"/>
  <c r="G86"/>
  <c r="G87" s="1"/>
  <c r="S86"/>
  <c r="S87" s="1"/>
  <c r="AI86"/>
  <c r="AI87" s="1"/>
  <c r="AP86"/>
  <c r="AP87" s="1"/>
  <c r="J47" i="4"/>
  <c r="O47" s="1"/>
  <c r="AZ86" i="2"/>
  <c r="AZ87" s="1"/>
  <c r="BG86"/>
  <c r="BG87" s="1"/>
  <c r="L75"/>
  <c r="L76" s="1"/>
  <c r="T75"/>
  <c r="T76" s="1"/>
  <c r="AJ75"/>
  <c r="AJ76" s="1"/>
  <c r="AW75"/>
  <c r="AW76" s="1"/>
  <c r="BD75"/>
  <c r="BD76" s="1"/>
  <c r="E64"/>
  <c r="E65" s="1"/>
  <c r="Q64"/>
  <c r="Q65" s="1"/>
  <c r="Z64"/>
  <c r="Z65" s="1"/>
  <c r="AN64"/>
  <c r="AN65" s="1"/>
  <c r="F53"/>
  <c r="F54" s="1"/>
  <c r="N53"/>
  <c r="N54" s="1"/>
  <c r="W53"/>
  <c r="W54" s="1"/>
  <c r="AL53"/>
  <c r="AL54" s="1"/>
  <c r="AT53"/>
  <c r="AT54" s="1"/>
  <c r="BF53"/>
  <c r="BF54" s="1"/>
  <c r="G42"/>
  <c r="G43" s="1"/>
  <c r="S42"/>
  <c r="S43" s="1"/>
  <c r="AE42"/>
  <c r="AE43" s="1"/>
  <c r="AU42"/>
  <c r="AU43" s="1"/>
  <c r="BG42"/>
  <c r="BG43" s="1"/>
  <c r="L31"/>
  <c r="L32" s="1"/>
  <c r="T31"/>
  <c r="T32" s="1"/>
  <c r="AF31"/>
  <c r="AF32" s="1"/>
  <c r="AQ31"/>
  <c r="AQ32" s="1"/>
  <c r="BA31"/>
  <c r="BA32" s="1"/>
  <c r="E20"/>
  <c r="E25" s="1"/>
  <c r="M20"/>
  <c r="M25" s="1"/>
  <c r="V20"/>
  <c r="V25" s="1"/>
  <c r="AK20"/>
  <c r="AK25" s="1"/>
  <c r="AR20"/>
  <c r="AR25" s="1"/>
  <c r="BE20"/>
  <c r="BE25" s="1"/>
  <c r="F9"/>
  <c r="F10" s="1"/>
  <c r="N9"/>
  <c r="N10" s="1"/>
  <c r="AA9"/>
  <c r="AA10" s="1"/>
  <c r="AO9"/>
  <c r="AO10" s="1"/>
  <c r="AY9"/>
  <c r="AY10" s="1"/>
  <c r="I119"/>
  <c r="I120" s="1"/>
  <c r="M119"/>
  <c r="M120" s="1"/>
  <c r="Z119"/>
  <c r="Z120" s="1"/>
  <c r="AK119"/>
  <c r="AK120" s="1"/>
  <c r="AR119"/>
  <c r="AR120" s="1"/>
  <c r="N108"/>
  <c r="N109" s="1"/>
  <c r="AA108"/>
  <c r="AA109" s="1"/>
  <c r="AH108"/>
  <c r="AH109" s="1"/>
  <c r="AT108"/>
  <c r="AT109" s="1"/>
  <c r="BB108"/>
  <c r="BB109" s="1"/>
  <c r="G97"/>
  <c r="G98" s="1"/>
  <c r="O97"/>
  <c r="O98" s="1"/>
  <c r="F119"/>
  <c r="F120" s="1"/>
  <c r="N119"/>
  <c r="N120" s="1"/>
  <c r="W119"/>
  <c r="W120" s="1"/>
  <c r="C119"/>
  <c r="C120" s="1"/>
  <c r="G119"/>
  <c r="G120" s="1"/>
  <c r="K119"/>
  <c r="K120" s="1"/>
  <c r="O119"/>
  <c r="O120" s="1"/>
  <c r="S119"/>
  <c r="S120" s="1"/>
  <c r="X119"/>
  <c r="X120" s="1"/>
  <c r="AE119"/>
  <c r="AE120" s="1"/>
  <c r="AI119"/>
  <c r="AI120" s="1"/>
  <c r="AP119"/>
  <c r="AP120" s="1"/>
  <c r="AU119"/>
  <c r="AU120" s="1"/>
  <c r="AZ119"/>
  <c r="AZ120" s="1"/>
  <c r="BC119"/>
  <c r="BC120" s="1"/>
  <c r="BG119"/>
  <c r="BG120" s="1"/>
  <c r="D108"/>
  <c r="D109" s="1"/>
  <c r="H108"/>
  <c r="H109" s="1"/>
  <c r="L108"/>
  <c r="L109" s="1"/>
  <c r="P108"/>
  <c r="P109" s="1"/>
  <c r="T108"/>
  <c r="T109" s="1"/>
  <c r="Y108"/>
  <c r="Y109" s="1"/>
  <c r="AF108"/>
  <c r="AF109" s="1"/>
  <c r="AJ108"/>
  <c r="AJ109" s="1"/>
  <c r="AM108"/>
  <c r="AM109" s="1"/>
  <c r="AQ108"/>
  <c r="AQ109" s="1"/>
  <c r="AW108"/>
  <c r="AW109" s="1"/>
  <c r="BA108"/>
  <c r="BA109" s="1"/>
  <c r="BD108"/>
  <c r="BD109" s="1"/>
  <c r="BJ108"/>
  <c r="BJ109" s="1"/>
  <c r="E97"/>
  <c r="E98" s="1"/>
  <c r="I97"/>
  <c r="I98" s="1"/>
  <c r="M97"/>
  <c r="M98" s="1"/>
  <c r="Q97"/>
  <c r="Q98" s="1"/>
  <c r="V97"/>
  <c r="V98" s="1"/>
  <c r="Z97"/>
  <c r="Z98" s="1"/>
  <c r="AG97"/>
  <c r="AG98" s="1"/>
  <c r="AK97"/>
  <c r="AK98" s="1"/>
  <c r="AN97"/>
  <c r="AN98" s="1"/>
  <c r="AR97"/>
  <c r="AR98" s="1"/>
  <c r="AX97"/>
  <c r="AX98" s="1"/>
  <c r="BE97"/>
  <c r="BE98" s="1"/>
  <c r="F86"/>
  <c r="F87" s="1"/>
  <c r="J86"/>
  <c r="J87" s="1"/>
  <c r="N86"/>
  <c r="N87" s="1"/>
  <c r="R86"/>
  <c r="R87" s="1"/>
  <c r="W86"/>
  <c r="W87" s="1"/>
  <c r="AA86"/>
  <c r="AA87" s="1"/>
  <c r="AH86"/>
  <c r="AH87" s="1"/>
  <c r="AL86"/>
  <c r="AL87" s="1"/>
  <c r="AO86"/>
  <c r="AO87" s="1"/>
  <c r="AT86"/>
  <c r="AT87" s="1"/>
  <c r="AY86"/>
  <c r="AY87" s="1"/>
  <c r="BB86"/>
  <c r="BB87" s="1"/>
  <c r="BF86"/>
  <c r="BF87" s="1"/>
  <c r="C75"/>
  <c r="C76" s="1"/>
  <c r="G75"/>
  <c r="G76" s="1"/>
  <c r="K75"/>
  <c r="K76" s="1"/>
  <c r="O75"/>
  <c r="O76" s="1"/>
  <c r="S75"/>
  <c r="S76" s="1"/>
  <c r="X75"/>
  <c r="X76" s="1"/>
  <c r="AE75"/>
  <c r="AE76" s="1"/>
  <c r="AI75"/>
  <c r="AI76" s="1"/>
  <c r="AP75"/>
  <c r="AP76" s="1"/>
  <c r="AU75"/>
  <c r="AU76" s="1"/>
  <c r="AZ75"/>
  <c r="AZ76" s="1"/>
  <c r="BC75"/>
  <c r="BC76" s="1"/>
  <c r="BG75"/>
  <c r="BG76" s="1"/>
  <c r="D64"/>
  <c r="D65" s="1"/>
  <c r="H64"/>
  <c r="H65" s="1"/>
  <c r="L64"/>
  <c r="L65" s="1"/>
  <c r="P64"/>
  <c r="P65" s="1"/>
  <c r="T64"/>
  <c r="T65" s="1"/>
  <c r="Y64"/>
  <c r="Y65" s="1"/>
  <c r="AF64"/>
  <c r="AF65" s="1"/>
  <c r="AJ64"/>
  <c r="AJ65" s="1"/>
  <c r="AM64"/>
  <c r="AM65" s="1"/>
  <c r="AQ64"/>
  <c r="AQ65" s="1"/>
  <c r="AW64"/>
  <c r="AW65" s="1"/>
  <c r="BA64"/>
  <c r="BA65" s="1"/>
  <c r="BD64"/>
  <c r="BD65" s="1"/>
  <c r="BJ64"/>
  <c r="BJ65" s="1"/>
  <c r="E53"/>
  <c r="E54" s="1"/>
  <c r="I53"/>
  <c r="I54" s="1"/>
  <c r="M53"/>
  <c r="M54" s="1"/>
  <c r="Q53"/>
  <c r="Q54" s="1"/>
  <c r="V53"/>
  <c r="V54" s="1"/>
  <c r="Z53"/>
  <c r="Z54" s="1"/>
  <c r="AG53"/>
  <c r="AG54" s="1"/>
  <c r="AK53"/>
  <c r="AK54" s="1"/>
  <c r="AN53"/>
  <c r="AN54" s="1"/>
  <c r="AR53"/>
  <c r="AR54" s="1"/>
  <c r="AX53"/>
  <c r="AX54" s="1"/>
  <c r="BE53"/>
  <c r="BE54" s="1"/>
  <c r="F42"/>
  <c r="F43" s="1"/>
  <c r="J42"/>
  <c r="J43" s="1"/>
  <c r="N42"/>
  <c r="N43" s="1"/>
  <c r="R42"/>
  <c r="R43" s="1"/>
  <c r="W42"/>
  <c r="W43" s="1"/>
  <c r="AA42"/>
  <c r="AA43" s="1"/>
  <c r="AH42"/>
  <c r="AH43" s="1"/>
  <c r="AL42"/>
  <c r="AL43" s="1"/>
  <c r="AO42"/>
  <c r="AO43" s="1"/>
  <c r="AT42"/>
  <c r="AT43" s="1"/>
  <c r="AY42"/>
  <c r="AY43" s="1"/>
  <c r="BB42"/>
  <c r="BB43" s="1"/>
  <c r="BF42"/>
  <c r="BF43" s="1"/>
  <c r="C31"/>
  <c r="C32" s="1"/>
  <c r="G31"/>
  <c r="G32" s="1"/>
  <c r="K31"/>
  <c r="K32" s="1"/>
  <c r="O31"/>
  <c r="O32" s="1"/>
  <c r="S31"/>
  <c r="S32" s="1"/>
  <c r="X31"/>
  <c r="X32" s="1"/>
  <c r="AE31"/>
  <c r="AE32" s="1"/>
  <c r="AI31"/>
  <c r="AI32" s="1"/>
  <c r="AP31"/>
  <c r="AP32" s="1"/>
  <c r="AU31"/>
  <c r="AU32" s="1"/>
  <c r="AZ31"/>
  <c r="AZ32" s="1"/>
  <c r="BC31"/>
  <c r="BC32" s="1"/>
  <c r="BG31"/>
  <c r="BG32" s="1"/>
  <c r="D20"/>
  <c r="D25" s="1"/>
  <c r="H20"/>
  <c r="H25" s="1"/>
  <c r="L20"/>
  <c r="L25" s="1"/>
  <c r="P20"/>
  <c r="P25" s="1"/>
  <c r="T20"/>
  <c r="T25" s="1"/>
  <c r="Y20"/>
  <c r="Y25" s="1"/>
  <c r="AF20"/>
  <c r="AF25" s="1"/>
  <c r="AJ20"/>
  <c r="AJ25" s="1"/>
  <c r="AM20"/>
  <c r="AM25" s="1"/>
  <c r="AQ20"/>
  <c r="AQ25" s="1"/>
  <c r="AW20"/>
  <c r="AW25" s="1"/>
  <c r="BA20"/>
  <c r="BA25" s="1"/>
  <c r="BD20"/>
  <c r="BD25" s="1"/>
  <c r="BJ20"/>
  <c r="BJ25" s="1"/>
  <c r="E9"/>
  <c r="E10" s="1"/>
  <c r="I9"/>
  <c r="I10" s="1"/>
  <c r="M9"/>
  <c r="M10" s="1"/>
  <c r="Q9"/>
  <c r="Q10" s="1"/>
  <c r="V9"/>
  <c r="V10" s="1"/>
  <c r="Z9"/>
  <c r="Z10" s="1"/>
  <c r="AG9"/>
  <c r="AG10" s="1"/>
  <c r="AK9"/>
  <c r="AK10" s="1"/>
  <c r="AN9"/>
  <c r="AN10" s="1"/>
  <c r="AR9"/>
  <c r="AR10" s="1"/>
  <c r="AX9"/>
  <c r="AX10" s="1"/>
  <c r="BE9"/>
  <c r="BE10" s="1"/>
  <c r="BH8"/>
  <c r="BH14" s="1"/>
  <c r="BG129"/>
  <c r="BG135" s="1"/>
  <c r="BL117"/>
  <c r="BJ117"/>
  <c r="BJ121" s="1"/>
  <c r="BJ122" s="1"/>
  <c r="BG117"/>
  <c r="BG121" s="1"/>
  <c r="BG122" s="1"/>
  <c r="BF121"/>
  <c r="BF122" s="1"/>
  <c r="BE121"/>
  <c r="BE122" s="1"/>
  <c r="BD121"/>
  <c r="BD122" s="1"/>
  <c r="BC121"/>
  <c r="BC122" s="1"/>
  <c r="BB117"/>
  <c r="BB121" s="1"/>
  <c r="BB122" s="1"/>
  <c r="BA117"/>
  <c r="BA121" s="1"/>
  <c r="BA122" s="1"/>
  <c r="AZ117"/>
  <c r="AZ121" s="1"/>
  <c r="AZ122" s="1"/>
  <c r="AY117"/>
  <c r="AY121" s="1"/>
  <c r="AY122" s="1"/>
  <c r="AX117"/>
  <c r="AX121" s="1"/>
  <c r="AX122" s="1"/>
  <c r="AW117"/>
  <c r="AW121" s="1"/>
  <c r="AW122" s="1"/>
  <c r="AU117"/>
  <c r="AU121" s="1"/>
  <c r="AU122" s="1"/>
  <c r="AT117"/>
  <c r="AT121" s="1"/>
  <c r="AT122" s="1"/>
  <c r="AR117"/>
  <c r="AR121" s="1"/>
  <c r="AR122" s="1"/>
  <c r="AQ117"/>
  <c r="AQ121" s="1"/>
  <c r="AQ122" s="1"/>
  <c r="AP117"/>
  <c r="AP121" s="1"/>
  <c r="AP122" s="1"/>
  <c r="AO117"/>
  <c r="AO121" s="1"/>
  <c r="AO122" s="1"/>
  <c r="AN117"/>
  <c r="AN121" s="1"/>
  <c r="AN122" s="1"/>
  <c r="AM117"/>
  <c r="AM121" s="1"/>
  <c r="AM122" s="1"/>
  <c r="AL117"/>
  <c r="AL121" s="1"/>
  <c r="AL122" s="1"/>
  <c r="AK117"/>
  <c r="AK121" s="1"/>
  <c r="AK122" s="1"/>
  <c r="AJ117"/>
  <c r="AJ121" s="1"/>
  <c r="AJ122" s="1"/>
  <c r="AI117"/>
  <c r="AI121" s="1"/>
  <c r="AI122" s="1"/>
  <c r="AH117"/>
  <c r="AH121" s="1"/>
  <c r="AH122" s="1"/>
  <c r="AG117"/>
  <c r="AG121" s="1"/>
  <c r="AG122" s="1"/>
  <c r="AF117"/>
  <c r="AF121" s="1"/>
  <c r="AF122" s="1"/>
  <c r="AE117"/>
  <c r="AA117"/>
  <c r="AA121" s="1"/>
  <c r="AA122" s="1"/>
  <c r="Z117"/>
  <c r="Z121" s="1"/>
  <c r="Z122" s="1"/>
  <c r="Y117"/>
  <c r="Y121" s="1"/>
  <c r="Y122" s="1"/>
  <c r="X117"/>
  <c r="X121" s="1"/>
  <c r="X122" s="1"/>
  <c r="W117"/>
  <c r="W121" s="1"/>
  <c r="W122" s="1"/>
  <c r="V117"/>
  <c r="V121" s="1"/>
  <c r="V122" s="1"/>
  <c r="T117"/>
  <c r="T121" s="1"/>
  <c r="T122" s="1"/>
  <c r="S117"/>
  <c r="S121" s="1"/>
  <c r="S122" s="1"/>
  <c r="R117"/>
  <c r="R121" s="1"/>
  <c r="R122" s="1"/>
  <c r="Q117"/>
  <c r="Q121" s="1"/>
  <c r="Q122" s="1"/>
  <c r="P117"/>
  <c r="P121" s="1"/>
  <c r="P122" s="1"/>
  <c r="O117"/>
  <c r="O121" s="1"/>
  <c r="O122" s="1"/>
  <c r="N117"/>
  <c r="N121" s="1"/>
  <c r="N122" s="1"/>
  <c r="M117"/>
  <c r="M121" s="1"/>
  <c r="M122" s="1"/>
  <c r="L117"/>
  <c r="L121" s="1"/>
  <c r="L122" s="1"/>
  <c r="K117"/>
  <c r="K121" s="1"/>
  <c r="K122" s="1"/>
  <c r="J117"/>
  <c r="J121" s="1"/>
  <c r="J122" s="1"/>
  <c r="I117"/>
  <c r="I121" s="1"/>
  <c r="I122" s="1"/>
  <c r="H117"/>
  <c r="H121" s="1"/>
  <c r="H122" s="1"/>
  <c r="G117"/>
  <c r="G121" s="1"/>
  <c r="G122" s="1"/>
  <c r="F117"/>
  <c r="F121" s="1"/>
  <c r="F122" s="1"/>
  <c r="E117"/>
  <c r="E121" s="1"/>
  <c r="E122" s="1"/>
  <c r="D117"/>
  <c r="D121" s="1"/>
  <c r="D122" s="1"/>
  <c r="C117"/>
  <c r="BL106"/>
  <c r="BJ106"/>
  <c r="BJ110" s="1"/>
  <c r="BJ111" s="1"/>
  <c r="BG106"/>
  <c r="BG110" s="1"/>
  <c r="BG111" s="1"/>
  <c r="BF110"/>
  <c r="BF111" s="1"/>
  <c r="BE110"/>
  <c r="BE111" s="1"/>
  <c r="BD110"/>
  <c r="BD111" s="1"/>
  <c r="BC110"/>
  <c r="BC111" s="1"/>
  <c r="BB106"/>
  <c r="BB110" s="1"/>
  <c r="BB111" s="1"/>
  <c r="BA106"/>
  <c r="BA110" s="1"/>
  <c r="BA111" s="1"/>
  <c r="AZ106"/>
  <c r="AZ110" s="1"/>
  <c r="AZ111" s="1"/>
  <c r="AY106"/>
  <c r="AY110" s="1"/>
  <c r="AY111" s="1"/>
  <c r="AX106"/>
  <c r="AX110" s="1"/>
  <c r="AX111" s="1"/>
  <c r="AW106"/>
  <c r="AW110" s="1"/>
  <c r="AW111" s="1"/>
  <c r="AU106"/>
  <c r="AU110" s="1"/>
  <c r="AU111" s="1"/>
  <c r="AT106"/>
  <c r="AT110" s="1"/>
  <c r="AT111" s="1"/>
  <c r="AR106"/>
  <c r="AR110" s="1"/>
  <c r="AR111" s="1"/>
  <c r="AQ106"/>
  <c r="AQ110" s="1"/>
  <c r="AQ111" s="1"/>
  <c r="AP106"/>
  <c r="AP110" s="1"/>
  <c r="AP111" s="1"/>
  <c r="AO106"/>
  <c r="AO110" s="1"/>
  <c r="AO111" s="1"/>
  <c r="AN106"/>
  <c r="AN110" s="1"/>
  <c r="AN111" s="1"/>
  <c r="AM106"/>
  <c r="AM110" s="1"/>
  <c r="AM111" s="1"/>
  <c r="AL106"/>
  <c r="AL110" s="1"/>
  <c r="AL111" s="1"/>
  <c r="AK106"/>
  <c r="AK110" s="1"/>
  <c r="AK111" s="1"/>
  <c r="AJ106"/>
  <c r="AJ110" s="1"/>
  <c r="AJ111" s="1"/>
  <c r="AI106"/>
  <c r="AI110" s="1"/>
  <c r="AI111" s="1"/>
  <c r="AH106"/>
  <c r="AH110" s="1"/>
  <c r="AH111" s="1"/>
  <c r="AG106"/>
  <c r="AG110" s="1"/>
  <c r="AG111" s="1"/>
  <c r="AF106"/>
  <c r="AF110" s="1"/>
  <c r="AF111" s="1"/>
  <c r="AE106"/>
  <c r="AA106"/>
  <c r="AA110" s="1"/>
  <c r="AA111" s="1"/>
  <c r="Z106"/>
  <c r="Z110" s="1"/>
  <c r="Z111" s="1"/>
  <c r="Y106"/>
  <c r="Y110" s="1"/>
  <c r="Y111" s="1"/>
  <c r="X106"/>
  <c r="X110" s="1"/>
  <c r="X111" s="1"/>
  <c r="W106"/>
  <c r="W110" s="1"/>
  <c r="W111" s="1"/>
  <c r="V106"/>
  <c r="V110" s="1"/>
  <c r="V111" s="1"/>
  <c r="T106"/>
  <c r="T110" s="1"/>
  <c r="T111" s="1"/>
  <c r="S106"/>
  <c r="S110" s="1"/>
  <c r="S111" s="1"/>
  <c r="R106"/>
  <c r="R110" s="1"/>
  <c r="R111" s="1"/>
  <c r="Q106"/>
  <c r="Q110" s="1"/>
  <c r="Q111" s="1"/>
  <c r="P106"/>
  <c r="P110" s="1"/>
  <c r="P111" s="1"/>
  <c r="O106"/>
  <c r="O110" s="1"/>
  <c r="O111" s="1"/>
  <c r="N106"/>
  <c r="N110" s="1"/>
  <c r="N111" s="1"/>
  <c r="M106"/>
  <c r="M110" s="1"/>
  <c r="M111" s="1"/>
  <c r="L106"/>
  <c r="L110" s="1"/>
  <c r="L111" s="1"/>
  <c r="K106"/>
  <c r="K110" s="1"/>
  <c r="K111" s="1"/>
  <c r="J106"/>
  <c r="J110" s="1"/>
  <c r="J111" s="1"/>
  <c r="I106"/>
  <c r="I110" s="1"/>
  <c r="I111" s="1"/>
  <c r="H106"/>
  <c r="H110" s="1"/>
  <c r="H111" s="1"/>
  <c r="G106"/>
  <c r="G110" s="1"/>
  <c r="G111" s="1"/>
  <c r="F106"/>
  <c r="F110" s="1"/>
  <c r="F111" s="1"/>
  <c r="E106"/>
  <c r="E110" s="1"/>
  <c r="E111" s="1"/>
  <c r="D106"/>
  <c r="D110" s="1"/>
  <c r="D111" s="1"/>
  <c r="C106"/>
  <c r="BL95"/>
  <c r="BJ95"/>
  <c r="BJ99" s="1"/>
  <c r="BJ100" s="1"/>
  <c r="BG95"/>
  <c r="BG99" s="1"/>
  <c r="BG100" s="1"/>
  <c r="BF99"/>
  <c r="BF100" s="1"/>
  <c r="BE99"/>
  <c r="BE100" s="1"/>
  <c r="BD99"/>
  <c r="BD100" s="1"/>
  <c r="BC99"/>
  <c r="BC100" s="1"/>
  <c r="BB95"/>
  <c r="BB99" s="1"/>
  <c r="BB100" s="1"/>
  <c r="BA95"/>
  <c r="BA99" s="1"/>
  <c r="BA100" s="1"/>
  <c r="AZ95"/>
  <c r="AZ99" s="1"/>
  <c r="AZ100" s="1"/>
  <c r="AY95"/>
  <c r="AY99" s="1"/>
  <c r="AY100" s="1"/>
  <c r="AX95"/>
  <c r="AX99" s="1"/>
  <c r="AX100" s="1"/>
  <c r="AW95"/>
  <c r="AW99" s="1"/>
  <c r="AW100" s="1"/>
  <c r="AU95"/>
  <c r="AU99" s="1"/>
  <c r="AU100" s="1"/>
  <c r="AT95"/>
  <c r="AT99" s="1"/>
  <c r="AT100" s="1"/>
  <c r="AR95"/>
  <c r="AR99" s="1"/>
  <c r="AR100" s="1"/>
  <c r="AQ95"/>
  <c r="AQ99" s="1"/>
  <c r="AQ100" s="1"/>
  <c r="AP95"/>
  <c r="AP99" s="1"/>
  <c r="AP100" s="1"/>
  <c r="AO95"/>
  <c r="AO99" s="1"/>
  <c r="AO100" s="1"/>
  <c r="AN95"/>
  <c r="AN99" s="1"/>
  <c r="AN100" s="1"/>
  <c r="AM95"/>
  <c r="H61" i="4" s="1"/>
  <c r="AL95" i="2"/>
  <c r="AL99" s="1"/>
  <c r="AL100" s="1"/>
  <c r="AK95"/>
  <c r="AK99" s="1"/>
  <c r="AK100" s="1"/>
  <c r="AJ95"/>
  <c r="AJ99" s="1"/>
  <c r="AJ100" s="1"/>
  <c r="AI95"/>
  <c r="AI99" s="1"/>
  <c r="AI100" s="1"/>
  <c r="AH95"/>
  <c r="AH99" s="1"/>
  <c r="AH100" s="1"/>
  <c r="AG95"/>
  <c r="AG99" s="1"/>
  <c r="AG100" s="1"/>
  <c r="AF95"/>
  <c r="AF99" s="1"/>
  <c r="AF100" s="1"/>
  <c r="AE95"/>
  <c r="AA95"/>
  <c r="AA99" s="1"/>
  <c r="AA100" s="1"/>
  <c r="Z95"/>
  <c r="Z99" s="1"/>
  <c r="Z100" s="1"/>
  <c r="Y95"/>
  <c r="Y99" s="1"/>
  <c r="Y100" s="1"/>
  <c r="X95"/>
  <c r="X99" s="1"/>
  <c r="X100" s="1"/>
  <c r="W95"/>
  <c r="W99" s="1"/>
  <c r="W100" s="1"/>
  <c r="V95"/>
  <c r="V99" s="1"/>
  <c r="V100" s="1"/>
  <c r="T95"/>
  <c r="T99" s="1"/>
  <c r="T100" s="1"/>
  <c r="S95"/>
  <c r="S99" s="1"/>
  <c r="S100" s="1"/>
  <c r="R95"/>
  <c r="R99" s="1"/>
  <c r="R100" s="1"/>
  <c r="Q95"/>
  <c r="Q99" s="1"/>
  <c r="Q100" s="1"/>
  <c r="P95"/>
  <c r="P99" s="1"/>
  <c r="P100" s="1"/>
  <c r="O95"/>
  <c r="O99" s="1"/>
  <c r="O100" s="1"/>
  <c r="N95"/>
  <c r="N99" s="1"/>
  <c r="N100" s="1"/>
  <c r="M95"/>
  <c r="M99" s="1"/>
  <c r="M100" s="1"/>
  <c r="L95"/>
  <c r="L99" s="1"/>
  <c r="L100" s="1"/>
  <c r="K95"/>
  <c r="K99" s="1"/>
  <c r="K100" s="1"/>
  <c r="J95"/>
  <c r="J99" s="1"/>
  <c r="J100" s="1"/>
  <c r="I95"/>
  <c r="I99" s="1"/>
  <c r="I100" s="1"/>
  <c r="H95"/>
  <c r="H99" s="1"/>
  <c r="H100" s="1"/>
  <c r="G95"/>
  <c r="G99" s="1"/>
  <c r="G100" s="1"/>
  <c r="F95"/>
  <c r="F99" s="1"/>
  <c r="F100" s="1"/>
  <c r="E95"/>
  <c r="E99" s="1"/>
  <c r="E100" s="1"/>
  <c r="D95"/>
  <c r="D99" s="1"/>
  <c r="D100" s="1"/>
  <c r="C95"/>
  <c r="BL84"/>
  <c r="BJ88"/>
  <c r="BJ89" s="1"/>
  <c r="BG84"/>
  <c r="BG88" s="1"/>
  <c r="BG89" s="1"/>
  <c r="BF88"/>
  <c r="BF89" s="1"/>
  <c r="BE88"/>
  <c r="BE89" s="1"/>
  <c r="BD88"/>
  <c r="BD89" s="1"/>
  <c r="BC88"/>
  <c r="BC89" s="1"/>
  <c r="BB84"/>
  <c r="BB88" s="1"/>
  <c r="BB89" s="1"/>
  <c r="BA84"/>
  <c r="H48" i="4" s="1"/>
  <c r="AZ84" i="2"/>
  <c r="AY84"/>
  <c r="AY88" s="1"/>
  <c r="AY89" s="1"/>
  <c r="AX84"/>
  <c r="AX88" s="1"/>
  <c r="AX89" s="1"/>
  <c r="AW84"/>
  <c r="AW88" s="1"/>
  <c r="AW89" s="1"/>
  <c r="AU84"/>
  <c r="H46" i="4" s="1"/>
  <c r="M46" s="1"/>
  <c r="N46" s="1"/>
  <c r="AT84" i="2"/>
  <c r="AT88" s="1"/>
  <c r="AT89" s="1"/>
  <c r="AR84"/>
  <c r="H45" i="4" s="1"/>
  <c r="M45" s="1"/>
  <c r="N45" s="1"/>
  <c r="AQ84" i="2"/>
  <c r="AQ88" s="1"/>
  <c r="AQ89" s="1"/>
  <c r="AP84"/>
  <c r="AO84"/>
  <c r="AO88" s="1"/>
  <c r="AO89" s="1"/>
  <c r="AN84"/>
  <c r="AN88" s="1"/>
  <c r="AN89" s="1"/>
  <c r="AM84"/>
  <c r="H49" i="4" s="1"/>
  <c r="AL84" i="2"/>
  <c r="AL88" s="1"/>
  <c r="AL89" s="1"/>
  <c r="AK84"/>
  <c r="H43" i="4" s="1"/>
  <c r="AJ84" i="2"/>
  <c r="AJ88" s="1"/>
  <c r="AJ89" s="1"/>
  <c r="AI84"/>
  <c r="AI88" s="1"/>
  <c r="AI89" s="1"/>
  <c r="AH84"/>
  <c r="AH88" s="1"/>
  <c r="AH89" s="1"/>
  <c r="AG84"/>
  <c r="AG88" s="1"/>
  <c r="AG89" s="1"/>
  <c r="AF84"/>
  <c r="AF88" s="1"/>
  <c r="AF89" s="1"/>
  <c r="AE84"/>
  <c r="AA84"/>
  <c r="AA88" s="1"/>
  <c r="AA89" s="1"/>
  <c r="Z84"/>
  <c r="Z88" s="1"/>
  <c r="Z89" s="1"/>
  <c r="Y84"/>
  <c r="Y88" s="1"/>
  <c r="Y89" s="1"/>
  <c r="X84"/>
  <c r="X88" s="1"/>
  <c r="X89" s="1"/>
  <c r="W84"/>
  <c r="W88" s="1"/>
  <c r="W89" s="1"/>
  <c r="V84"/>
  <c r="V88" s="1"/>
  <c r="V89" s="1"/>
  <c r="T84"/>
  <c r="T88" s="1"/>
  <c r="T89" s="1"/>
  <c r="S84"/>
  <c r="S88" s="1"/>
  <c r="S89" s="1"/>
  <c r="R84"/>
  <c r="R88" s="1"/>
  <c r="R89" s="1"/>
  <c r="Q84"/>
  <c r="Q88" s="1"/>
  <c r="Q89" s="1"/>
  <c r="P84"/>
  <c r="P88" s="1"/>
  <c r="P89" s="1"/>
  <c r="O84"/>
  <c r="O88" s="1"/>
  <c r="O89" s="1"/>
  <c r="N84"/>
  <c r="N88" s="1"/>
  <c r="N89" s="1"/>
  <c r="M84"/>
  <c r="M88" s="1"/>
  <c r="M89" s="1"/>
  <c r="L84"/>
  <c r="L88" s="1"/>
  <c r="L89" s="1"/>
  <c r="K84"/>
  <c r="K88" s="1"/>
  <c r="K89" s="1"/>
  <c r="J84"/>
  <c r="J88" s="1"/>
  <c r="J89" s="1"/>
  <c r="I84"/>
  <c r="I88" s="1"/>
  <c r="I89" s="1"/>
  <c r="H84"/>
  <c r="H88" s="1"/>
  <c r="H89" s="1"/>
  <c r="G84"/>
  <c r="G88" s="1"/>
  <c r="G89" s="1"/>
  <c r="F84"/>
  <c r="F88" s="1"/>
  <c r="F89" s="1"/>
  <c r="E84"/>
  <c r="E88" s="1"/>
  <c r="E89" s="1"/>
  <c r="D84"/>
  <c r="D88" s="1"/>
  <c r="D89" s="1"/>
  <c r="C84"/>
  <c r="BL73"/>
  <c r="BJ77"/>
  <c r="BJ78" s="1"/>
  <c r="BG73"/>
  <c r="BG77" s="1"/>
  <c r="BG78" s="1"/>
  <c r="BF77"/>
  <c r="BF78" s="1"/>
  <c r="BE77"/>
  <c r="BE78" s="1"/>
  <c r="BD77"/>
  <c r="BD78" s="1"/>
  <c r="BC77"/>
  <c r="BC78" s="1"/>
  <c r="BB73"/>
  <c r="BB77" s="1"/>
  <c r="BB78" s="1"/>
  <c r="BA73"/>
  <c r="BA77" s="1"/>
  <c r="BA78" s="1"/>
  <c r="AZ73"/>
  <c r="AZ77" s="1"/>
  <c r="AZ78" s="1"/>
  <c r="AY73"/>
  <c r="AY77" s="1"/>
  <c r="AY78" s="1"/>
  <c r="AX73"/>
  <c r="AX77" s="1"/>
  <c r="AX78" s="1"/>
  <c r="AW73"/>
  <c r="AW77" s="1"/>
  <c r="AW78" s="1"/>
  <c r="AU73"/>
  <c r="AU77" s="1"/>
  <c r="AU78" s="1"/>
  <c r="AT73"/>
  <c r="AT77" s="1"/>
  <c r="AT78" s="1"/>
  <c r="AR73"/>
  <c r="AR77" s="1"/>
  <c r="AR78" s="1"/>
  <c r="AQ73"/>
  <c r="AQ77" s="1"/>
  <c r="AQ78" s="1"/>
  <c r="AP73"/>
  <c r="H67" i="4" s="1"/>
  <c r="AO73" i="2"/>
  <c r="AO77" s="1"/>
  <c r="AO78" s="1"/>
  <c r="AN73"/>
  <c r="AN77" s="1"/>
  <c r="AN78" s="1"/>
  <c r="AM73"/>
  <c r="AM77" s="1"/>
  <c r="AM78" s="1"/>
  <c r="AL73"/>
  <c r="AL77" s="1"/>
  <c r="AL78" s="1"/>
  <c r="AK73"/>
  <c r="AK77" s="1"/>
  <c r="AK78" s="1"/>
  <c r="AJ73"/>
  <c r="AJ77" s="1"/>
  <c r="AJ78" s="1"/>
  <c r="AI73"/>
  <c r="AI77" s="1"/>
  <c r="AI78" s="1"/>
  <c r="AH73"/>
  <c r="AH77" s="1"/>
  <c r="AH78" s="1"/>
  <c r="AG73"/>
  <c r="AG77" s="1"/>
  <c r="AG78" s="1"/>
  <c r="AF73"/>
  <c r="AF77" s="1"/>
  <c r="AF78" s="1"/>
  <c r="AE73"/>
  <c r="AA73"/>
  <c r="AA77" s="1"/>
  <c r="AA78" s="1"/>
  <c r="Z73"/>
  <c r="Z77" s="1"/>
  <c r="Z78" s="1"/>
  <c r="Y73"/>
  <c r="Y77" s="1"/>
  <c r="Y78" s="1"/>
  <c r="X73"/>
  <c r="X77" s="1"/>
  <c r="X78" s="1"/>
  <c r="W73"/>
  <c r="W77" s="1"/>
  <c r="W78" s="1"/>
  <c r="V73"/>
  <c r="V77" s="1"/>
  <c r="V78" s="1"/>
  <c r="T73"/>
  <c r="T77" s="1"/>
  <c r="T78" s="1"/>
  <c r="S73"/>
  <c r="S77" s="1"/>
  <c r="S78" s="1"/>
  <c r="R73"/>
  <c r="R77" s="1"/>
  <c r="R78" s="1"/>
  <c r="Q73"/>
  <c r="Q77" s="1"/>
  <c r="Q78" s="1"/>
  <c r="P73"/>
  <c r="P77" s="1"/>
  <c r="P78" s="1"/>
  <c r="O73"/>
  <c r="O77" s="1"/>
  <c r="O78" s="1"/>
  <c r="N73"/>
  <c r="N77" s="1"/>
  <c r="N78" s="1"/>
  <c r="M73"/>
  <c r="M77" s="1"/>
  <c r="M78" s="1"/>
  <c r="L73"/>
  <c r="L77" s="1"/>
  <c r="L78" s="1"/>
  <c r="K73"/>
  <c r="K77" s="1"/>
  <c r="K78" s="1"/>
  <c r="J73"/>
  <c r="J77" s="1"/>
  <c r="J78" s="1"/>
  <c r="I73"/>
  <c r="I77" s="1"/>
  <c r="I78" s="1"/>
  <c r="H73"/>
  <c r="H77" s="1"/>
  <c r="H78" s="1"/>
  <c r="G73"/>
  <c r="G77" s="1"/>
  <c r="G78" s="1"/>
  <c r="F73"/>
  <c r="F77" s="1"/>
  <c r="F78" s="1"/>
  <c r="E73"/>
  <c r="E77" s="1"/>
  <c r="E78" s="1"/>
  <c r="D73"/>
  <c r="D77" s="1"/>
  <c r="D78" s="1"/>
  <c r="C73"/>
  <c r="BL62"/>
  <c r="BJ66"/>
  <c r="BJ67" s="1"/>
  <c r="BG62"/>
  <c r="BG66" s="1"/>
  <c r="BG67" s="1"/>
  <c r="BF66"/>
  <c r="BF67" s="1"/>
  <c r="BE66"/>
  <c r="BE67" s="1"/>
  <c r="BD66"/>
  <c r="BD67" s="1"/>
  <c r="BC66"/>
  <c r="BC67" s="1"/>
  <c r="BB62"/>
  <c r="BB66" s="1"/>
  <c r="BB67" s="1"/>
  <c r="BA62"/>
  <c r="BA66" s="1"/>
  <c r="BA67" s="1"/>
  <c r="AZ62"/>
  <c r="AZ66" s="1"/>
  <c r="AZ67" s="1"/>
  <c r="AY62"/>
  <c r="AY66" s="1"/>
  <c r="AY67" s="1"/>
  <c r="AX62"/>
  <c r="AX66" s="1"/>
  <c r="AX67" s="1"/>
  <c r="AW62"/>
  <c r="AW66" s="1"/>
  <c r="AW67" s="1"/>
  <c r="AU62"/>
  <c r="AU66" s="1"/>
  <c r="AU67" s="1"/>
  <c r="AT62"/>
  <c r="AT66" s="1"/>
  <c r="AT67" s="1"/>
  <c r="AR62"/>
  <c r="AR66" s="1"/>
  <c r="AR67" s="1"/>
  <c r="AQ62"/>
  <c r="AQ66" s="1"/>
  <c r="AQ67" s="1"/>
  <c r="AP62"/>
  <c r="AP66" s="1"/>
  <c r="AP67" s="1"/>
  <c r="AO62"/>
  <c r="AO66" s="1"/>
  <c r="AO67" s="1"/>
  <c r="AN62"/>
  <c r="H63" i="4" s="1"/>
  <c r="AM62" i="2"/>
  <c r="H60" i="4" s="1"/>
  <c r="AL62" i="2"/>
  <c r="AL66" s="1"/>
  <c r="AL67" s="1"/>
  <c r="AK62"/>
  <c r="AK66" s="1"/>
  <c r="AK67" s="1"/>
  <c r="AJ62"/>
  <c r="AJ66" s="1"/>
  <c r="AJ67" s="1"/>
  <c r="AI62"/>
  <c r="AI66" s="1"/>
  <c r="AI67" s="1"/>
  <c r="AH62"/>
  <c r="AH66" s="1"/>
  <c r="AH67" s="1"/>
  <c r="AG62"/>
  <c r="AG66" s="1"/>
  <c r="AG67" s="1"/>
  <c r="AF62"/>
  <c r="AF66" s="1"/>
  <c r="AF67" s="1"/>
  <c r="AE62"/>
  <c r="AA62"/>
  <c r="AA66" s="1"/>
  <c r="AA67" s="1"/>
  <c r="Z62"/>
  <c r="Z66" s="1"/>
  <c r="Z67" s="1"/>
  <c r="Y62"/>
  <c r="Y66" s="1"/>
  <c r="Y67" s="1"/>
  <c r="X62"/>
  <c r="X66" s="1"/>
  <c r="X67" s="1"/>
  <c r="W62"/>
  <c r="W66" s="1"/>
  <c r="W67" s="1"/>
  <c r="V62"/>
  <c r="V66" s="1"/>
  <c r="V67" s="1"/>
  <c r="T62"/>
  <c r="T66" s="1"/>
  <c r="T67" s="1"/>
  <c r="S62"/>
  <c r="S66" s="1"/>
  <c r="S67" s="1"/>
  <c r="R62"/>
  <c r="R66" s="1"/>
  <c r="R67" s="1"/>
  <c r="Q62"/>
  <c r="Q66" s="1"/>
  <c r="Q67" s="1"/>
  <c r="P62"/>
  <c r="P66" s="1"/>
  <c r="P67" s="1"/>
  <c r="O62"/>
  <c r="O66" s="1"/>
  <c r="O67" s="1"/>
  <c r="N62"/>
  <c r="N66" s="1"/>
  <c r="N67" s="1"/>
  <c r="M62"/>
  <c r="M66" s="1"/>
  <c r="M67" s="1"/>
  <c r="L62"/>
  <c r="L66" s="1"/>
  <c r="L67" s="1"/>
  <c r="K62"/>
  <c r="K66" s="1"/>
  <c r="K67" s="1"/>
  <c r="J62"/>
  <c r="J66" s="1"/>
  <c r="J67" s="1"/>
  <c r="I62"/>
  <c r="I66" s="1"/>
  <c r="I67" s="1"/>
  <c r="H62"/>
  <c r="H66" s="1"/>
  <c r="H67" s="1"/>
  <c r="G62"/>
  <c r="G66" s="1"/>
  <c r="G67" s="1"/>
  <c r="F62"/>
  <c r="F66" s="1"/>
  <c r="F67" s="1"/>
  <c r="E62"/>
  <c r="E66" s="1"/>
  <c r="E67" s="1"/>
  <c r="D62"/>
  <c r="D66" s="1"/>
  <c r="D67" s="1"/>
  <c r="C62"/>
  <c r="BL51"/>
  <c r="BJ51"/>
  <c r="BJ55" s="1"/>
  <c r="BJ56" s="1"/>
  <c r="BG51"/>
  <c r="BG55" s="1"/>
  <c r="BG56" s="1"/>
  <c r="BF55"/>
  <c r="BF56" s="1"/>
  <c r="BE55"/>
  <c r="BE56" s="1"/>
  <c r="BD55"/>
  <c r="BD56" s="1"/>
  <c r="BC55"/>
  <c r="BC56" s="1"/>
  <c r="BB51"/>
  <c r="BB55" s="1"/>
  <c r="BB56" s="1"/>
  <c r="BA51"/>
  <c r="BA55" s="1"/>
  <c r="BA56" s="1"/>
  <c r="AZ51"/>
  <c r="AZ55" s="1"/>
  <c r="AZ56" s="1"/>
  <c r="AY51"/>
  <c r="AY55" s="1"/>
  <c r="AY56" s="1"/>
  <c r="AX51"/>
  <c r="AX55" s="1"/>
  <c r="AX56" s="1"/>
  <c r="AW51"/>
  <c r="AW55" s="1"/>
  <c r="AW56" s="1"/>
  <c r="AU51"/>
  <c r="AU55" s="1"/>
  <c r="AU56" s="1"/>
  <c r="AT51"/>
  <c r="AT55" s="1"/>
  <c r="AT56" s="1"/>
  <c r="AR51"/>
  <c r="AR55" s="1"/>
  <c r="AR56" s="1"/>
  <c r="AQ51"/>
  <c r="AP51"/>
  <c r="AP55" s="1"/>
  <c r="AP56" s="1"/>
  <c r="AO51"/>
  <c r="AO55" s="1"/>
  <c r="AO56" s="1"/>
  <c r="AN51"/>
  <c r="AN55" s="1"/>
  <c r="AN56" s="1"/>
  <c r="AM51"/>
  <c r="AM55" s="1"/>
  <c r="AM56" s="1"/>
  <c r="AL51"/>
  <c r="AL55" s="1"/>
  <c r="AL56" s="1"/>
  <c r="AK51"/>
  <c r="AK55" s="1"/>
  <c r="AK56" s="1"/>
  <c r="AJ51"/>
  <c r="AJ55" s="1"/>
  <c r="AJ56" s="1"/>
  <c r="AI51"/>
  <c r="AI55" s="1"/>
  <c r="AI56" s="1"/>
  <c r="AH51"/>
  <c r="AH55" s="1"/>
  <c r="AH56" s="1"/>
  <c r="AG51"/>
  <c r="AG55" s="1"/>
  <c r="AG56" s="1"/>
  <c r="AF51"/>
  <c r="AF55" s="1"/>
  <c r="AF56" s="1"/>
  <c r="AE51"/>
  <c r="AA51"/>
  <c r="AA55" s="1"/>
  <c r="AA56" s="1"/>
  <c r="Z51"/>
  <c r="Z55" s="1"/>
  <c r="Z56" s="1"/>
  <c r="Y51"/>
  <c r="Y55" s="1"/>
  <c r="Y56" s="1"/>
  <c r="X51"/>
  <c r="X55" s="1"/>
  <c r="X56" s="1"/>
  <c r="W51"/>
  <c r="W55" s="1"/>
  <c r="W56" s="1"/>
  <c r="V51"/>
  <c r="T51"/>
  <c r="T55" s="1"/>
  <c r="T56" s="1"/>
  <c r="S51"/>
  <c r="S55" s="1"/>
  <c r="S56" s="1"/>
  <c r="R51"/>
  <c r="R55" s="1"/>
  <c r="R56" s="1"/>
  <c r="Q51"/>
  <c r="Q55" s="1"/>
  <c r="Q56" s="1"/>
  <c r="P51"/>
  <c r="P55" s="1"/>
  <c r="P56" s="1"/>
  <c r="O51"/>
  <c r="O55" s="1"/>
  <c r="O56" s="1"/>
  <c r="N51"/>
  <c r="N55" s="1"/>
  <c r="N56" s="1"/>
  <c r="M51"/>
  <c r="M55" s="1"/>
  <c r="M56" s="1"/>
  <c r="L51"/>
  <c r="L55" s="1"/>
  <c r="L56" s="1"/>
  <c r="K51"/>
  <c r="K55" s="1"/>
  <c r="K56" s="1"/>
  <c r="J51"/>
  <c r="J55" s="1"/>
  <c r="J56" s="1"/>
  <c r="I51"/>
  <c r="I55" s="1"/>
  <c r="I56" s="1"/>
  <c r="H51"/>
  <c r="H55" s="1"/>
  <c r="H56" s="1"/>
  <c r="G51"/>
  <c r="G55" s="1"/>
  <c r="G56" s="1"/>
  <c r="F51"/>
  <c r="F55" s="1"/>
  <c r="F56" s="1"/>
  <c r="E51"/>
  <c r="E55" s="1"/>
  <c r="E56" s="1"/>
  <c r="D51"/>
  <c r="D55" s="1"/>
  <c r="D56" s="1"/>
  <c r="C51"/>
  <c r="BL40"/>
  <c r="BJ40"/>
  <c r="BJ44" s="1"/>
  <c r="BJ45" s="1"/>
  <c r="BG44"/>
  <c r="BG45" s="1"/>
  <c r="BF44"/>
  <c r="BF45" s="1"/>
  <c r="BE44"/>
  <c r="BE45" s="1"/>
  <c r="BD44"/>
  <c r="BD45" s="1"/>
  <c r="BC44"/>
  <c r="BC45" s="1"/>
  <c r="BB40"/>
  <c r="BA40"/>
  <c r="BA44" s="1"/>
  <c r="BA45" s="1"/>
  <c r="AZ40"/>
  <c r="AZ44" s="1"/>
  <c r="AZ45" s="1"/>
  <c r="AY40"/>
  <c r="AY44" s="1"/>
  <c r="AY45" s="1"/>
  <c r="AX40"/>
  <c r="AX44" s="1"/>
  <c r="AX45" s="1"/>
  <c r="AW40"/>
  <c r="AW44" s="1"/>
  <c r="AW45" s="1"/>
  <c r="AU40"/>
  <c r="AU44" s="1"/>
  <c r="AU45" s="1"/>
  <c r="AT40"/>
  <c r="AT44" s="1"/>
  <c r="AT45" s="1"/>
  <c r="AR40"/>
  <c r="AR44" s="1"/>
  <c r="AR45" s="1"/>
  <c r="AQ40"/>
  <c r="H97" i="4" s="1"/>
  <c r="AP40" i="2"/>
  <c r="AP44" s="1"/>
  <c r="AP45" s="1"/>
  <c r="AO40"/>
  <c r="AO44" s="1"/>
  <c r="AO45" s="1"/>
  <c r="AN40"/>
  <c r="AN44" s="1"/>
  <c r="AN45" s="1"/>
  <c r="AM40"/>
  <c r="AM44" s="1"/>
  <c r="AM45" s="1"/>
  <c r="AL40"/>
  <c r="AL44" s="1"/>
  <c r="AL45" s="1"/>
  <c r="AK40"/>
  <c r="AK44" s="1"/>
  <c r="AK45" s="1"/>
  <c r="AJ40"/>
  <c r="AJ44" s="1"/>
  <c r="AJ45" s="1"/>
  <c r="AI40"/>
  <c r="AI44" s="1"/>
  <c r="AI45" s="1"/>
  <c r="AH40"/>
  <c r="AH44" s="1"/>
  <c r="AH45" s="1"/>
  <c r="AG40"/>
  <c r="AG44" s="1"/>
  <c r="AG45" s="1"/>
  <c r="AF40"/>
  <c r="AF44" s="1"/>
  <c r="AF45" s="1"/>
  <c r="AE40"/>
  <c r="AA40"/>
  <c r="AA44" s="1"/>
  <c r="AA45" s="1"/>
  <c r="Z40"/>
  <c r="Z44" s="1"/>
  <c r="Z45" s="1"/>
  <c r="Y40"/>
  <c r="Y44" s="1"/>
  <c r="Y45" s="1"/>
  <c r="X40"/>
  <c r="X44" s="1"/>
  <c r="X45" s="1"/>
  <c r="W40"/>
  <c r="W44" s="1"/>
  <c r="W45" s="1"/>
  <c r="V40"/>
  <c r="T40"/>
  <c r="T44" s="1"/>
  <c r="T45" s="1"/>
  <c r="S40"/>
  <c r="S44" s="1"/>
  <c r="S45" s="1"/>
  <c r="R40"/>
  <c r="R44" s="1"/>
  <c r="R45" s="1"/>
  <c r="Q40"/>
  <c r="Q44" s="1"/>
  <c r="Q45" s="1"/>
  <c r="P40"/>
  <c r="P44" s="1"/>
  <c r="P45" s="1"/>
  <c r="O40"/>
  <c r="O44" s="1"/>
  <c r="O45" s="1"/>
  <c r="N40"/>
  <c r="N44" s="1"/>
  <c r="N45" s="1"/>
  <c r="M40"/>
  <c r="M44" s="1"/>
  <c r="M45" s="1"/>
  <c r="L44"/>
  <c r="L45" s="1"/>
  <c r="K40"/>
  <c r="K44" s="1"/>
  <c r="K45" s="1"/>
  <c r="J40"/>
  <c r="J44" s="1"/>
  <c r="J45" s="1"/>
  <c r="I40"/>
  <c r="I44" s="1"/>
  <c r="I45" s="1"/>
  <c r="H40"/>
  <c r="H44" s="1"/>
  <c r="H45" s="1"/>
  <c r="G40"/>
  <c r="G44" s="1"/>
  <c r="G45" s="1"/>
  <c r="F40"/>
  <c r="F44" s="1"/>
  <c r="F45" s="1"/>
  <c r="E40"/>
  <c r="E44" s="1"/>
  <c r="E45" s="1"/>
  <c r="D40"/>
  <c r="D44" s="1"/>
  <c r="D45" s="1"/>
  <c r="C40"/>
  <c r="BL29"/>
  <c r="BJ29"/>
  <c r="BJ33" s="1"/>
  <c r="BJ34" s="1"/>
  <c r="BG33"/>
  <c r="BG34" s="1"/>
  <c r="BF33"/>
  <c r="BF34" s="1"/>
  <c r="BE33"/>
  <c r="BE34" s="1"/>
  <c r="BD33"/>
  <c r="BD34" s="1"/>
  <c r="BC33"/>
  <c r="BC34" s="1"/>
  <c r="BB29"/>
  <c r="BA29"/>
  <c r="BA33" s="1"/>
  <c r="BA34" s="1"/>
  <c r="AZ29"/>
  <c r="AZ33" s="1"/>
  <c r="AZ34" s="1"/>
  <c r="AY29"/>
  <c r="AY33" s="1"/>
  <c r="AY34" s="1"/>
  <c r="AX29"/>
  <c r="AX33" s="1"/>
  <c r="AX34" s="1"/>
  <c r="AW29"/>
  <c r="AW33" s="1"/>
  <c r="AW34" s="1"/>
  <c r="AU29"/>
  <c r="AU33" s="1"/>
  <c r="AU34" s="1"/>
  <c r="AT29"/>
  <c r="AT33" s="1"/>
  <c r="AT34" s="1"/>
  <c r="AR29"/>
  <c r="AR33" s="1"/>
  <c r="AR34" s="1"/>
  <c r="AQ29"/>
  <c r="H96" i="4" s="1"/>
  <c r="AP29" i="2"/>
  <c r="AP33" s="1"/>
  <c r="AP34" s="1"/>
  <c r="AO29"/>
  <c r="AO33" s="1"/>
  <c r="AO34" s="1"/>
  <c r="AN29"/>
  <c r="AN33" s="1"/>
  <c r="AN34" s="1"/>
  <c r="AM29"/>
  <c r="AM33" s="1"/>
  <c r="AM34" s="1"/>
  <c r="AL29"/>
  <c r="AL33" s="1"/>
  <c r="AL34" s="1"/>
  <c r="AK29"/>
  <c r="AK33" s="1"/>
  <c r="AK34" s="1"/>
  <c r="AJ29"/>
  <c r="AJ33" s="1"/>
  <c r="AJ34" s="1"/>
  <c r="AI29"/>
  <c r="AI33" s="1"/>
  <c r="AI34" s="1"/>
  <c r="AH29"/>
  <c r="AH33" s="1"/>
  <c r="AH34" s="1"/>
  <c r="AG29"/>
  <c r="AG33" s="1"/>
  <c r="AG34" s="1"/>
  <c r="AF29"/>
  <c r="AF33" s="1"/>
  <c r="AF34" s="1"/>
  <c r="AE29"/>
  <c r="AA29"/>
  <c r="AA33" s="1"/>
  <c r="AA34" s="1"/>
  <c r="Z29"/>
  <c r="Z33" s="1"/>
  <c r="Z34" s="1"/>
  <c r="Y29"/>
  <c r="Y33" s="1"/>
  <c r="Y34" s="1"/>
  <c r="X29"/>
  <c r="X33" s="1"/>
  <c r="X34" s="1"/>
  <c r="W29"/>
  <c r="W33" s="1"/>
  <c r="W34" s="1"/>
  <c r="V29"/>
  <c r="T29"/>
  <c r="T33" s="1"/>
  <c r="T34" s="1"/>
  <c r="S29"/>
  <c r="S33" s="1"/>
  <c r="S34" s="1"/>
  <c r="R29"/>
  <c r="R33" s="1"/>
  <c r="R34" s="1"/>
  <c r="Q29"/>
  <c r="Q33" s="1"/>
  <c r="Q34" s="1"/>
  <c r="P29"/>
  <c r="P33" s="1"/>
  <c r="P34" s="1"/>
  <c r="O29"/>
  <c r="O33" s="1"/>
  <c r="O34" s="1"/>
  <c r="N29"/>
  <c r="N33" s="1"/>
  <c r="N34" s="1"/>
  <c r="M29"/>
  <c r="M33" s="1"/>
  <c r="M34" s="1"/>
  <c r="L29"/>
  <c r="L33" s="1"/>
  <c r="L34" s="1"/>
  <c r="K29"/>
  <c r="K33" s="1"/>
  <c r="K34" s="1"/>
  <c r="J29"/>
  <c r="J33" s="1"/>
  <c r="J34" s="1"/>
  <c r="I29"/>
  <c r="I33" s="1"/>
  <c r="I34" s="1"/>
  <c r="H29"/>
  <c r="H33" s="1"/>
  <c r="H34" s="1"/>
  <c r="G29"/>
  <c r="G33" s="1"/>
  <c r="G34" s="1"/>
  <c r="F29"/>
  <c r="F33" s="1"/>
  <c r="F34" s="1"/>
  <c r="E29"/>
  <c r="E33" s="1"/>
  <c r="E34" s="1"/>
  <c r="D29"/>
  <c r="D33" s="1"/>
  <c r="D34" s="1"/>
  <c r="C29"/>
  <c r="BL18"/>
  <c r="BJ18"/>
  <c r="BJ22" s="1"/>
  <c r="BJ23" s="1"/>
  <c r="BG18"/>
  <c r="BG22" s="1"/>
  <c r="BG23" s="1"/>
  <c r="BF22"/>
  <c r="BF23" s="1"/>
  <c r="BE22"/>
  <c r="BE23" s="1"/>
  <c r="BD22"/>
  <c r="BD23" s="1"/>
  <c r="BC22"/>
  <c r="BC23" s="1"/>
  <c r="BB18"/>
  <c r="BB22" s="1"/>
  <c r="BB23" s="1"/>
  <c r="BA18"/>
  <c r="BA22" s="1"/>
  <c r="BA23" s="1"/>
  <c r="AZ18"/>
  <c r="AZ22" s="1"/>
  <c r="AZ23" s="1"/>
  <c r="AY18"/>
  <c r="AY22" s="1"/>
  <c r="AY23" s="1"/>
  <c r="AX18"/>
  <c r="AX22" s="1"/>
  <c r="AX23" s="1"/>
  <c r="AW18"/>
  <c r="AW22" s="1"/>
  <c r="AW23" s="1"/>
  <c r="AU18"/>
  <c r="AU22" s="1"/>
  <c r="AU23" s="1"/>
  <c r="AT18"/>
  <c r="AT22" s="1"/>
  <c r="AT23" s="1"/>
  <c r="AR18"/>
  <c r="AR22" s="1"/>
  <c r="AR23" s="1"/>
  <c r="AQ18"/>
  <c r="AQ22" s="1"/>
  <c r="AQ23" s="1"/>
  <c r="AP18"/>
  <c r="AP22" s="1"/>
  <c r="AP23" s="1"/>
  <c r="AO18"/>
  <c r="AO22" s="1"/>
  <c r="AO23" s="1"/>
  <c r="AN18"/>
  <c r="H62" i="4" s="1"/>
  <c r="AM18" i="2"/>
  <c r="AM22" s="1"/>
  <c r="AM23" s="1"/>
  <c r="AL18"/>
  <c r="AL22" s="1"/>
  <c r="AL23" s="1"/>
  <c r="AK18"/>
  <c r="AK22" s="1"/>
  <c r="AK23" s="1"/>
  <c r="AJ18"/>
  <c r="AJ22" s="1"/>
  <c r="AJ23" s="1"/>
  <c r="AI18"/>
  <c r="AI22" s="1"/>
  <c r="AI23" s="1"/>
  <c r="AH18"/>
  <c r="AH22" s="1"/>
  <c r="AH23" s="1"/>
  <c r="AG18"/>
  <c r="AG22" s="1"/>
  <c r="AG23" s="1"/>
  <c r="AF18"/>
  <c r="AF22" s="1"/>
  <c r="AF23" s="1"/>
  <c r="AE18"/>
  <c r="AA18"/>
  <c r="AA22" s="1"/>
  <c r="AA23" s="1"/>
  <c r="Z18"/>
  <c r="Z22" s="1"/>
  <c r="Z23" s="1"/>
  <c r="Y18"/>
  <c r="Y22" s="1"/>
  <c r="Y23" s="1"/>
  <c r="X18"/>
  <c r="X22" s="1"/>
  <c r="X23" s="1"/>
  <c r="W18"/>
  <c r="W22" s="1"/>
  <c r="W23" s="1"/>
  <c r="V18"/>
  <c r="V22" s="1"/>
  <c r="V23" s="1"/>
  <c r="T18"/>
  <c r="T22" s="1"/>
  <c r="T23" s="1"/>
  <c r="S18"/>
  <c r="S22" s="1"/>
  <c r="S23" s="1"/>
  <c r="R18"/>
  <c r="R22" s="1"/>
  <c r="R23" s="1"/>
  <c r="Q18"/>
  <c r="Q22" s="1"/>
  <c r="Q23" s="1"/>
  <c r="P18"/>
  <c r="P22" s="1"/>
  <c r="P23" s="1"/>
  <c r="O18"/>
  <c r="O22" s="1"/>
  <c r="O23" s="1"/>
  <c r="N18"/>
  <c r="N22" s="1"/>
  <c r="N23" s="1"/>
  <c r="M18"/>
  <c r="M22" s="1"/>
  <c r="M23" s="1"/>
  <c r="L18"/>
  <c r="L22" s="1"/>
  <c r="L23" s="1"/>
  <c r="K18"/>
  <c r="K22" s="1"/>
  <c r="K23" s="1"/>
  <c r="J18"/>
  <c r="J22" s="1"/>
  <c r="J23" s="1"/>
  <c r="I18"/>
  <c r="I22" s="1"/>
  <c r="I23" s="1"/>
  <c r="H18"/>
  <c r="H22" s="1"/>
  <c r="H23" s="1"/>
  <c r="G18"/>
  <c r="G22" s="1"/>
  <c r="G23" s="1"/>
  <c r="F18"/>
  <c r="F22" s="1"/>
  <c r="F23" s="1"/>
  <c r="E18"/>
  <c r="E22" s="1"/>
  <c r="E23" s="1"/>
  <c r="D18"/>
  <c r="D22" s="1"/>
  <c r="D23" s="1"/>
  <c r="C18"/>
  <c r="AP88" l="1"/>
  <c r="AP89" s="1"/>
  <c r="H44" i="4"/>
  <c r="M44" s="1"/>
  <c r="N44" s="1"/>
  <c r="I82" i="11"/>
  <c r="Q82" s="1"/>
  <c r="M63" i="4"/>
  <c r="N63" s="1"/>
  <c r="M61"/>
  <c r="N61" s="1"/>
  <c r="M62"/>
  <c r="N62" s="1"/>
  <c r="M67"/>
  <c r="N67" s="1"/>
  <c r="M49"/>
  <c r="N49" s="1"/>
  <c r="V33" i="2"/>
  <c r="V34" s="1"/>
  <c r="H92" i="4"/>
  <c r="BB44" i="2"/>
  <c r="BB45" s="1"/>
  <c r="H104" i="4"/>
  <c r="K104" s="1"/>
  <c r="L104" s="1"/>
  <c r="V55" i="2"/>
  <c r="V56" s="1"/>
  <c r="H94" i="4"/>
  <c r="K94" s="1"/>
  <c r="L94" s="1"/>
  <c r="AQ55" i="2"/>
  <c r="AQ56" s="1"/>
  <c r="H98" i="4"/>
  <c r="K98" s="1"/>
  <c r="L98" s="1"/>
  <c r="BB33" i="2"/>
  <c r="BB34" s="1"/>
  <c r="H103" i="4"/>
  <c r="V44" i="2"/>
  <c r="V45" s="1"/>
  <c r="H93" i="4"/>
  <c r="K93" s="1"/>
  <c r="L93" s="1"/>
  <c r="K96"/>
  <c r="L96" s="1"/>
  <c r="I99"/>
  <c r="M95"/>
  <c r="K97"/>
  <c r="L97" s="1"/>
  <c r="M97"/>
  <c r="M105"/>
  <c r="H73"/>
  <c r="M73" s="1"/>
  <c r="N73" s="1"/>
  <c r="H72"/>
  <c r="M72" s="1"/>
  <c r="N72" s="1"/>
  <c r="M60"/>
  <c r="N60" s="1"/>
  <c r="H64"/>
  <c r="M43"/>
  <c r="N43" s="1"/>
  <c r="M48"/>
  <c r="N48" s="1"/>
  <c r="C46" i="11"/>
  <c r="M46" s="1"/>
  <c r="N46" s="1"/>
  <c r="H47" i="4"/>
  <c r="M47" s="1"/>
  <c r="N47" s="1"/>
  <c r="K73"/>
  <c r="L73" s="1"/>
  <c r="O73"/>
  <c r="K63"/>
  <c r="L63" s="1"/>
  <c r="O63"/>
  <c r="K61"/>
  <c r="L61" s="1"/>
  <c r="O61"/>
  <c r="K62"/>
  <c r="L62" s="1"/>
  <c r="O62"/>
  <c r="K44" i="11"/>
  <c r="L44" s="1"/>
  <c r="K45"/>
  <c r="L45" s="1"/>
  <c r="K46"/>
  <c r="L46" s="1"/>
  <c r="K47"/>
  <c r="L47" s="1"/>
  <c r="O43"/>
  <c r="R64"/>
  <c r="AD101" i="2"/>
  <c r="AD112"/>
  <c r="AD123"/>
  <c r="BH101"/>
  <c r="BH112"/>
  <c r="BH123"/>
  <c r="O46" i="11"/>
  <c r="O45"/>
  <c r="O44"/>
  <c r="O47"/>
  <c r="I42"/>
  <c r="K42" s="1"/>
  <c r="L42" s="1"/>
  <c r="K43"/>
  <c r="L43" s="1"/>
  <c r="BH13" i="2"/>
  <c r="BD21"/>
  <c r="AW21"/>
  <c r="AM21"/>
  <c r="AF21"/>
  <c r="T21"/>
  <c r="L21"/>
  <c r="D21"/>
  <c r="BE21"/>
  <c r="AK21"/>
  <c r="M21"/>
  <c r="BC21"/>
  <c r="AU21"/>
  <c r="AI21"/>
  <c r="X21"/>
  <c r="O21"/>
  <c r="G21"/>
  <c r="AN21"/>
  <c r="I21"/>
  <c r="BF21"/>
  <c r="AY21"/>
  <c r="AO21"/>
  <c r="AH21"/>
  <c r="W21"/>
  <c r="N21"/>
  <c r="F21"/>
  <c r="AG21"/>
  <c r="AD46"/>
  <c r="BH57"/>
  <c r="BH58"/>
  <c r="AD68"/>
  <c r="BH35"/>
  <c r="AD90"/>
  <c r="BJ21"/>
  <c r="BA21"/>
  <c r="AQ21"/>
  <c r="AJ21"/>
  <c r="Y21"/>
  <c r="P21"/>
  <c r="H21"/>
  <c r="AR21"/>
  <c r="V21"/>
  <c r="E21"/>
  <c r="BG21"/>
  <c r="AZ21"/>
  <c r="AP21"/>
  <c r="AE21"/>
  <c r="S21"/>
  <c r="K21"/>
  <c r="C21"/>
  <c r="Z21"/>
  <c r="BB21"/>
  <c r="AT21"/>
  <c r="AL21"/>
  <c r="AA21"/>
  <c r="R21"/>
  <c r="J21"/>
  <c r="AX21"/>
  <c r="Q21"/>
  <c r="BH46"/>
  <c r="AD13"/>
  <c r="AD57"/>
  <c r="AD58"/>
  <c r="BH68"/>
  <c r="AD35"/>
  <c r="BH90"/>
  <c r="C48" i="11"/>
  <c r="M48" s="1"/>
  <c r="N48" s="1"/>
  <c r="BH24" i="2"/>
  <c r="AD24"/>
  <c r="Q74" i="11"/>
  <c r="R72"/>
  <c r="R74" s="1"/>
  <c r="C73"/>
  <c r="M73" s="1"/>
  <c r="N73" s="1"/>
  <c r="C72"/>
  <c r="M72" s="1"/>
  <c r="N72" s="1"/>
  <c r="Q49"/>
  <c r="BH86" i="2"/>
  <c r="BH87" s="1"/>
  <c r="Q64" i="11"/>
  <c r="D62" i="5"/>
  <c r="K62" s="1"/>
  <c r="L62" s="1"/>
  <c r="C62" i="11"/>
  <c r="M62" s="1"/>
  <c r="N62" s="1"/>
  <c r="D63" i="5"/>
  <c r="K63" s="1"/>
  <c r="L63" s="1"/>
  <c r="C63" i="11"/>
  <c r="M63" s="1"/>
  <c r="N63" s="1"/>
  <c r="D44" i="5"/>
  <c r="K44" s="1"/>
  <c r="L44" s="1"/>
  <c r="C44" i="11"/>
  <c r="D45" i="5"/>
  <c r="K45" s="1"/>
  <c r="L45" s="1"/>
  <c r="C45" i="11"/>
  <c r="D61" i="5"/>
  <c r="K61" s="1"/>
  <c r="L61" s="1"/>
  <c r="C61" i="11"/>
  <c r="M61" s="1"/>
  <c r="N61" s="1"/>
  <c r="K73"/>
  <c r="L73" s="1"/>
  <c r="O73"/>
  <c r="K60"/>
  <c r="L60" s="1"/>
  <c r="I64"/>
  <c r="O60"/>
  <c r="K67"/>
  <c r="L67" s="1"/>
  <c r="O67"/>
  <c r="O61"/>
  <c r="K61"/>
  <c r="L61" s="1"/>
  <c r="K62"/>
  <c r="L62" s="1"/>
  <c r="O62"/>
  <c r="K72"/>
  <c r="L72" s="1"/>
  <c r="O72"/>
  <c r="I74"/>
  <c r="O63"/>
  <c r="K63"/>
  <c r="L63" s="1"/>
  <c r="K48"/>
  <c r="L48" s="1"/>
  <c r="O48"/>
  <c r="D60" i="5"/>
  <c r="K60" s="1"/>
  <c r="L60" s="1"/>
  <c r="C60" i="11"/>
  <c r="M60" s="1"/>
  <c r="N60" s="1"/>
  <c r="D67" i="5"/>
  <c r="K67" s="1"/>
  <c r="L67" s="1"/>
  <c r="C67" i="11"/>
  <c r="M67" s="1"/>
  <c r="N67" s="1"/>
  <c r="D43" i="5"/>
  <c r="K43" s="1"/>
  <c r="L43" s="1"/>
  <c r="C43" i="11"/>
  <c r="D47" i="5"/>
  <c r="K47" s="1"/>
  <c r="L47" s="1"/>
  <c r="C47" i="11"/>
  <c r="K82"/>
  <c r="L82" s="1"/>
  <c r="I42" i="5"/>
  <c r="M42" s="1"/>
  <c r="AD86" i="2"/>
  <c r="AD87" s="1"/>
  <c r="BH31"/>
  <c r="BH32" s="1"/>
  <c r="BI74"/>
  <c r="BI80" s="1"/>
  <c r="BH79"/>
  <c r="AD75"/>
  <c r="AD76" s="1"/>
  <c r="AD79"/>
  <c r="BH75"/>
  <c r="BH76" s="1"/>
  <c r="BI85"/>
  <c r="BI91" s="1"/>
  <c r="AD51"/>
  <c r="AD55" s="1"/>
  <c r="AD56" s="1"/>
  <c r="BH51"/>
  <c r="BH55" s="1"/>
  <c r="BH56" s="1"/>
  <c r="AD95"/>
  <c r="BH95"/>
  <c r="BH99" s="1"/>
  <c r="BH100" s="1"/>
  <c r="BH97"/>
  <c r="BH98" s="1"/>
  <c r="BH64"/>
  <c r="BH65" s="1"/>
  <c r="AD18"/>
  <c r="AD62"/>
  <c r="AD66" s="1"/>
  <c r="AD67" s="1"/>
  <c r="AE66"/>
  <c r="AE67" s="1"/>
  <c r="BH62"/>
  <c r="BH66" s="1"/>
  <c r="BH67" s="1"/>
  <c r="AD106"/>
  <c r="AE110"/>
  <c r="AE111" s="1"/>
  <c r="BH106"/>
  <c r="BH110" s="1"/>
  <c r="BH111" s="1"/>
  <c r="BI96"/>
  <c r="BI102" s="1"/>
  <c r="AD97"/>
  <c r="AD98" s="1"/>
  <c r="BH53"/>
  <c r="BH54" s="1"/>
  <c r="BI63"/>
  <c r="BI69" s="1"/>
  <c r="AD64"/>
  <c r="AD65" s="1"/>
  <c r="AE22"/>
  <c r="AE23" s="1"/>
  <c r="BH18"/>
  <c r="BH22" s="1"/>
  <c r="BH23" s="1"/>
  <c r="AD29"/>
  <c r="AD33" s="1"/>
  <c r="AD34" s="1"/>
  <c r="AE33"/>
  <c r="AE34" s="1"/>
  <c r="BH29"/>
  <c r="BH33" s="1"/>
  <c r="BH34" s="1"/>
  <c r="AD73"/>
  <c r="AE77"/>
  <c r="AE78" s="1"/>
  <c r="BH73"/>
  <c r="BH77" s="1"/>
  <c r="BH78" s="1"/>
  <c r="AD117"/>
  <c r="AE121"/>
  <c r="AE122" s="1"/>
  <c r="BH117"/>
  <c r="BH121" s="1"/>
  <c r="BH122" s="1"/>
  <c r="BH42"/>
  <c r="BH43" s="1"/>
  <c r="BH108"/>
  <c r="BH109" s="1"/>
  <c r="BI52"/>
  <c r="AD53"/>
  <c r="AD54" s="1"/>
  <c r="BH20"/>
  <c r="BH25" s="1"/>
  <c r="BH119"/>
  <c r="BH120" s="1"/>
  <c r="BI30"/>
  <c r="BI36" s="1"/>
  <c r="AD31"/>
  <c r="AD32" s="1"/>
  <c r="AD40"/>
  <c r="BH40"/>
  <c r="BH44" s="1"/>
  <c r="BH45" s="1"/>
  <c r="AD84"/>
  <c r="AE88"/>
  <c r="AE89" s="1"/>
  <c r="BH84"/>
  <c r="BH88" s="1"/>
  <c r="BH89" s="1"/>
  <c r="D48" i="5"/>
  <c r="K48" s="1"/>
  <c r="L48" s="1"/>
  <c r="BI41" i="2"/>
  <c r="BI47" s="1"/>
  <c r="AD42"/>
  <c r="AD43" s="1"/>
  <c r="BI107"/>
  <c r="BI113" s="1"/>
  <c r="AD108"/>
  <c r="AD109" s="1"/>
  <c r="BI19"/>
  <c r="AD20"/>
  <c r="AD25" s="1"/>
  <c r="BI118"/>
  <c r="BI124" s="1"/>
  <c r="AD119"/>
  <c r="AD120" s="1"/>
  <c r="D73" i="5"/>
  <c r="D72"/>
  <c r="K72" s="1"/>
  <c r="L72" s="1"/>
  <c r="D46"/>
  <c r="I82"/>
  <c r="J84" i="4"/>
  <c r="J74"/>
  <c r="K72"/>
  <c r="L72" s="1"/>
  <c r="K67"/>
  <c r="L67" s="1"/>
  <c r="I74" i="5"/>
  <c r="J64" i="4"/>
  <c r="K60"/>
  <c r="L60" s="1"/>
  <c r="I64" i="5"/>
  <c r="M64" s="1"/>
  <c r="AQ33" i="2"/>
  <c r="AQ34" s="1"/>
  <c r="AQ44"/>
  <c r="AQ45" s="1"/>
  <c r="AM66"/>
  <c r="AM67" s="1"/>
  <c r="AM99"/>
  <c r="AM100" s="1"/>
  <c r="AN22"/>
  <c r="AN23" s="1"/>
  <c r="AN66"/>
  <c r="AN67" s="1"/>
  <c r="AP77"/>
  <c r="AP78" s="1"/>
  <c r="C22"/>
  <c r="C23" s="1"/>
  <c r="C44"/>
  <c r="C45" s="1"/>
  <c r="C66"/>
  <c r="C67" s="1"/>
  <c r="C88"/>
  <c r="C89" s="1"/>
  <c r="C110"/>
  <c r="C111" s="1"/>
  <c r="C33"/>
  <c r="C34" s="1"/>
  <c r="C55"/>
  <c r="C56" s="1"/>
  <c r="C77"/>
  <c r="C78" s="1"/>
  <c r="C99"/>
  <c r="C100" s="1"/>
  <c r="C121"/>
  <c r="C122" s="1"/>
  <c r="AZ88"/>
  <c r="AZ89" s="1"/>
  <c r="AE55"/>
  <c r="AE56" s="1"/>
  <c r="AU88"/>
  <c r="AU89" s="1"/>
  <c r="AD9"/>
  <c r="AD10" s="1"/>
  <c r="AM88"/>
  <c r="AM89" s="1"/>
  <c r="BA88"/>
  <c r="BA89" s="1"/>
  <c r="BG130"/>
  <c r="BG131" s="1"/>
  <c r="AE44"/>
  <c r="AE45" s="1"/>
  <c r="AK88"/>
  <c r="AK89" s="1"/>
  <c r="AR88"/>
  <c r="AR89" s="1"/>
  <c r="BH9"/>
  <c r="BH10" s="1"/>
  <c r="K47" i="4"/>
  <c r="K45"/>
  <c r="K49"/>
  <c r="AE99" i="2"/>
  <c r="AE100" s="1"/>
  <c r="J42" i="4"/>
  <c r="O42" s="1"/>
  <c r="K43"/>
  <c r="K48"/>
  <c r="K46"/>
  <c r="BI8" i="2"/>
  <c r="BI14" s="1"/>
  <c r="BH129"/>
  <c r="BH135" s="1"/>
  <c r="BJ7"/>
  <c r="BJ11" s="1"/>
  <c r="BJ12" s="1"/>
  <c r="BG7"/>
  <c r="BF11"/>
  <c r="BF12" s="1"/>
  <c r="BE11"/>
  <c r="BE12" s="1"/>
  <c r="BD11"/>
  <c r="BD12" s="1"/>
  <c r="BC11"/>
  <c r="BC12" s="1"/>
  <c r="BB7"/>
  <c r="BB11" s="1"/>
  <c r="BB12" s="1"/>
  <c r="BA7"/>
  <c r="BA11" s="1"/>
  <c r="BA12" s="1"/>
  <c r="AZ7"/>
  <c r="AZ11" s="1"/>
  <c r="AZ12" s="1"/>
  <c r="AY7"/>
  <c r="AY11" s="1"/>
  <c r="AY12" s="1"/>
  <c r="BH134" l="1"/>
  <c r="H74" i="4"/>
  <c r="M74" s="1"/>
  <c r="N74" s="1"/>
  <c r="H105"/>
  <c r="K105" s="1"/>
  <c r="L105" s="1"/>
  <c r="K103"/>
  <c r="L103" s="1"/>
  <c r="H99"/>
  <c r="K99" s="1"/>
  <c r="L99" s="1"/>
  <c r="H95"/>
  <c r="K95" s="1"/>
  <c r="L95" s="1"/>
  <c r="K92"/>
  <c r="L92" s="1"/>
  <c r="M99"/>
  <c r="H42"/>
  <c r="M64"/>
  <c r="N64" s="1"/>
  <c r="AD121" i="2"/>
  <c r="AD122" s="1"/>
  <c r="BI117"/>
  <c r="K84" i="4"/>
  <c r="L84" s="1"/>
  <c r="K64"/>
  <c r="L64" s="1"/>
  <c r="O64"/>
  <c r="K74"/>
  <c r="L74" s="1"/>
  <c r="O74"/>
  <c r="L49"/>
  <c r="L45"/>
  <c r="L48"/>
  <c r="L47"/>
  <c r="L43"/>
  <c r="L46"/>
  <c r="I49" i="11"/>
  <c r="O49" s="1"/>
  <c r="BI101" i="2"/>
  <c r="BI123"/>
  <c r="BI112"/>
  <c r="O42" i="11"/>
  <c r="BI13" i="2"/>
  <c r="AD21"/>
  <c r="BI68"/>
  <c r="BI46"/>
  <c r="BI35"/>
  <c r="BH21"/>
  <c r="BI57"/>
  <c r="BI58"/>
  <c r="BI79"/>
  <c r="BI75"/>
  <c r="BI76" s="1"/>
  <c r="BI24"/>
  <c r="C74" i="11"/>
  <c r="M74" s="1"/>
  <c r="N74" s="1"/>
  <c r="D64" i="5"/>
  <c r="K64" s="1"/>
  <c r="L64" s="1"/>
  <c r="BK74" i="2"/>
  <c r="BK80" s="1"/>
  <c r="K74" i="11"/>
  <c r="L74" s="1"/>
  <c r="M47"/>
  <c r="N47" s="1"/>
  <c r="C42"/>
  <c r="M43"/>
  <c r="N43" s="1"/>
  <c r="C64"/>
  <c r="M64" s="1"/>
  <c r="N64" s="1"/>
  <c r="K64"/>
  <c r="L64" s="1"/>
  <c r="O64"/>
  <c r="M45"/>
  <c r="N45" s="1"/>
  <c r="M44"/>
  <c r="N44" s="1"/>
  <c r="I49" i="5"/>
  <c r="M49" s="1"/>
  <c r="BI86" i="2"/>
  <c r="BI87" s="1"/>
  <c r="BI90"/>
  <c r="BK85"/>
  <c r="BK91" s="1"/>
  <c r="BI95"/>
  <c r="BK95" s="1"/>
  <c r="BM95" s="1"/>
  <c r="BI106"/>
  <c r="BK106" s="1"/>
  <c r="BM106" s="1"/>
  <c r="AD99"/>
  <c r="AD100" s="1"/>
  <c r="BI29"/>
  <c r="BK29" s="1"/>
  <c r="BM29" s="1"/>
  <c r="BI51"/>
  <c r="BK51" s="1"/>
  <c r="BM51" s="1"/>
  <c r="BI18"/>
  <c r="BK18" s="1"/>
  <c r="BM18" s="1"/>
  <c r="BK107"/>
  <c r="BK113" s="1"/>
  <c r="BI108"/>
  <c r="BI109" s="1"/>
  <c r="BI84"/>
  <c r="AD88"/>
  <c r="AD89" s="1"/>
  <c r="BK96"/>
  <c r="BK102" s="1"/>
  <c r="BI97"/>
  <c r="BI98" s="1"/>
  <c r="BK19"/>
  <c r="BI20"/>
  <c r="BI25" s="1"/>
  <c r="AD110"/>
  <c r="AD111" s="1"/>
  <c r="BK30"/>
  <c r="BK36" s="1"/>
  <c r="BI31"/>
  <c r="BI32" s="1"/>
  <c r="BK118"/>
  <c r="BK124" s="1"/>
  <c r="AD22"/>
  <c r="AD23" s="1"/>
  <c r="AD44"/>
  <c r="AD45" s="1"/>
  <c r="BI40"/>
  <c r="BK40" s="1"/>
  <c r="BM40" s="1"/>
  <c r="BI73"/>
  <c r="AD77"/>
  <c r="AD78" s="1"/>
  <c r="BK41"/>
  <c r="BK47" s="1"/>
  <c r="BI42"/>
  <c r="BI43" s="1"/>
  <c r="BK52"/>
  <c r="BK58" s="1"/>
  <c r="BI53"/>
  <c r="BI54" s="1"/>
  <c r="BK63"/>
  <c r="BK69" s="1"/>
  <c r="BI64"/>
  <c r="BI65" s="1"/>
  <c r="BI62"/>
  <c r="BK62" s="1"/>
  <c r="BM62" s="1"/>
  <c r="D74" i="5"/>
  <c r="K74" s="1"/>
  <c r="L74" s="1"/>
  <c r="K73"/>
  <c r="L73" s="1"/>
  <c r="K46"/>
  <c r="L46" s="1"/>
  <c r="D42"/>
  <c r="BH130" i="2"/>
  <c r="BH131" s="1"/>
  <c r="BK8"/>
  <c r="BK14" s="1"/>
  <c r="BI9"/>
  <c r="BI10" s="1"/>
  <c r="K42" i="4"/>
  <c r="J50"/>
  <c r="O50" s="1"/>
  <c r="BG128" i="2"/>
  <c r="BG11"/>
  <c r="BG12" s="1"/>
  <c r="BL7"/>
  <c r="AX7"/>
  <c r="AX11" s="1"/>
  <c r="AX12" s="1"/>
  <c r="AW7"/>
  <c r="AW11" s="1"/>
  <c r="AW12" s="1"/>
  <c r="AU7"/>
  <c r="AU11" s="1"/>
  <c r="AU12" s="1"/>
  <c r="AT7"/>
  <c r="AT11" s="1"/>
  <c r="AT12" s="1"/>
  <c r="AR7"/>
  <c r="AR11" s="1"/>
  <c r="AR12" s="1"/>
  <c r="AQ7"/>
  <c r="AQ11" s="1"/>
  <c r="AQ12" s="1"/>
  <c r="AP7"/>
  <c r="AP11" s="1"/>
  <c r="AP12" s="1"/>
  <c r="AO7"/>
  <c r="AO11" s="1"/>
  <c r="AO12" s="1"/>
  <c r="AN7"/>
  <c r="AN11" s="1"/>
  <c r="AN12" s="1"/>
  <c r="AM7"/>
  <c r="AM11" s="1"/>
  <c r="AM12" s="1"/>
  <c r="AL7"/>
  <c r="AL11" s="1"/>
  <c r="AL12" s="1"/>
  <c r="AK7"/>
  <c r="AK11" s="1"/>
  <c r="AK12" s="1"/>
  <c r="AJ7"/>
  <c r="AJ11" s="1"/>
  <c r="AJ12" s="1"/>
  <c r="AI7"/>
  <c r="AI11" s="1"/>
  <c r="AI12" s="1"/>
  <c r="AH7"/>
  <c r="AH11" s="1"/>
  <c r="AH12" s="1"/>
  <c r="AG7"/>
  <c r="AG11" s="1"/>
  <c r="AG12" s="1"/>
  <c r="AF7"/>
  <c r="AF11" s="1"/>
  <c r="AF12" s="1"/>
  <c r="AE7"/>
  <c r="AA7"/>
  <c r="AA11" s="1"/>
  <c r="AA12" s="1"/>
  <c r="Z7"/>
  <c r="Z11" s="1"/>
  <c r="Z12" s="1"/>
  <c r="Y7"/>
  <c r="Y11" s="1"/>
  <c r="Y12" s="1"/>
  <c r="X7"/>
  <c r="X11" s="1"/>
  <c r="X12" s="1"/>
  <c r="W7"/>
  <c r="W11" s="1"/>
  <c r="W12" s="1"/>
  <c r="V7"/>
  <c r="V11" s="1"/>
  <c r="V12" s="1"/>
  <c r="T7"/>
  <c r="T11" s="1"/>
  <c r="T12" s="1"/>
  <c r="S7"/>
  <c r="S11" s="1"/>
  <c r="S12" s="1"/>
  <c r="R7"/>
  <c r="R11" s="1"/>
  <c r="R12" s="1"/>
  <c r="Q7"/>
  <c r="Q11" s="1"/>
  <c r="Q12" s="1"/>
  <c r="P7"/>
  <c r="P11" s="1"/>
  <c r="P12" s="1"/>
  <c r="O7"/>
  <c r="O11" s="1"/>
  <c r="O12" s="1"/>
  <c r="N7"/>
  <c r="N11" s="1"/>
  <c r="N12" s="1"/>
  <c r="M7"/>
  <c r="M11" s="1"/>
  <c r="M12" s="1"/>
  <c r="L7"/>
  <c r="L11" s="1"/>
  <c r="L12" s="1"/>
  <c r="K7"/>
  <c r="K11" s="1"/>
  <c r="K12" s="1"/>
  <c r="J7"/>
  <c r="J11" s="1"/>
  <c r="J12" s="1"/>
  <c r="I7"/>
  <c r="I11" s="1"/>
  <c r="I12" s="1"/>
  <c r="G7"/>
  <c r="G11" s="1"/>
  <c r="G12" s="1"/>
  <c r="F7"/>
  <c r="F11" s="1"/>
  <c r="F12" s="1"/>
  <c r="E7"/>
  <c r="E11" s="1"/>
  <c r="E12" s="1"/>
  <c r="D7"/>
  <c r="D11" s="1"/>
  <c r="D12" s="1"/>
  <c r="C7"/>
  <c r="H7"/>
  <c r="H11" s="1"/>
  <c r="H12" s="1"/>
  <c r="C82" i="11" l="1"/>
  <c r="M82" s="1"/>
  <c r="N82" s="1"/>
  <c r="H84" i="4"/>
  <c r="M84" s="1"/>
  <c r="N84" s="1"/>
  <c r="H50"/>
  <c r="M50" s="1"/>
  <c r="N50" s="1"/>
  <c r="M42"/>
  <c r="N42" s="1"/>
  <c r="BK75" i="2"/>
  <c r="BM75" s="1"/>
  <c r="BM76" s="1"/>
  <c r="L42" i="4"/>
  <c r="K49" i="11"/>
  <c r="L49" s="1"/>
  <c r="BM118" i="2"/>
  <c r="BI21"/>
  <c r="BM63"/>
  <c r="BM85"/>
  <c r="BK57"/>
  <c r="BM52"/>
  <c r="BK35"/>
  <c r="BM30"/>
  <c r="BK101"/>
  <c r="BM96"/>
  <c r="BK13"/>
  <c r="BM8"/>
  <c r="BM14" s="1"/>
  <c r="BI44"/>
  <c r="BI45" s="1"/>
  <c r="BK46"/>
  <c r="BM41"/>
  <c r="BK24"/>
  <c r="BM19"/>
  <c r="BK112"/>
  <c r="BM107"/>
  <c r="BK79"/>
  <c r="BM74"/>
  <c r="C49" i="11"/>
  <c r="M42"/>
  <c r="N42" s="1"/>
  <c r="BK64" i="2"/>
  <c r="BK68"/>
  <c r="BK86"/>
  <c r="BK90"/>
  <c r="BK123"/>
  <c r="BI33"/>
  <c r="BI34" s="1"/>
  <c r="BI22"/>
  <c r="BI23" s="1"/>
  <c r="BI110"/>
  <c r="BI111" s="1"/>
  <c r="BI55"/>
  <c r="BI56" s="1"/>
  <c r="BI99"/>
  <c r="BI100" s="1"/>
  <c r="BI66"/>
  <c r="BI67" s="1"/>
  <c r="BK73"/>
  <c r="BI77"/>
  <c r="BI78" s="1"/>
  <c r="BK22"/>
  <c r="BK20"/>
  <c r="BK25" s="1"/>
  <c r="BK42"/>
  <c r="BK44"/>
  <c r="BI88"/>
  <c r="BI89" s="1"/>
  <c r="BK84"/>
  <c r="BK55"/>
  <c r="BK53"/>
  <c r="BK99"/>
  <c r="BK97"/>
  <c r="AD7"/>
  <c r="BK66"/>
  <c r="BI121"/>
  <c r="BI122" s="1"/>
  <c r="BK117"/>
  <c r="BK31"/>
  <c r="BK33"/>
  <c r="BK108"/>
  <c r="BK110"/>
  <c r="D82" i="5"/>
  <c r="D49"/>
  <c r="K42"/>
  <c r="L42" s="1"/>
  <c r="C11" i="2"/>
  <c r="C12" s="1"/>
  <c r="BG132"/>
  <c r="BG133" s="1"/>
  <c r="BH7"/>
  <c r="BH11" s="1"/>
  <c r="BH12" s="1"/>
  <c r="AE11"/>
  <c r="AE12" s="1"/>
  <c r="K50" i="4"/>
  <c r="BK76" i="2" l="1"/>
  <c r="L50" i="4"/>
  <c r="BM112" i="2"/>
  <c r="BM113"/>
  <c r="BM123"/>
  <c r="BM124"/>
  <c r="BM101"/>
  <c r="BM102"/>
  <c r="BM79"/>
  <c r="BM80"/>
  <c r="BM46"/>
  <c r="BM47"/>
  <c r="BM90"/>
  <c r="BM91"/>
  <c r="BM68"/>
  <c r="BM69"/>
  <c r="BM13"/>
  <c r="BM35"/>
  <c r="BM36"/>
  <c r="BM57"/>
  <c r="BM58"/>
  <c r="BM24"/>
  <c r="BK54"/>
  <c r="BM53"/>
  <c r="BM54" s="1"/>
  <c r="BK88"/>
  <c r="BM84"/>
  <c r="BK109"/>
  <c r="BM108"/>
  <c r="BM109" s="1"/>
  <c r="BK77"/>
  <c r="BM73"/>
  <c r="BK65"/>
  <c r="BM64"/>
  <c r="BM65" s="1"/>
  <c r="BK67"/>
  <c r="BM66"/>
  <c r="BM67" s="1"/>
  <c r="BK45"/>
  <c r="BM44"/>
  <c r="BM45" s="1"/>
  <c r="BK21"/>
  <c r="BM20"/>
  <c r="BK111"/>
  <c r="BM110"/>
  <c r="BM111" s="1"/>
  <c r="BK34"/>
  <c r="BM33"/>
  <c r="BM34" s="1"/>
  <c r="BK98"/>
  <c r="BM97"/>
  <c r="BM98" s="1"/>
  <c r="BK32"/>
  <c r="BM31"/>
  <c r="BM32" s="1"/>
  <c r="BK100"/>
  <c r="BM99"/>
  <c r="BM100" s="1"/>
  <c r="BK43"/>
  <c r="BM42"/>
  <c r="BM43" s="1"/>
  <c r="BK121"/>
  <c r="BM117"/>
  <c r="BK56"/>
  <c r="BM55"/>
  <c r="BM56" s="1"/>
  <c r="BK23"/>
  <c r="BM22"/>
  <c r="BM23" s="1"/>
  <c r="BK87"/>
  <c r="BM86"/>
  <c r="BM87" s="1"/>
  <c r="M49" i="11"/>
  <c r="N49" s="1"/>
  <c r="K49" i="5"/>
  <c r="L49" s="1"/>
  <c r="K82"/>
  <c r="L82" s="1"/>
  <c r="BH128" i="2"/>
  <c r="BJ129"/>
  <c r="BJ135" s="1"/>
  <c r="BF129"/>
  <c r="BF135" s="1"/>
  <c r="BE129"/>
  <c r="BE135" s="1"/>
  <c r="BD129"/>
  <c r="BD135" s="1"/>
  <c r="BC129"/>
  <c r="BC135" s="1"/>
  <c r="BB129"/>
  <c r="BB135" s="1"/>
  <c r="BA129"/>
  <c r="BA135" s="1"/>
  <c r="AZ129"/>
  <c r="AZ135" s="1"/>
  <c r="AY129"/>
  <c r="AY135" s="1"/>
  <c r="AX129"/>
  <c r="AX135" s="1"/>
  <c r="AW129"/>
  <c r="AW135" s="1"/>
  <c r="AV129"/>
  <c r="AU129"/>
  <c r="AU135" s="1"/>
  <c r="AT129"/>
  <c r="AT135" s="1"/>
  <c r="AS129"/>
  <c r="AR129"/>
  <c r="AR135" s="1"/>
  <c r="AQ129"/>
  <c r="AQ135" s="1"/>
  <c r="AP129"/>
  <c r="AP135" s="1"/>
  <c r="AO129"/>
  <c r="AN129"/>
  <c r="AN135" s="1"/>
  <c r="AM129"/>
  <c r="AM135" s="1"/>
  <c r="AL129"/>
  <c r="AK129"/>
  <c r="AJ129"/>
  <c r="AJ135" s="1"/>
  <c r="AI129"/>
  <c r="AI135" s="1"/>
  <c r="AH129"/>
  <c r="AH135" s="1"/>
  <c r="AG129"/>
  <c r="AG135" s="1"/>
  <c r="AF129"/>
  <c r="AF135" s="1"/>
  <c r="AE129"/>
  <c r="AE135" s="1"/>
  <c r="AA129"/>
  <c r="AA135" s="1"/>
  <c r="Z129"/>
  <c r="Z135" s="1"/>
  <c r="Y129"/>
  <c r="Y135" s="1"/>
  <c r="X129"/>
  <c r="X135" s="1"/>
  <c r="W129"/>
  <c r="W135" s="1"/>
  <c r="V129"/>
  <c r="V135" s="1"/>
  <c r="T129"/>
  <c r="T135" s="1"/>
  <c r="S129"/>
  <c r="S135" s="1"/>
  <c r="R129"/>
  <c r="R135" s="1"/>
  <c r="Q129"/>
  <c r="Q135" s="1"/>
  <c r="P129"/>
  <c r="P135" s="1"/>
  <c r="O129"/>
  <c r="O135" s="1"/>
  <c r="N129"/>
  <c r="N135" s="1"/>
  <c r="M129"/>
  <c r="M135" s="1"/>
  <c r="L129"/>
  <c r="L135" s="1"/>
  <c r="K129"/>
  <c r="K135" s="1"/>
  <c r="J129"/>
  <c r="J135" s="1"/>
  <c r="I129"/>
  <c r="I135" s="1"/>
  <c r="H129"/>
  <c r="H135" s="1"/>
  <c r="G129"/>
  <c r="G135" s="1"/>
  <c r="F129"/>
  <c r="F135" s="1"/>
  <c r="E129"/>
  <c r="E135" s="1"/>
  <c r="D129"/>
  <c r="D135" s="1"/>
  <c r="C129"/>
  <c r="AV128"/>
  <c r="AS128"/>
  <c r="AA127"/>
  <c r="Z127"/>
  <c r="Y127"/>
  <c r="X127"/>
  <c r="W127"/>
  <c r="V127"/>
  <c r="H26" i="11" s="1"/>
  <c r="T127" i="2"/>
  <c r="H25" i="11" s="1"/>
  <c r="S127" i="2"/>
  <c r="H24" i="11" s="1"/>
  <c r="R127" i="2"/>
  <c r="Q127"/>
  <c r="P127"/>
  <c r="H23" i="11" s="1"/>
  <c r="O127" i="2"/>
  <c r="N127"/>
  <c r="M127"/>
  <c r="L127"/>
  <c r="H21" i="11" s="1"/>
  <c r="K127" i="2"/>
  <c r="H20" i="11" s="1"/>
  <c r="J127" i="2"/>
  <c r="H19" i="11" s="1"/>
  <c r="I127" i="2"/>
  <c r="H127"/>
  <c r="H18" i="11" s="1"/>
  <c r="G127" i="2"/>
  <c r="F127"/>
  <c r="E127"/>
  <c r="I15" i="4" s="1"/>
  <c r="D127" i="2"/>
  <c r="H14" i="11" s="1"/>
  <c r="C127" i="2"/>
  <c r="BJ126"/>
  <c r="BF126"/>
  <c r="F81" i="11" s="1"/>
  <c r="BE126" i="2"/>
  <c r="BD126"/>
  <c r="F80" i="11" s="1"/>
  <c r="BC126" i="2"/>
  <c r="F79" i="11" s="1"/>
  <c r="BB126" i="2"/>
  <c r="BA126"/>
  <c r="AZ126"/>
  <c r="AY126"/>
  <c r="AX126"/>
  <c r="AW126"/>
  <c r="AV126"/>
  <c r="AU126"/>
  <c r="AT126"/>
  <c r="AS126"/>
  <c r="AR126"/>
  <c r="AQ126"/>
  <c r="AP126"/>
  <c r="F68" i="11" s="1"/>
  <c r="AO126" i="2"/>
  <c r="AN126"/>
  <c r="AM126"/>
  <c r="AL126"/>
  <c r="AK126"/>
  <c r="AJ126"/>
  <c r="F36" i="11" s="1"/>
  <c r="AI126" i="2"/>
  <c r="AH126"/>
  <c r="AG126"/>
  <c r="F35" i="11" s="1"/>
  <c r="AF126" i="2"/>
  <c r="AE126"/>
  <c r="AA126"/>
  <c r="Z126"/>
  <c r="Y126"/>
  <c r="X126"/>
  <c r="W126"/>
  <c r="V126"/>
  <c r="F26" i="11" s="1"/>
  <c r="T126" i="2"/>
  <c r="F25" i="11" s="1"/>
  <c r="S126" i="2"/>
  <c r="F24" i="11" s="1"/>
  <c r="Q24" s="1"/>
  <c r="R24" s="1"/>
  <c r="R126" i="2"/>
  <c r="Q126"/>
  <c r="P126"/>
  <c r="F23" i="11" s="1"/>
  <c r="O126" i="2"/>
  <c r="N126"/>
  <c r="M126"/>
  <c r="F22" i="11" s="1"/>
  <c r="L126" i="2"/>
  <c r="F21" i="11" s="1"/>
  <c r="K126" i="2"/>
  <c r="F20" i="11" s="1"/>
  <c r="J126" i="2"/>
  <c r="F19" i="11" s="1"/>
  <c r="I126" i="2"/>
  <c r="H126"/>
  <c r="F18" i="11" s="1"/>
  <c r="G126" i="2"/>
  <c r="F17" i="11" s="1"/>
  <c r="F126" i="2"/>
  <c r="F16" i="11" s="1"/>
  <c r="E126" i="2"/>
  <c r="F15" i="11" s="1"/>
  <c r="Q15" s="1"/>
  <c r="R15" s="1"/>
  <c r="D126" i="2"/>
  <c r="F14" i="11" s="1"/>
  <c r="C126" i="2"/>
  <c r="C135" s="1"/>
  <c r="BK9"/>
  <c r="F56" i="11" l="1"/>
  <c r="AO135" i="2"/>
  <c r="F53" i="11"/>
  <c r="AL135" i="2"/>
  <c r="F52" i="11"/>
  <c r="AK135" i="2"/>
  <c r="I14" i="11"/>
  <c r="Q14" s="1"/>
  <c r="I16"/>
  <c r="Q16" s="1"/>
  <c r="I18"/>
  <c r="Q18" s="1"/>
  <c r="I19"/>
  <c r="Q19" s="1"/>
  <c r="I21"/>
  <c r="Q21" s="1"/>
  <c r="I23"/>
  <c r="Q23" s="1"/>
  <c r="I25"/>
  <c r="Q25" s="1"/>
  <c r="I36"/>
  <c r="Q36" s="1"/>
  <c r="I53"/>
  <c r="Q53" s="1"/>
  <c r="I68"/>
  <c r="Q68" s="1"/>
  <c r="R68" s="1"/>
  <c r="R69" s="1"/>
  <c r="I78"/>
  <c r="Q78" s="1"/>
  <c r="I80"/>
  <c r="Q80" s="1"/>
  <c r="R80" s="1"/>
  <c r="I81"/>
  <c r="Q81" s="1"/>
  <c r="R81" s="1"/>
  <c r="I13"/>
  <c r="Q13" s="1"/>
  <c r="I15"/>
  <c r="I17"/>
  <c r="Q17" s="1"/>
  <c r="R17" s="1"/>
  <c r="I20"/>
  <c r="Q20" s="1"/>
  <c r="R20" s="1"/>
  <c r="I22"/>
  <c r="Q22" s="1"/>
  <c r="R22" s="1"/>
  <c r="I24"/>
  <c r="K24" s="1"/>
  <c r="L24" s="1"/>
  <c r="I26"/>
  <c r="Q26" s="1"/>
  <c r="R26" s="1"/>
  <c r="I35"/>
  <c r="Q35" s="1"/>
  <c r="R35" s="1"/>
  <c r="I52"/>
  <c r="Q52" s="1"/>
  <c r="I56"/>
  <c r="Q56" s="1"/>
  <c r="I77"/>
  <c r="Q77" s="1"/>
  <c r="I79"/>
  <c r="Q79" s="1"/>
  <c r="R79" s="1"/>
  <c r="F77"/>
  <c r="R77" s="1"/>
  <c r="F78"/>
  <c r="K19"/>
  <c r="L19" s="1"/>
  <c r="BM21" i="2"/>
  <c r="BM25"/>
  <c r="K21" i="11"/>
  <c r="L21" s="1"/>
  <c r="K23"/>
  <c r="L23" s="1"/>
  <c r="K14"/>
  <c r="L14" s="1"/>
  <c r="H34"/>
  <c r="R14"/>
  <c r="R16"/>
  <c r="R18"/>
  <c r="R19"/>
  <c r="R21"/>
  <c r="R23"/>
  <c r="R25"/>
  <c r="R36"/>
  <c r="BK10" i="2"/>
  <c r="BM9"/>
  <c r="BM10" s="1"/>
  <c r="I34" i="11"/>
  <c r="Q34" s="1"/>
  <c r="BK89" i="2"/>
  <c r="BM88"/>
  <c r="BM89" s="1"/>
  <c r="K18" i="11"/>
  <c r="L18" s="1"/>
  <c r="K25"/>
  <c r="L25" s="1"/>
  <c r="BK122" i="2"/>
  <c r="BM121"/>
  <c r="BM122" s="1"/>
  <c r="BK78"/>
  <c r="BM77"/>
  <c r="BM78" s="1"/>
  <c r="G13" i="5"/>
  <c r="F13" i="11"/>
  <c r="R13" s="1"/>
  <c r="BG134" i="2"/>
  <c r="F82" i="11"/>
  <c r="H13"/>
  <c r="AD127" i="2"/>
  <c r="H15" i="11"/>
  <c r="K15" s="1"/>
  <c r="L15" s="1"/>
  <c r="I17" i="4"/>
  <c r="H17" i="11"/>
  <c r="K17" s="1"/>
  <c r="L17" s="1"/>
  <c r="I22" i="4"/>
  <c r="H22" i="11"/>
  <c r="K22" s="1"/>
  <c r="L22" s="1"/>
  <c r="I35" i="4"/>
  <c r="H35" i="11"/>
  <c r="I53" i="4"/>
  <c r="H52" i="11"/>
  <c r="I57" i="4"/>
  <c r="H56" i="11"/>
  <c r="I79" i="4"/>
  <c r="H77" i="11"/>
  <c r="I81" i="4"/>
  <c r="H79" i="11"/>
  <c r="O14"/>
  <c r="O16"/>
  <c r="O18"/>
  <c r="O19"/>
  <c r="O21"/>
  <c r="O23"/>
  <c r="O25"/>
  <c r="O36"/>
  <c r="O68"/>
  <c r="I69"/>
  <c r="O78"/>
  <c r="O80"/>
  <c r="O81"/>
  <c r="F34"/>
  <c r="F69"/>
  <c r="I16" i="4"/>
  <c r="H16" i="11"/>
  <c r="K16" s="1"/>
  <c r="L16" s="1"/>
  <c r="I36" i="4"/>
  <c r="H36" i="11"/>
  <c r="K36" s="1"/>
  <c r="L36" s="1"/>
  <c r="I54" i="4"/>
  <c r="H53" i="11"/>
  <c r="K53" s="1"/>
  <c r="L53" s="1"/>
  <c r="I68" i="4"/>
  <c r="I69" s="1"/>
  <c r="H68" i="11"/>
  <c r="I80" i="4"/>
  <c r="H78" i="11"/>
  <c r="K78" s="1"/>
  <c r="L78" s="1"/>
  <c r="I82" i="4"/>
  <c r="H80" i="11"/>
  <c r="K80" s="1"/>
  <c r="L80" s="1"/>
  <c r="I83" i="4"/>
  <c r="H81" i="11"/>
  <c r="K81" s="1"/>
  <c r="L81" s="1"/>
  <c r="I28"/>
  <c r="O15"/>
  <c r="O17"/>
  <c r="O20"/>
  <c r="O22"/>
  <c r="O24"/>
  <c r="O26"/>
  <c r="O35"/>
  <c r="I54"/>
  <c r="O79"/>
  <c r="Y134" i="2"/>
  <c r="AF134"/>
  <c r="AJ134"/>
  <c r="AN134"/>
  <c r="AR134"/>
  <c r="AV134"/>
  <c r="AZ134"/>
  <c r="BD134"/>
  <c r="F134"/>
  <c r="N134"/>
  <c r="R134"/>
  <c r="W134"/>
  <c r="AA134"/>
  <c r="AH134"/>
  <c r="AL134"/>
  <c r="AP134"/>
  <c r="AT134"/>
  <c r="AX134"/>
  <c r="BB134"/>
  <c r="BF134"/>
  <c r="AD126"/>
  <c r="C134"/>
  <c r="G134"/>
  <c r="I20" i="5"/>
  <c r="K134" i="2"/>
  <c r="O134"/>
  <c r="I24" i="5"/>
  <c r="S134" i="2"/>
  <c r="X134"/>
  <c r="AE134"/>
  <c r="AI134"/>
  <c r="AM134"/>
  <c r="AQ134"/>
  <c r="AU134"/>
  <c r="AY134"/>
  <c r="BC134"/>
  <c r="BJ134"/>
  <c r="I14" i="5"/>
  <c r="D134" i="2"/>
  <c r="I23" i="5"/>
  <c r="P134" i="2"/>
  <c r="I18" i="5"/>
  <c r="H134" i="2"/>
  <c r="I21" i="5"/>
  <c r="L134" i="2"/>
  <c r="I25" i="5"/>
  <c r="T134" i="2"/>
  <c r="AV130"/>
  <c r="AV131" s="1"/>
  <c r="E134"/>
  <c r="I134"/>
  <c r="M134"/>
  <c r="Q134"/>
  <c r="V134"/>
  <c r="Z134"/>
  <c r="AG134"/>
  <c r="AK134"/>
  <c r="AO134"/>
  <c r="AS134"/>
  <c r="AW134"/>
  <c r="BA134"/>
  <c r="BE134"/>
  <c r="I19" i="5"/>
  <c r="J134" i="2"/>
  <c r="AR130"/>
  <c r="AR131" s="1"/>
  <c r="AZ130"/>
  <c r="AZ131" s="1"/>
  <c r="BE130"/>
  <c r="BE131" s="1"/>
  <c r="AT130"/>
  <c r="AT131" s="1"/>
  <c r="AD129"/>
  <c r="AD135" s="1"/>
  <c r="I130"/>
  <c r="I131" s="1"/>
  <c r="Q130"/>
  <c r="Q131" s="1"/>
  <c r="X130"/>
  <c r="X131" s="1"/>
  <c r="AI130"/>
  <c r="AI131" s="1"/>
  <c r="BH132"/>
  <c r="BH133" s="1"/>
  <c r="I34" i="4"/>
  <c r="V130" i="2"/>
  <c r="V131" s="1"/>
  <c r="I26" i="4"/>
  <c r="BJ130" i="2"/>
  <c r="BJ131" s="1"/>
  <c r="BC130"/>
  <c r="BC131" s="1"/>
  <c r="AX130"/>
  <c r="AX131" s="1"/>
  <c r="Z130"/>
  <c r="Z131" s="1"/>
  <c r="AP130"/>
  <c r="AP131" s="1"/>
  <c r="AG130"/>
  <c r="AG131" s="1"/>
  <c r="AE130"/>
  <c r="AE131" s="1"/>
  <c r="O130"/>
  <c r="O131" s="1"/>
  <c r="M130"/>
  <c r="M131" s="1"/>
  <c r="G130"/>
  <c r="G131" s="1"/>
  <c r="E130"/>
  <c r="E131" s="1"/>
  <c r="I56" i="5"/>
  <c r="J57" i="4"/>
  <c r="I17" i="5"/>
  <c r="J17" i="4"/>
  <c r="I34" i="5"/>
  <c r="J34" i="4"/>
  <c r="J68"/>
  <c r="I68" i="5"/>
  <c r="I78"/>
  <c r="J80" i="4"/>
  <c r="I36" i="5"/>
  <c r="J36" i="4"/>
  <c r="I79" i="5"/>
  <c r="J81" i="4"/>
  <c r="I16" i="5"/>
  <c r="J16" i="4"/>
  <c r="I53" i="5"/>
  <c r="J54" i="4"/>
  <c r="I77" i="5"/>
  <c r="J79" i="4"/>
  <c r="I13" i="5"/>
  <c r="I81"/>
  <c r="J83" i="4"/>
  <c r="I15" i="5"/>
  <c r="J15" i="4"/>
  <c r="I22" i="5"/>
  <c r="J22" i="4"/>
  <c r="I26" i="5"/>
  <c r="J26" i="4"/>
  <c r="I35" i="5"/>
  <c r="J35" i="4"/>
  <c r="I52" i="5"/>
  <c r="J53" i="4"/>
  <c r="I80" i="5"/>
  <c r="J82" i="4"/>
  <c r="G36" i="5"/>
  <c r="F36" i="4"/>
  <c r="G79" i="5"/>
  <c r="F81" i="4"/>
  <c r="G82" i="5"/>
  <c r="M82" s="1"/>
  <c r="F84" i="4"/>
  <c r="O84" s="1"/>
  <c r="G35" i="5"/>
  <c r="F35" i="4"/>
  <c r="G52" i="5"/>
  <c r="F53" i="4"/>
  <c r="G80" i="5"/>
  <c r="F82" i="4"/>
  <c r="G53" i="5"/>
  <c r="F54" i="4"/>
  <c r="G56" i="5"/>
  <c r="F57" i="4"/>
  <c r="G77" i="5"/>
  <c r="F79" i="4"/>
  <c r="G34" i="5"/>
  <c r="F34" i="4"/>
  <c r="F68"/>
  <c r="F69" s="1"/>
  <c r="G68" i="5"/>
  <c r="G69" s="1"/>
  <c r="G78"/>
  <c r="F80" i="4"/>
  <c r="G81" i="5"/>
  <c r="F83" i="4"/>
  <c r="G16" i="5"/>
  <c r="F16" i="4"/>
  <c r="F18"/>
  <c r="G18" i="5"/>
  <c r="G15"/>
  <c r="F15" i="4"/>
  <c r="G22" i="5"/>
  <c r="F22" i="4"/>
  <c r="G26" i="5"/>
  <c r="F26" i="4"/>
  <c r="F19"/>
  <c r="G19" i="5"/>
  <c r="G17"/>
  <c r="F17" i="4"/>
  <c r="F20"/>
  <c r="G20" i="5"/>
  <c r="F24" i="4"/>
  <c r="G24" i="5"/>
  <c r="F14" i="4"/>
  <c r="G14" i="5"/>
  <c r="F21" i="4"/>
  <c r="G21" i="5"/>
  <c r="F23" i="4"/>
  <c r="G23" i="5"/>
  <c r="F25" i="4"/>
  <c r="G25" i="5"/>
  <c r="F13" i="4"/>
  <c r="C130" i="2"/>
  <c r="C131" s="1"/>
  <c r="I13" i="4"/>
  <c r="F130" i="2"/>
  <c r="F131" s="1"/>
  <c r="J130"/>
  <c r="J131" s="1"/>
  <c r="I19" i="4"/>
  <c r="N130" i="2"/>
  <c r="N131" s="1"/>
  <c r="R130"/>
  <c r="R131" s="1"/>
  <c r="W130"/>
  <c r="W131" s="1"/>
  <c r="AA130"/>
  <c r="AA131" s="1"/>
  <c r="AH130"/>
  <c r="AH131" s="1"/>
  <c r="AL130"/>
  <c r="AL131" s="1"/>
  <c r="AO130"/>
  <c r="AO131" s="1"/>
  <c r="AS130"/>
  <c r="AS131" s="1"/>
  <c r="AW130"/>
  <c r="AW131" s="1"/>
  <c r="BA130"/>
  <c r="BA131" s="1"/>
  <c r="BD130"/>
  <c r="BD131" s="1"/>
  <c r="J13" i="4"/>
  <c r="J20"/>
  <c r="J24"/>
  <c r="S130" i="2"/>
  <c r="S131" s="1"/>
  <c r="I24" i="4"/>
  <c r="J14"/>
  <c r="J18"/>
  <c r="J21"/>
  <c r="O21" s="1"/>
  <c r="J23"/>
  <c r="J25"/>
  <c r="K130" i="2"/>
  <c r="K131" s="1"/>
  <c r="I20" i="4"/>
  <c r="D130" i="2"/>
  <c r="D131" s="1"/>
  <c r="I14" i="4"/>
  <c r="H130" i="2"/>
  <c r="H131" s="1"/>
  <c r="I18" i="4"/>
  <c r="L130" i="2"/>
  <c r="L131" s="1"/>
  <c r="I21" i="4"/>
  <c r="P130" i="2"/>
  <c r="P131" s="1"/>
  <c r="I23" i="4"/>
  <c r="T130" i="2"/>
  <c r="T131" s="1"/>
  <c r="I25" i="4"/>
  <c r="Y130" i="2"/>
  <c r="Y131" s="1"/>
  <c r="AF130"/>
  <c r="AF131" s="1"/>
  <c r="AJ130"/>
  <c r="AJ131" s="1"/>
  <c r="AM130"/>
  <c r="AM131" s="1"/>
  <c r="AQ130"/>
  <c r="AQ131" s="1"/>
  <c r="AU130"/>
  <c r="AU131" s="1"/>
  <c r="AY130"/>
  <c r="AY131" s="1"/>
  <c r="BB130"/>
  <c r="BB131" s="1"/>
  <c r="BF130"/>
  <c r="BF131" s="1"/>
  <c r="AV132"/>
  <c r="AV133" s="1"/>
  <c r="AK130"/>
  <c r="AK131" s="1"/>
  <c r="AN130"/>
  <c r="AN131" s="1"/>
  <c r="J19" i="4"/>
  <c r="AS132" i="2"/>
  <c r="AS133" s="1"/>
  <c r="J128"/>
  <c r="AA128"/>
  <c r="AA132" s="1"/>
  <c r="AA133" s="1"/>
  <c r="AN128"/>
  <c r="AG128"/>
  <c r="H35" i="4" s="1"/>
  <c r="AH128" i="2"/>
  <c r="AH132" s="1"/>
  <c r="AH133" s="1"/>
  <c r="BB128"/>
  <c r="BB132" s="1"/>
  <c r="BB133" s="1"/>
  <c r="AD11"/>
  <c r="AD12" s="1"/>
  <c r="W128"/>
  <c r="W132" s="1"/>
  <c r="W133" s="1"/>
  <c r="BF128"/>
  <c r="H83" i="4" s="1"/>
  <c r="AR128" i="2"/>
  <c r="AR132" s="1"/>
  <c r="AR133" s="1"/>
  <c r="BE128"/>
  <c r="BE132" s="1"/>
  <c r="BE133" s="1"/>
  <c r="AO128"/>
  <c r="AY128"/>
  <c r="AY132" s="1"/>
  <c r="AY133" s="1"/>
  <c r="N128"/>
  <c r="N132" s="1"/>
  <c r="N133" s="1"/>
  <c r="AK128"/>
  <c r="AT128"/>
  <c r="AT132" s="1"/>
  <c r="AT133" s="1"/>
  <c r="BJ128"/>
  <c r="BJ132" s="1"/>
  <c r="BJ133" s="1"/>
  <c r="Q128"/>
  <c r="Q132" s="1"/>
  <c r="Q133" s="1"/>
  <c r="I128"/>
  <c r="I132" s="1"/>
  <c r="I133" s="1"/>
  <c r="AF128"/>
  <c r="AF132" s="1"/>
  <c r="AF133" s="1"/>
  <c r="AJ128"/>
  <c r="H36" i="4" s="1"/>
  <c r="AM128" i="2"/>
  <c r="AM132" s="1"/>
  <c r="AM133" s="1"/>
  <c r="AQ128"/>
  <c r="AQ132" s="1"/>
  <c r="AQ133" s="1"/>
  <c r="BA128"/>
  <c r="BA132" s="1"/>
  <c r="BA133" s="1"/>
  <c r="BD128"/>
  <c r="H82" i="4" s="1"/>
  <c r="M128" i="2"/>
  <c r="H22" i="4" s="1"/>
  <c r="V128" i="2"/>
  <c r="H26" i="4" s="1"/>
  <c r="M26" s="1"/>
  <c r="N26" s="1"/>
  <c r="Z128" i="2"/>
  <c r="Z132" s="1"/>
  <c r="Z133" s="1"/>
  <c r="H128"/>
  <c r="K128"/>
  <c r="O128"/>
  <c r="O132" s="1"/>
  <c r="O133" s="1"/>
  <c r="S128"/>
  <c r="X128"/>
  <c r="X132" s="1"/>
  <c r="X133" s="1"/>
  <c r="C128"/>
  <c r="G128"/>
  <c r="H17" i="4" s="1"/>
  <c r="AE128" i="2"/>
  <c r="H34" i="4" s="1"/>
  <c r="AP128" i="2"/>
  <c r="H68" i="4" s="1"/>
  <c r="AU128" i="2"/>
  <c r="AU132" s="1"/>
  <c r="AU133" s="1"/>
  <c r="AZ128"/>
  <c r="AZ132" s="1"/>
  <c r="AZ133" s="1"/>
  <c r="BC128"/>
  <c r="H81" i="4" s="1"/>
  <c r="M81" s="1"/>
  <c r="N81" s="1"/>
  <c r="L128" i="2"/>
  <c r="P128"/>
  <c r="T128"/>
  <c r="Y128"/>
  <c r="Y132" s="1"/>
  <c r="Y133" s="1"/>
  <c r="AX128"/>
  <c r="H80" i="4" s="1"/>
  <c r="AW128" i="2"/>
  <c r="H79" i="4" s="1"/>
  <c r="AL128" i="2"/>
  <c r="AI128"/>
  <c r="AI132" s="1"/>
  <c r="AI133" s="1"/>
  <c r="R128"/>
  <c r="R132" s="1"/>
  <c r="R133" s="1"/>
  <c r="F128"/>
  <c r="H16" i="4" s="1"/>
  <c r="M16" s="1"/>
  <c r="N16" s="1"/>
  <c r="D128" i="2"/>
  <c r="E128"/>
  <c r="H15" i="4" s="1"/>
  <c r="O52" i="11" l="1"/>
  <c r="O53"/>
  <c r="O56"/>
  <c r="R56"/>
  <c r="R53"/>
  <c r="F54"/>
  <c r="R52"/>
  <c r="R78"/>
  <c r="Q28"/>
  <c r="Q54"/>
  <c r="Q83"/>
  <c r="I83"/>
  <c r="K20"/>
  <c r="L20" s="1"/>
  <c r="Q69"/>
  <c r="K79"/>
  <c r="L79" s="1"/>
  <c r="K56"/>
  <c r="L56" s="1"/>
  <c r="K35"/>
  <c r="L35" s="1"/>
  <c r="K26"/>
  <c r="L26" s="1"/>
  <c r="M15" i="4"/>
  <c r="N15" s="1"/>
  <c r="M22"/>
  <c r="N22" s="1"/>
  <c r="O20"/>
  <c r="M82"/>
  <c r="N82" s="1"/>
  <c r="M83"/>
  <c r="N83" s="1"/>
  <c r="M35"/>
  <c r="N35" s="1"/>
  <c r="M80"/>
  <c r="N80" s="1"/>
  <c r="M17"/>
  <c r="N17" s="1"/>
  <c r="M36"/>
  <c r="N36" s="1"/>
  <c r="O14"/>
  <c r="O23"/>
  <c r="O24"/>
  <c r="O77" i="11"/>
  <c r="C14"/>
  <c r="M14" s="1"/>
  <c r="N14" s="1"/>
  <c r="H14" i="4"/>
  <c r="M14" s="1"/>
  <c r="N14" s="1"/>
  <c r="C53" i="11"/>
  <c r="M53" s="1"/>
  <c r="N53" s="1"/>
  <c r="H54" i="4"/>
  <c r="M54" s="1"/>
  <c r="N54" s="1"/>
  <c r="C25" i="11"/>
  <c r="H25" i="4"/>
  <c r="M25" s="1"/>
  <c r="N25" s="1"/>
  <c r="C21" i="11"/>
  <c r="M21" s="1"/>
  <c r="N21" s="1"/>
  <c r="H21" i="4"/>
  <c r="M21" s="1"/>
  <c r="N21" s="1"/>
  <c r="H69"/>
  <c r="M68"/>
  <c r="N68" s="1"/>
  <c r="C18" i="11"/>
  <c r="H18" i="4"/>
  <c r="M18" s="1"/>
  <c r="N18" s="1"/>
  <c r="C52" i="11"/>
  <c r="C54" s="1"/>
  <c r="M54" s="1"/>
  <c r="N54" s="1"/>
  <c r="H53" i="4"/>
  <c r="C19" i="11"/>
  <c r="M19" s="1"/>
  <c r="N19" s="1"/>
  <c r="H19" i="4"/>
  <c r="M19" s="1"/>
  <c r="N19" s="1"/>
  <c r="H85"/>
  <c r="M79"/>
  <c r="N79" s="1"/>
  <c r="C23" i="11"/>
  <c r="M23" s="1"/>
  <c r="N23" s="1"/>
  <c r="H23" i="4"/>
  <c r="M23" s="1"/>
  <c r="N23" s="1"/>
  <c r="H37"/>
  <c r="M34"/>
  <c r="N34" s="1"/>
  <c r="C13" i="11"/>
  <c r="M13" s="1"/>
  <c r="N13" s="1"/>
  <c r="H13" i="4"/>
  <c r="C24" i="11"/>
  <c r="M24" s="1"/>
  <c r="N24" s="1"/>
  <c r="H24" i="4"/>
  <c r="M24" s="1"/>
  <c r="N24" s="1"/>
  <c r="C20" i="11"/>
  <c r="M20" s="1"/>
  <c r="N20" s="1"/>
  <c r="H20" i="4"/>
  <c r="M20" s="1"/>
  <c r="N20" s="1"/>
  <c r="C56" i="11"/>
  <c r="M56" s="1"/>
  <c r="N56" s="1"/>
  <c r="H57" i="4"/>
  <c r="M57" s="1"/>
  <c r="N57" s="1"/>
  <c r="O16"/>
  <c r="O25"/>
  <c r="O54"/>
  <c r="O36"/>
  <c r="O34"/>
  <c r="O83"/>
  <c r="O18"/>
  <c r="O13"/>
  <c r="O79"/>
  <c r="O81"/>
  <c r="O57"/>
  <c r="O19"/>
  <c r="O35"/>
  <c r="O15"/>
  <c r="O68"/>
  <c r="O82"/>
  <c r="O26"/>
  <c r="O80"/>
  <c r="O17"/>
  <c r="O53"/>
  <c r="O22"/>
  <c r="I37"/>
  <c r="I5" i="11"/>
  <c r="Q5" s="1"/>
  <c r="K16" i="4"/>
  <c r="K81"/>
  <c r="K36"/>
  <c r="K80"/>
  <c r="K17"/>
  <c r="K57"/>
  <c r="O13" i="11"/>
  <c r="R28"/>
  <c r="K34"/>
  <c r="L34" s="1"/>
  <c r="I55" i="4"/>
  <c r="K54"/>
  <c r="F83" i="11"/>
  <c r="R82"/>
  <c r="R83" s="1"/>
  <c r="I85" i="4"/>
  <c r="Q37" i="11"/>
  <c r="Q85" s="1"/>
  <c r="R34"/>
  <c r="R37" s="1"/>
  <c r="M25" i="5"/>
  <c r="K82" i="4"/>
  <c r="K83"/>
  <c r="M13" i="5"/>
  <c r="C34" i="11"/>
  <c r="M34" s="1"/>
  <c r="N34" s="1"/>
  <c r="F7"/>
  <c r="G15" s="1"/>
  <c r="BM126" i="2"/>
  <c r="K22" i="4"/>
  <c r="K35"/>
  <c r="K15"/>
  <c r="I37" i="11"/>
  <c r="I85" s="1"/>
  <c r="O34"/>
  <c r="D15" i="5"/>
  <c r="K15" s="1"/>
  <c r="L15" s="1"/>
  <c r="C15" i="11"/>
  <c r="D78" i="5"/>
  <c r="K78" s="1"/>
  <c r="L78" s="1"/>
  <c r="C78" i="11"/>
  <c r="D68" i="5"/>
  <c r="K68" s="1"/>
  <c r="L68" s="1"/>
  <c r="C68" i="11"/>
  <c r="D17" i="5"/>
  <c r="K17" s="1"/>
  <c r="L17" s="1"/>
  <c r="C17" i="11"/>
  <c r="M18"/>
  <c r="N18" s="1"/>
  <c r="D26" i="5"/>
  <c r="K26" s="1"/>
  <c r="L26" s="1"/>
  <c r="C26" i="11"/>
  <c r="D80" i="5"/>
  <c r="K80" s="1"/>
  <c r="L80" s="1"/>
  <c r="C80" i="11"/>
  <c r="D36" i="5"/>
  <c r="K36" s="1"/>
  <c r="L36" s="1"/>
  <c r="C36" i="11"/>
  <c r="D81" i="5"/>
  <c r="C81" i="11"/>
  <c r="BI126" i="2"/>
  <c r="F5" i="11"/>
  <c r="F37"/>
  <c r="H28"/>
  <c r="K28" s="1"/>
  <c r="L28" s="1"/>
  <c r="K13"/>
  <c r="L13" s="1"/>
  <c r="M25"/>
  <c r="N25" s="1"/>
  <c r="D16" i="5"/>
  <c r="K16" s="1"/>
  <c r="L16" s="1"/>
  <c r="C16" i="11"/>
  <c r="D77" i="5"/>
  <c r="C77" i="11"/>
  <c r="D79" i="5"/>
  <c r="K79" s="1"/>
  <c r="L79" s="1"/>
  <c r="C79" i="11"/>
  <c r="D22" i="5"/>
  <c r="K22" s="1"/>
  <c r="L22" s="1"/>
  <c r="C22" i="11"/>
  <c r="D35" i="5"/>
  <c r="K35" s="1"/>
  <c r="L35" s="1"/>
  <c r="C35" i="11"/>
  <c r="O54"/>
  <c r="H69"/>
  <c r="K69" s="1"/>
  <c r="L69" s="1"/>
  <c r="K68"/>
  <c r="L68" s="1"/>
  <c r="K77"/>
  <c r="L77" s="1"/>
  <c r="H83"/>
  <c r="K83" s="1"/>
  <c r="L83" s="1"/>
  <c r="H54"/>
  <c r="K54" s="1"/>
  <c r="L54" s="1"/>
  <c r="K52"/>
  <c r="L52" s="1"/>
  <c r="H5"/>
  <c r="BI127" i="2"/>
  <c r="O82" i="11"/>
  <c r="M52"/>
  <c r="N52" s="1"/>
  <c r="H37"/>
  <c r="M24" i="5"/>
  <c r="M23"/>
  <c r="M14"/>
  <c r="M20"/>
  <c r="M19"/>
  <c r="M18"/>
  <c r="M21"/>
  <c r="BI129" i="2"/>
  <c r="AD134"/>
  <c r="I5" i="5"/>
  <c r="D13"/>
  <c r="K13" s="1"/>
  <c r="L13" s="1"/>
  <c r="AD128" i="2"/>
  <c r="H5" i="4" s="1"/>
  <c r="F37"/>
  <c r="AD130" i="2"/>
  <c r="AD131" s="1"/>
  <c r="M68" i="5"/>
  <c r="G37"/>
  <c r="M80"/>
  <c r="M35"/>
  <c r="M22"/>
  <c r="M81"/>
  <c r="M77"/>
  <c r="M16"/>
  <c r="M36"/>
  <c r="M17"/>
  <c r="M52"/>
  <c r="M26"/>
  <c r="M15"/>
  <c r="M53"/>
  <c r="M79"/>
  <c r="M78"/>
  <c r="M34"/>
  <c r="M56"/>
  <c r="D34"/>
  <c r="K34" s="1"/>
  <c r="L34" s="1"/>
  <c r="D14"/>
  <c r="D53"/>
  <c r="K53" s="1"/>
  <c r="L53" s="1"/>
  <c r="D25"/>
  <c r="D21"/>
  <c r="D24"/>
  <c r="D20"/>
  <c r="D56"/>
  <c r="K56" s="1"/>
  <c r="L56" s="1"/>
  <c r="D23"/>
  <c r="D18"/>
  <c r="D52"/>
  <c r="K52" s="1"/>
  <c r="L52" s="1"/>
  <c r="D19"/>
  <c r="I28"/>
  <c r="I69"/>
  <c r="K81"/>
  <c r="L81" s="1"/>
  <c r="K68" i="4"/>
  <c r="J69"/>
  <c r="J55"/>
  <c r="K53"/>
  <c r="J85"/>
  <c r="K79"/>
  <c r="L79" s="1"/>
  <c r="J37"/>
  <c r="K34"/>
  <c r="I54" i="5"/>
  <c r="I83"/>
  <c r="I37"/>
  <c r="G83"/>
  <c r="G54"/>
  <c r="F85" i="4"/>
  <c r="F55"/>
  <c r="F5"/>
  <c r="F28" s="1"/>
  <c r="G5" i="5"/>
  <c r="F7" i="4"/>
  <c r="G44" s="1"/>
  <c r="G7" i="5"/>
  <c r="H60" s="1"/>
  <c r="E132" i="2"/>
  <c r="E133" s="1"/>
  <c r="AX132"/>
  <c r="AX133" s="1"/>
  <c r="AP132"/>
  <c r="AP133" s="1"/>
  <c r="M132"/>
  <c r="M133" s="1"/>
  <c r="BC132"/>
  <c r="BC133" s="1"/>
  <c r="BD132"/>
  <c r="BD133" s="1"/>
  <c r="AJ132"/>
  <c r="AJ133" s="1"/>
  <c r="BF132"/>
  <c r="BF133" s="1"/>
  <c r="AE132"/>
  <c r="AE133" s="1"/>
  <c r="AG132"/>
  <c r="AG133" s="1"/>
  <c r="F132"/>
  <c r="F133" s="1"/>
  <c r="AW132"/>
  <c r="AW133" s="1"/>
  <c r="G132"/>
  <c r="G133" s="1"/>
  <c r="V132"/>
  <c r="V133" s="1"/>
  <c r="I28" i="4"/>
  <c r="D132" i="2"/>
  <c r="D133" s="1"/>
  <c r="S132"/>
  <c r="S133" s="1"/>
  <c r="L132"/>
  <c r="L133" s="1"/>
  <c r="T132"/>
  <c r="T133" s="1"/>
  <c r="J132"/>
  <c r="J133" s="1"/>
  <c r="AN132"/>
  <c r="AN133" s="1"/>
  <c r="C132"/>
  <c r="C133" s="1"/>
  <c r="J5" i="4"/>
  <c r="AL132" i="2"/>
  <c r="AL133" s="1"/>
  <c r="K25" i="4"/>
  <c r="K21"/>
  <c r="K14"/>
  <c r="K24"/>
  <c r="K132" i="2"/>
  <c r="K133" s="1"/>
  <c r="AK132"/>
  <c r="AK133" s="1"/>
  <c r="P132"/>
  <c r="P133" s="1"/>
  <c r="H132"/>
  <c r="H133" s="1"/>
  <c r="AO132"/>
  <c r="AO133" s="1"/>
  <c r="K19" i="4"/>
  <c r="K23"/>
  <c r="K18"/>
  <c r="K13"/>
  <c r="I5"/>
  <c r="K20"/>
  <c r="BI7" i="2"/>
  <c r="BI135" l="1"/>
  <c r="R54" i="11"/>
  <c r="D69" i="5"/>
  <c r="K69" s="1"/>
  <c r="L69" s="1"/>
  <c r="G111" i="4"/>
  <c r="G110"/>
  <c r="G109"/>
  <c r="G112"/>
  <c r="M5"/>
  <c r="N5" s="1"/>
  <c r="M85"/>
  <c r="N85" s="1"/>
  <c r="M69"/>
  <c r="N69" s="1"/>
  <c r="M37"/>
  <c r="N37" s="1"/>
  <c r="M13"/>
  <c r="N13" s="1"/>
  <c r="H28"/>
  <c r="H55"/>
  <c r="M55" s="1"/>
  <c r="N55" s="1"/>
  <c r="M53"/>
  <c r="N53" s="1"/>
  <c r="O85"/>
  <c r="O5"/>
  <c r="O55"/>
  <c r="G14"/>
  <c r="G96"/>
  <c r="G94"/>
  <c r="G97"/>
  <c r="G95"/>
  <c r="G93"/>
  <c r="G100"/>
  <c r="G98"/>
  <c r="G104"/>
  <c r="G103"/>
  <c r="G101"/>
  <c r="G92"/>
  <c r="G102"/>
  <c r="G105"/>
  <c r="G99"/>
  <c r="K69"/>
  <c r="L69" s="1"/>
  <c r="O69"/>
  <c r="O37"/>
  <c r="L80"/>
  <c r="L15"/>
  <c r="L19"/>
  <c r="L24"/>
  <c r="L53"/>
  <c r="L35"/>
  <c r="L36"/>
  <c r="L20"/>
  <c r="L14"/>
  <c r="L83"/>
  <c r="L81"/>
  <c r="L21"/>
  <c r="L34"/>
  <c r="L22"/>
  <c r="L82"/>
  <c r="L16"/>
  <c r="L13"/>
  <c r="L25"/>
  <c r="L68"/>
  <c r="L57"/>
  <c r="L23"/>
  <c r="L18"/>
  <c r="L54"/>
  <c r="L17"/>
  <c r="O5" i="11"/>
  <c r="BI130" i="2"/>
  <c r="BI131" s="1"/>
  <c r="G77" i="11"/>
  <c r="G81"/>
  <c r="G91"/>
  <c r="C5"/>
  <c r="M5" s="1"/>
  <c r="N5" s="1"/>
  <c r="BI128" i="2"/>
  <c r="BI132" s="1"/>
  <c r="BI133" s="1"/>
  <c r="D83" i="5"/>
  <c r="K83" s="1"/>
  <c r="L83" s="1"/>
  <c r="K55" i="4"/>
  <c r="I87"/>
  <c r="K77" i="5"/>
  <c r="L77" s="1"/>
  <c r="O37" i="11"/>
  <c r="G16"/>
  <c r="G35"/>
  <c r="G13"/>
  <c r="G22"/>
  <c r="G69"/>
  <c r="G19"/>
  <c r="G36"/>
  <c r="G82"/>
  <c r="G27"/>
  <c r="G96"/>
  <c r="G64"/>
  <c r="G106"/>
  <c r="G100"/>
  <c r="G95"/>
  <c r="G90"/>
  <c r="G102"/>
  <c r="G107"/>
  <c r="G61"/>
  <c r="G63"/>
  <c r="G48"/>
  <c r="G52"/>
  <c r="G17"/>
  <c r="G26"/>
  <c r="G79"/>
  <c r="G14"/>
  <c r="G23"/>
  <c r="G78"/>
  <c r="G49"/>
  <c r="G74"/>
  <c r="G42"/>
  <c r="G114"/>
  <c r="G98"/>
  <c r="G93"/>
  <c r="G113"/>
  <c r="G99"/>
  <c r="G73"/>
  <c r="G115"/>
  <c r="G44"/>
  <c r="G60"/>
  <c r="F6"/>
  <c r="G6" s="1"/>
  <c r="G45"/>
  <c r="G94"/>
  <c r="G112"/>
  <c r="G97"/>
  <c r="G108"/>
  <c r="G47"/>
  <c r="G67"/>
  <c r="G43"/>
  <c r="G89"/>
  <c r="G72"/>
  <c r="G109"/>
  <c r="G101"/>
  <c r="G92"/>
  <c r="G62"/>
  <c r="G46"/>
  <c r="G54"/>
  <c r="G56"/>
  <c r="G20"/>
  <c r="G18"/>
  <c r="G24"/>
  <c r="G68"/>
  <c r="G21"/>
  <c r="G53"/>
  <c r="G25"/>
  <c r="G80"/>
  <c r="G34"/>
  <c r="G6" i="5"/>
  <c r="H6" s="1"/>
  <c r="R5" i="11"/>
  <c r="BI134" i="2"/>
  <c r="G83" i="11"/>
  <c r="K5"/>
  <c r="L5" s="1"/>
  <c r="G37"/>
  <c r="F85"/>
  <c r="G85" s="1"/>
  <c r="H95" i="5"/>
  <c r="H91"/>
  <c r="K37" i="11"/>
  <c r="L37" s="1"/>
  <c r="H85"/>
  <c r="K85" s="1"/>
  <c r="L85" s="1"/>
  <c r="M35"/>
  <c r="N35" s="1"/>
  <c r="M22"/>
  <c r="N22" s="1"/>
  <c r="M79"/>
  <c r="N79" s="1"/>
  <c r="C83"/>
  <c r="M77"/>
  <c r="N77" s="1"/>
  <c r="M16"/>
  <c r="N16" s="1"/>
  <c r="F28"/>
  <c r="G5"/>
  <c r="M81"/>
  <c r="N81" s="1"/>
  <c r="M36"/>
  <c r="N36" s="1"/>
  <c r="M80"/>
  <c r="N80" s="1"/>
  <c r="M26"/>
  <c r="N26" s="1"/>
  <c r="M17"/>
  <c r="N17" s="1"/>
  <c r="C69"/>
  <c r="M68"/>
  <c r="N68" s="1"/>
  <c r="M78"/>
  <c r="N78" s="1"/>
  <c r="M15"/>
  <c r="N15" s="1"/>
  <c r="C28"/>
  <c r="M28" s="1"/>
  <c r="N28" s="1"/>
  <c r="C37"/>
  <c r="H98" i="5"/>
  <c r="H93"/>
  <c r="H94"/>
  <c r="H99"/>
  <c r="H100"/>
  <c r="H97"/>
  <c r="H90"/>
  <c r="H102"/>
  <c r="H101"/>
  <c r="H89"/>
  <c r="H96"/>
  <c r="H92"/>
  <c r="H15"/>
  <c r="H112"/>
  <c r="H106"/>
  <c r="H113"/>
  <c r="H107"/>
  <c r="H114"/>
  <c r="H108"/>
  <c r="H109"/>
  <c r="H115"/>
  <c r="M5"/>
  <c r="M37"/>
  <c r="AD132" i="2"/>
  <c r="AD133" s="1"/>
  <c r="M54" i="5"/>
  <c r="D37"/>
  <c r="K37" s="1"/>
  <c r="L37" s="1"/>
  <c r="G74" i="4"/>
  <c r="K19" i="5"/>
  <c r="L19" s="1"/>
  <c r="D54"/>
  <c r="K54" s="1"/>
  <c r="L54" s="1"/>
  <c r="K18"/>
  <c r="L18" s="1"/>
  <c r="K23"/>
  <c r="L23" s="1"/>
  <c r="D28"/>
  <c r="K28" s="1"/>
  <c r="L28" s="1"/>
  <c r="D5"/>
  <c r="K20"/>
  <c r="L20" s="1"/>
  <c r="K24"/>
  <c r="L24" s="1"/>
  <c r="K21"/>
  <c r="L21" s="1"/>
  <c r="K25"/>
  <c r="L25" s="1"/>
  <c r="K14"/>
  <c r="L14" s="1"/>
  <c r="J87" i="4"/>
  <c r="K85"/>
  <c r="I85" i="5"/>
  <c r="G17" i="4"/>
  <c r="G85" i="5"/>
  <c r="H85" s="1"/>
  <c r="G20" i="4"/>
  <c r="G67"/>
  <c r="G18"/>
  <c r="G43"/>
  <c r="G13"/>
  <c r="G36"/>
  <c r="G5"/>
  <c r="G53"/>
  <c r="G73"/>
  <c r="G84"/>
  <c r="G60"/>
  <c r="G21"/>
  <c r="G27"/>
  <c r="G16"/>
  <c r="G19"/>
  <c r="G49"/>
  <c r="G37"/>
  <c r="G79"/>
  <c r="G83"/>
  <c r="G72"/>
  <c r="G35"/>
  <c r="G64"/>
  <c r="G24"/>
  <c r="G26"/>
  <c r="G22"/>
  <c r="G50"/>
  <c r="G46"/>
  <c r="G45"/>
  <c r="G63"/>
  <c r="G57"/>
  <c r="G54"/>
  <c r="G82"/>
  <c r="G61"/>
  <c r="F6"/>
  <c r="G6" s="1"/>
  <c r="G23"/>
  <c r="G15"/>
  <c r="G25"/>
  <c r="G42"/>
  <c r="G47"/>
  <c r="G48"/>
  <c r="G34"/>
  <c r="G81"/>
  <c r="G80"/>
  <c r="G69"/>
  <c r="G68"/>
  <c r="G85"/>
  <c r="G62"/>
  <c r="G55"/>
  <c r="F87"/>
  <c r="G87" s="1"/>
  <c r="H22" i="5"/>
  <c r="H23"/>
  <c r="H21"/>
  <c r="H18"/>
  <c r="H16"/>
  <c r="H14"/>
  <c r="H17"/>
  <c r="H25"/>
  <c r="H19"/>
  <c r="H81"/>
  <c r="H44"/>
  <c r="H56"/>
  <c r="H36"/>
  <c r="H61"/>
  <c r="H27"/>
  <c r="H72"/>
  <c r="H53"/>
  <c r="H77"/>
  <c r="H42"/>
  <c r="H73"/>
  <c r="H46"/>
  <c r="H45"/>
  <c r="H62"/>
  <c r="H35"/>
  <c r="H34"/>
  <c r="H43"/>
  <c r="H47"/>
  <c r="H80"/>
  <c r="H63"/>
  <c r="H67"/>
  <c r="H78"/>
  <c r="H82"/>
  <c r="H48"/>
  <c r="H79"/>
  <c r="H64"/>
  <c r="H37"/>
  <c r="H68"/>
  <c r="H52"/>
  <c r="H74"/>
  <c r="H83"/>
  <c r="H49"/>
  <c r="H69"/>
  <c r="H54"/>
  <c r="H13"/>
  <c r="H5"/>
  <c r="G28"/>
  <c r="H26"/>
  <c r="H24"/>
  <c r="H20"/>
  <c r="BK7" i="2"/>
  <c r="BM7" s="1"/>
  <c r="BI11"/>
  <c r="BI12" s="1"/>
  <c r="BK129"/>
  <c r="BK135" s="1"/>
  <c r="H87" i="4" l="1"/>
  <c r="M87" s="1"/>
  <c r="N87" s="1"/>
  <c r="O87"/>
  <c r="L55"/>
  <c r="L85"/>
  <c r="K87"/>
  <c r="L87" s="1"/>
  <c r="G7" i="11"/>
  <c r="G28"/>
  <c r="R85"/>
  <c r="I7"/>
  <c r="J109" s="1"/>
  <c r="BM129" i="2"/>
  <c r="BM134" s="1"/>
  <c r="O85" i="11"/>
  <c r="C85"/>
  <c r="M37"/>
  <c r="N37" s="1"/>
  <c r="M69"/>
  <c r="N69" s="1"/>
  <c r="M83"/>
  <c r="N83" s="1"/>
  <c r="I7" i="5"/>
  <c r="BK134" i="2"/>
  <c r="D85" i="5"/>
  <c r="K85" s="1"/>
  <c r="L85" s="1"/>
  <c r="M85"/>
  <c r="K5"/>
  <c r="L5" s="1"/>
  <c r="G7" i="4"/>
  <c r="G28"/>
  <c r="H28" i="5"/>
  <c r="H7"/>
  <c r="BK128" i="2"/>
  <c r="H7" i="4" s="1"/>
  <c r="BK11" i="2"/>
  <c r="J7" i="4"/>
  <c r="O7" s="1"/>
  <c r="K5"/>
  <c r="M7" l="1"/>
  <c r="N7" s="1"/>
  <c r="H6"/>
  <c r="L5"/>
  <c r="J63" i="11"/>
  <c r="J78"/>
  <c r="J56"/>
  <c r="J48"/>
  <c r="J73"/>
  <c r="J20"/>
  <c r="J35"/>
  <c r="J114"/>
  <c r="J17"/>
  <c r="J37"/>
  <c r="J80"/>
  <c r="J96"/>
  <c r="J77"/>
  <c r="J19"/>
  <c r="J69"/>
  <c r="J95"/>
  <c r="J52"/>
  <c r="J64"/>
  <c r="J47"/>
  <c r="J7"/>
  <c r="J54"/>
  <c r="J68"/>
  <c r="J36"/>
  <c r="J62"/>
  <c r="J27"/>
  <c r="J89"/>
  <c r="J79"/>
  <c r="J16"/>
  <c r="J25"/>
  <c r="J82"/>
  <c r="J107"/>
  <c r="J91"/>
  <c r="J23"/>
  <c r="J42"/>
  <c r="J94"/>
  <c r="J108"/>
  <c r="J85"/>
  <c r="J24"/>
  <c r="J34"/>
  <c r="J18"/>
  <c r="J60"/>
  <c r="J112"/>
  <c r="J102"/>
  <c r="J83"/>
  <c r="J15"/>
  <c r="J81"/>
  <c r="J49"/>
  <c r="J44"/>
  <c r="J90"/>
  <c r="J93"/>
  <c r="J28"/>
  <c r="J5"/>
  <c r="J26"/>
  <c r="J13"/>
  <c r="J14"/>
  <c r="J22"/>
  <c r="J53"/>
  <c r="J21"/>
  <c r="J74"/>
  <c r="J67"/>
  <c r="J61"/>
  <c r="J46"/>
  <c r="O7"/>
  <c r="J97"/>
  <c r="J113"/>
  <c r="J106"/>
  <c r="I6"/>
  <c r="Q6" s="1"/>
  <c r="R6" s="1"/>
  <c r="J115"/>
  <c r="J72"/>
  <c r="J45"/>
  <c r="J43"/>
  <c r="J100"/>
  <c r="J101"/>
  <c r="J92"/>
  <c r="J99"/>
  <c r="J98"/>
  <c r="BK12" i="2"/>
  <c r="BM11"/>
  <c r="BM12" s="1"/>
  <c r="C7" i="11"/>
  <c r="D97" s="1"/>
  <c r="BM128" i="2"/>
  <c r="J91" i="5"/>
  <c r="J95"/>
  <c r="M85" i="11"/>
  <c r="N85" s="1"/>
  <c r="J100" i="5"/>
  <c r="J98"/>
  <c r="J93"/>
  <c r="J89"/>
  <c r="J96"/>
  <c r="J101"/>
  <c r="J90"/>
  <c r="J99"/>
  <c r="J94"/>
  <c r="J97"/>
  <c r="J102"/>
  <c r="J92"/>
  <c r="J45"/>
  <c r="J68"/>
  <c r="J80"/>
  <c r="J35"/>
  <c r="J23"/>
  <c r="J42"/>
  <c r="J69"/>
  <c r="J22"/>
  <c r="J16"/>
  <c r="J25"/>
  <c r="J64"/>
  <c r="J36"/>
  <c r="J77"/>
  <c r="J13"/>
  <c r="J19"/>
  <c r="J46"/>
  <c r="J54"/>
  <c r="J56"/>
  <c r="J15"/>
  <c r="J14"/>
  <c r="J74"/>
  <c r="M7"/>
  <c r="J106"/>
  <c r="J113"/>
  <c r="J114"/>
  <c r="J112"/>
  <c r="J107"/>
  <c r="J108"/>
  <c r="J109"/>
  <c r="J115"/>
  <c r="J60"/>
  <c r="J37"/>
  <c r="J28"/>
  <c r="J34"/>
  <c r="J53"/>
  <c r="J17"/>
  <c r="J78"/>
  <c r="J5"/>
  <c r="J20"/>
  <c r="J18"/>
  <c r="J49"/>
  <c r="J63"/>
  <c r="J61"/>
  <c r="J43"/>
  <c r="J27"/>
  <c r="J72"/>
  <c r="J67"/>
  <c r="J44"/>
  <c r="I6"/>
  <c r="M6" s="1"/>
  <c r="J83"/>
  <c r="J85"/>
  <c r="J52"/>
  <c r="J79"/>
  <c r="J26"/>
  <c r="J81"/>
  <c r="J21"/>
  <c r="J24"/>
  <c r="J82"/>
  <c r="J73"/>
  <c r="J62"/>
  <c r="J47"/>
  <c r="J48"/>
  <c r="J7"/>
  <c r="D7"/>
  <c r="J6" i="4"/>
  <c r="O6" s="1"/>
  <c r="BK132" i="2"/>
  <c r="M6" i="4" l="1"/>
  <c r="N6" s="1"/>
  <c r="O6" i="11"/>
  <c r="Q7"/>
  <c r="R7" s="1"/>
  <c r="J6"/>
  <c r="D56"/>
  <c r="D100"/>
  <c r="D68"/>
  <c r="D64"/>
  <c r="D112"/>
  <c r="D36"/>
  <c r="D45"/>
  <c r="D78"/>
  <c r="D16"/>
  <c r="D21"/>
  <c r="D47"/>
  <c r="D91"/>
  <c r="D19"/>
  <c r="D69"/>
  <c r="D37"/>
  <c r="D5"/>
  <c r="D13"/>
  <c r="D82"/>
  <c r="D74"/>
  <c r="D106"/>
  <c r="D15"/>
  <c r="D54"/>
  <c r="D81"/>
  <c r="D34"/>
  <c r="D24"/>
  <c r="D42"/>
  <c r="D67"/>
  <c r="D73"/>
  <c r="D90"/>
  <c r="D98"/>
  <c r="D95"/>
  <c r="D99"/>
  <c r="BK133" i="2"/>
  <c r="BM132"/>
  <c r="BM133" s="1"/>
  <c r="D46" i="11"/>
  <c r="D96"/>
  <c r="D115"/>
  <c r="D113"/>
  <c r="D102"/>
  <c r="M7"/>
  <c r="N7" s="1"/>
  <c r="D17"/>
  <c r="D25"/>
  <c r="D63"/>
  <c r="D93"/>
  <c r="D101"/>
  <c r="D22"/>
  <c r="D18"/>
  <c r="D72"/>
  <c r="D92"/>
  <c r="D114"/>
  <c r="D83"/>
  <c r="D79"/>
  <c r="D77"/>
  <c r="D53"/>
  <c r="D62"/>
  <c r="D48"/>
  <c r="D109"/>
  <c r="C6"/>
  <c r="D26"/>
  <c r="D20"/>
  <c r="D14"/>
  <c r="D61"/>
  <c r="D60"/>
  <c r="D89"/>
  <c r="D94"/>
  <c r="D85"/>
  <c r="D35"/>
  <c r="D80"/>
  <c r="D23"/>
  <c r="D52"/>
  <c r="D49"/>
  <c r="D44"/>
  <c r="D43"/>
  <c r="D27"/>
  <c r="D107"/>
  <c r="D108"/>
  <c r="E91" i="5"/>
  <c r="E95"/>
  <c r="E100"/>
  <c r="E98"/>
  <c r="E93"/>
  <c r="E89"/>
  <c r="E92"/>
  <c r="E94"/>
  <c r="E97"/>
  <c r="E101"/>
  <c r="E90"/>
  <c r="E99"/>
  <c r="E96"/>
  <c r="E102"/>
  <c r="E112"/>
  <c r="E113"/>
  <c r="E106"/>
  <c r="E114"/>
  <c r="E107"/>
  <c r="E115"/>
  <c r="E108"/>
  <c r="E109"/>
  <c r="J6"/>
  <c r="D57" i="4"/>
  <c r="D6" i="5"/>
  <c r="E27"/>
  <c r="E43"/>
  <c r="E62"/>
  <c r="E44"/>
  <c r="E72"/>
  <c r="E48"/>
  <c r="E61"/>
  <c r="E67"/>
  <c r="E63"/>
  <c r="E45"/>
  <c r="E60"/>
  <c r="E73"/>
  <c r="E47"/>
  <c r="E46"/>
  <c r="E74"/>
  <c r="E64"/>
  <c r="E42"/>
  <c r="E49"/>
  <c r="E82"/>
  <c r="E13"/>
  <c r="E22"/>
  <c r="E77"/>
  <c r="E15"/>
  <c r="E79"/>
  <c r="E26"/>
  <c r="E36"/>
  <c r="E68"/>
  <c r="E34"/>
  <c r="E78"/>
  <c r="E35"/>
  <c r="E16"/>
  <c r="E17"/>
  <c r="E80"/>
  <c r="E81"/>
  <c r="E69"/>
  <c r="E19"/>
  <c r="E52"/>
  <c r="E18"/>
  <c r="E23"/>
  <c r="E83"/>
  <c r="E20"/>
  <c r="E24"/>
  <c r="E37"/>
  <c r="E21"/>
  <c r="E25"/>
  <c r="E14"/>
  <c r="E56"/>
  <c r="E53"/>
  <c r="E54"/>
  <c r="K7"/>
  <c r="L7" s="1"/>
  <c r="E5"/>
  <c r="E85"/>
  <c r="D28" i="11" l="1"/>
  <c r="D6"/>
  <c r="D7" s="1"/>
  <c r="M6"/>
  <c r="N6" s="1"/>
  <c r="D7" i="4"/>
  <c r="D28"/>
  <c r="E6" i="5"/>
  <c r="E7" s="1"/>
  <c r="K6"/>
  <c r="L6" s="1"/>
  <c r="E28"/>
  <c r="K37" i="4"/>
  <c r="L37" l="1"/>
  <c r="K26"/>
  <c r="J28"/>
  <c r="O28" l="1"/>
  <c r="M28"/>
  <c r="N28" s="1"/>
  <c r="L26"/>
  <c r="K28"/>
  <c r="L28" s="1"/>
  <c r="BI119" i="2"/>
  <c r="BI120" s="1"/>
  <c r="BK119" l="1"/>
  <c r="BM119" s="1"/>
  <c r="BK127"/>
  <c r="I7" i="4" s="1"/>
  <c r="J97" s="1"/>
  <c r="J110" l="1"/>
  <c r="J109"/>
  <c r="J111"/>
  <c r="J112"/>
  <c r="I6"/>
  <c r="K6" s="1"/>
  <c r="L6" s="1"/>
  <c r="J100"/>
  <c r="J92"/>
  <c r="J96"/>
  <c r="J94"/>
  <c r="J98"/>
  <c r="J104"/>
  <c r="J103"/>
  <c r="J101"/>
  <c r="J93"/>
  <c r="J95"/>
  <c r="J102"/>
  <c r="J99"/>
  <c r="J105"/>
  <c r="BK120" i="2"/>
  <c r="BM127"/>
  <c r="K7" i="4"/>
  <c r="H7" i="11"/>
  <c r="K7" s="1"/>
  <c r="L7" s="1"/>
  <c r="BK130" i="2"/>
  <c r="BM130" s="1"/>
  <c r="BM120"/>
  <c r="L7" i="4" l="1"/>
  <c r="H6" i="11"/>
  <c r="K6" s="1"/>
  <c r="L6" s="1"/>
  <c r="BM131" i="2"/>
  <c r="BK131"/>
</calcChain>
</file>

<file path=xl/sharedStrings.xml><?xml version="1.0" encoding="utf-8"?>
<sst xmlns="http://schemas.openxmlformats.org/spreadsheetml/2006/main" count="1514" uniqueCount="338">
  <si>
    <t>PU</t>
  </si>
  <si>
    <t>'Grant - 03'</t>
  </si>
  <si>
    <t>'Grant - 04'</t>
  </si>
  <si>
    <t>'Grant - 05'</t>
  </si>
  <si>
    <t>'Grant - 06'</t>
  </si>
  <si>
    <t>'Grant - 07'</t>
  </si>
  <si>
    <t>'Grant - 08'</t>
  </si>
  <si>
    <t>'Grant - 09'</t>
  </si>
  <si>
    <t>'Grant - 10'</t>
  </si>
  <si>
    <t>'Grant - 11'</t>
  </si>
  <si>
    <t>'Grant - 12'</t>
  </si>
  <si>
    <t>'Grant - 13'</t>
  </si>
  <si>
    <t>'TOTAL'</t>
  </si>
  <si>
    <t>PU - 01</t>
  </si>
  <si>
    <t/>
  </si>
  <si>
    <t>PU - 02</t>
  </si>
  <si>
    <t>PU - 03</t>
  </si>
  <si>
    <t>PU - 04</t>
  </si>
  <si>
    <t>PU - 07</t>
  </si>
  <si>
    <t>PU - 08</t>
  </si>
  <si>
    <t>PU - 10</t>
  </si>
  <si>
    <t>PU - 11</t>
  </si>
  <si>
    <t>PU - 12</t>
  </si>
  <si>
    <t>PU - 13</t>
  </si>
  <si>
    <t>PU - 14</t>
  </si>
  <si>
    <t>PU - 15</t>
  </si>
  <si>
    <t>PU - 16</t>
  </si>
  <si>
    <t>PU - 18</t>
  </si>
  <si>
    <t>PU - 19</t>
  </si>
  <si>
    <t>PU - 20</t>
  </si>
  <si>
    <t>PU - 21</t>
  </si>
  <si>
    <t>PU - 24</t>
  </si>
  <si>
    <t>10</t>
  </si>
  <si>
    <t>PU - 25</t>
  </si>
  <si>
    <t>PU - 26</t>
  </si>
  <si>
    <t>PU - 27</t>
  </si>
  <si>
    <t>PU - 28</t>
  </si>
  <si>
    <t>PU - 29</t>
  </si>
  <si>
    <t>PU - 30</t>
  </si>
  <si>
    <t>PU - 31</t>
  </si>
  <si>
    <t>12</t>
  </si>
  <si>
    <t>PU - 32</t>
  </si>
  <si>
    <t>PU - 33</t>
  </si>
  <si>
    <t>PU - 36</t>
  </si>
  <si>
    <t>PU - 39</t>
  </si>
  <si>
    <t>PU - 41</t>
  </si>
  <si>
    <t>PU - 42</t>
  </si>
  <si>
    <t>PU - 43</t>
  </si>
  <si>
    <t>PU - 44</t>
  </si>
  <si>
    <t>PU - 50</t>
  </si>
  <si>
    <t>PU - 51</t>
  </si>
  <si>
    <t>PU - 52</t>
  </si>
  <si>
    <t>PU - 53</t>
  </si>
  <si>
    <t>PU - 61</t>
  </si>
  <si>
    <t>PU - 63</t>
  </si>
  <si>
    <t>PU - 64</t>
  </si>
  <si>
    <t>PU - 72</t>
  </si>
  <si>
    <t>PU - 73</t>
  </si>
  <si>
    <t>PU - 75</t>
  </si>
  <si>
    <t>PU - 98</t>
  </si>
  <si>
    <t>PU - 99</t>
  </si>
  <si>
    <t>TOTAL GROSS</t>
  </si>
  <si>
    <t>TOTAL CREDITS</t>
  </si>
  <si>
    <t>TOTAL NET</t>
  </si>
  <si>
    <t>Figure in thousand</t>
  </si>
  <si>
    <t>Pay</t>
  </si>
  <si>
    <t>DA</t>
  </si>
  <si>
    <t>PLB</t>
  </si>
  <si>
    <t>HRA</t>
  </si>
  <si>
    <t>TPA</t>
  </si>
  <si>
    <t>NPS</t>
  </si>
  <si>
    <t>W/CL</t>
  </si>
  <si>
    <t>KMA</t>
  </si>
  <si>
    <t>OT</t>
  </si>
  <si>
    <t>NDA</t>
  </si>
  <si>
    <t>OA</t>
  </si>
  <si>
    <t>F&amp;H</t>
  </si>
  <si>
    <t>CTG</t>
  </si>
  <si>
    <t>TE</t>
  </si>
  <si>
    <t>TE AIR</t>
  </si>
  <si>
    <t>LE</t>
  </si>
  <si>
    <t>CEA</t>
  </si>
  <si>
    <t>Medical 
Rembrs.</t>
  </si>
  <si>
    <t>WPOH</t>
  </si>
  <si>
    <t>ATD</t>
  </si>
  <si>
    <t>ATF</t>
  </si>
  <si>
    <t>Arrear
Pay</t>
  </si>
  <si>
    <t>Arrear
 DA</t>
  </si>
  <si>
    <t>Arrear
 Oths</t>
  </si>
  <si>
    <t>Total
 staff cost</t>
  </si>
  <si>
    <t>Office
 Exp.</t>
  </si>
  <si>
    <t>Rental</t>
  </si>
  <si>
    <t>Advt.</t>
  </si>
  <si>
    <t>Water
&amp;Elec.</t>
  </si>
  <si>
    <t>Rental
 officr equip.</t>
  </si>
  <si>
    <t>Print
&amp;. Stat.</t>
  </si>
  <si>
    <t>MSTK</t>
  </si>
  <si>
    <t>MDPR</t>
  </si>
  <si>
    <t>RRES</t>
  </si>
  <si>
    <t>CEE</t>
  </si>
  <si>
    <t>Fuel</t>
  </si>
  <si>
    <t>CP</t>
  </si>
  <si>
    <t>TrDC</t>
  </si>
  <si>
    <t>POH
 Mat.</t>
  </si>
  <si>
    <t>ED</t>
  </si>
  <si>
    <t>CD</t>
  </si>
  <si>
    <t>ST</t>
  </si>
  <si>
    <t>VAT</t>
  </si>
  <si>
    <t>Custom duty paid</t>
  </si>
  <si>
    <t>COST
COMP.</t>
  </si>
  <si>
    <t>Comp
station.</t>
  </si>
  <si>
    <t>CPL</t>
  </si>
  <si>
    <t>FFS</t>
  </si>
  <si>
    <t>GTKM</t>
  </si>
  <si>
    <t>FRW
POH</t>
  </si>
  <si>
    <t>FRM
POH</t>
  </si>
  <si>
    <t>CGST</t>
  </si>
  <si>
    <t>SGST</t>
  </si>
  <si>
    <t>UTGST</t>
  </si>
  <si>
    <t>IGST</t>
  </si>
  <si>
    <t>Other 
Exp.</t>
  </si>
  <si>
    <t>GROSS</t>
  </si>
  <si>
    <t>CREDIT</t>
  </si>
  <si>
    <t>NET</t>
  </si>
  <si>
    <t>Particular</t>
  </si>
  <si>
    <t>TOTAL</t>
  </si>
  <si>
    <t>03</t>
  </si>
  <si>
    <t>AC-BP</t>
  </si>
  <si>
    <t>% var.over BP</t>
  </si>
  <si>
    <t xml:space="preserve">AC- Coppy </t>
  </si>
  <si>
    <t>% var. over coppy</t>
  </si>
  <si>
    <t>04</t>
  </si>
  <si>
    <t>05</t>
  </si>
  <si>
    <t>06</t>
  </si>
  <si>
    <t>07</t>
  </si>
  <si>
    <t>08</t>
  </si>
  <si>
    <t>09</t>
  </si>
  <si>
    <t>11</t>
  </si>
  <si>
    <t>13</t>
  </si>
  <si>
    <t>Other than Staff Cost</t>
  </si>
  <si>
    <t>Absolute</t>
  </si>
  <si>
    <t>Percentage</t>
  </si>
  <si>
    <t>Variation over COPPY</t>
  </si>
  <si>
    <t>Staff Cost</t>
  </si>
  <si>
    <t>Total</t>
  </si>
  <si>
    <t>Fig. in Crore</t>
  </si>
  <si>
    <t>Particulars</t>
  </si>
  <si>
    <t>Pay (PU-01)</t>
  </si>
  <si>
    <t>DA (PU-02)</t>
  </si>
  <si>
    <t>NPS (PU-08)</t>
  </si>
  <si>
    <t>KMA (PU-10)</t>
  </si>
  <si>
    <t>OTA (PU-11)</t>
  </si>
  <si>
    <t>NDA (PU-12)</t>
  </si>
  <si>
    <t>TE (PU-16)</t>
  </si>
  <si>
    <t>CEA (PU-25)</t>
  </si>
  <si>
    <t>Med. Reimb. (PU-26)</t>
  </si>
  <si>
    <t>Stock Purchase (PU-27)</t>
  </si>
  <si>
    <t>Direct Purchase (PU-28)</t>
  </si>
  <si>
    <t>Contractual Payments (PU-32)</t>
  </si>
  <si>
    <t>FUEL FOR TRACTION</t>
  </si>
  <si>
    <t>DIESELTRACTION</t>
  </si>
  <si>
    <t>Fuel from Stock (PU-60)</t>
  </si>
  <si>
    <t>GTKM Debits (PU-61)</t>
  </si>
  <si>
    <t>Excise Duty (PU-36)</t>
  </si>
  <si>
    <t>VAT (PU-41)</t>
  </si>
  <si>
    <t>Electric Traction (PU-30)</t>
  </si>
  <si>
    <t>Total OWE</t>
  </si>
  <si>
    <t>STAFF COST (Main Primary Units)</t>
  </si>
  <si>
    <t>% of Total OWE COPPY</t>
  </si>
  <si>
    <t>PLB (PU-03)</t>
  </si>
  <si>
    <t>HRA (PU-04)</t>
  </si>
  <si>
    <t>Transport Allowance (PU-07)</t>
  </si>
  <si>
    <t>POH Wage Foreign (PU-63)</t>
  </si>
  <si>
    <t>POH Wage Home (PU-34)</t>
  </si>
  <si>
    <t>Other Allowances (PU-13)</t>
  </si>
  <si>
    <t>OTHER THAN STAFF COST (Main Primary Units)</t>
  </si>
  <si>
    <t>Office Exp. (PU-18 &amp; 19)</t>
  </si>
  <si>
    <t>Advertizement Exp. (PU-21)</t>
  </si>
  <si>
    <t>Printing &amp; Stationry (PU-24)</t>
  </si>
  <si>
    <t>STORES</t>
  </si>
  <si>
    <t>Stock Purchase (PU-27) (Other than D-10 HSD Traction)</t>
  </si>
  <si>
    <t>FUEL (NON-TRACTION)</t>
  </si>
  <si>
    <t>Electric. Office (D-08, PU-30)</t>
  </si>
  <si>
    <t>Electric. Colony (D-11, PU-30)</t>
  </si>
  <si>
    <t>HSD Civil (D-04, PU-31)</t>
  </si>
  <si>
    <t>HSD GEN. Sets (D-08, PU-31)</t>
  </si>
  <si>
    <t>LEASE CHARGES &amp; DEBITS</t>
  </si>
  <si>
    <t>IRFA, IRFC, IRCA (D-09, PU-33)</t>
  </si>
  <si>
    <t>Other Debits (PU-33)</t>
  </si>
  <si>
    <t>LOCO (D-05, PU-35 &amp; 64)</t>
  </si>
  <si>
    <t>POH (Other than Wages)</t>
  </si>
  <si>
    <t>C &amp; W (D-06, PU-35 &amp; 64)</t>
  </si>
  <si>
    <t>OTHERS</t>
  </si>
  <si>
    <t>Comp. Consumables (PU-51)</t>
  </si>
  <si>
    <t>Comp. Hard/Software (PU-50)</t>
  </si>
  <si>
    <t>CGST (PU-72)</t>
  </si>
  <si>
    <t>SGST (PU-73)</t>
  </si>
  <si>
    <t>IGST (PU-75)</t>
  </si>
  <si>
    <t>Misc. Expenses (PU-99)</t>
  </si>
  <si>
    <t>TOTAL OTHER THAN STAFF (MAIN PUs)</t>
  </si>
  <si>
    <t>% of Total OWE</t>
  </si>
  <si>
    <t>Variation over BP</t>
  </si>
  <si>
    <t xml:space="preserve">Demand </t>
  </si>
  <si>
    <t>Remarks for exacess</t>
  </si>
  <si>
    <t>% SL Utilization</t>
  </si>
  <si>
    <t>BP to end of 09-2020</t>
  </si>
  <si>
    <t>Actuals upto Sep' 20</t>
  </si>
  <si>
    <t>P U Wise  expenditure   to   end   of Sep-20 on SL</t>
  </si>
  <si>
    <t>Revised SL 2 2020-21</t>
  </si>
  <si>
    <t>BAL. SL FOR 6 MONTH</t>
  </si>
  <si>
    <t>IRFC 09-780</t>
  </si>
  <si>
    <t>IRFA 09-750</t>
  </si>
  <si>
    <t>IRCA 09-740</t>
  </si>
  <si>
    <t>EXP. ON CLEANLINESS</t>
  </si>
  <si>
    <t>08-590</t>
  </si>
  <si>
    <t>09-280</t>
  </si>
  <si>
    <t>11-310</t>
  </si>
  <si>
    <t>NCR :  SMH wise Report (fig. in '000s)</t>
  </si>
  <si>
    <t>Stage wise report for the year 2020-2021</t>
  </si>
  <si>
    <t>AU</t>
  </si>
  <si>
    <t>SMH</t>
  </si>
  <si>
    <t>BEA 
2020-2021</t>
  </si>
  <si>
    <t>BG 
2020-2021</t>
  </si>
  <si>
    <t>RB_RES 
2020-2021</t>
  </si>
  <si>
    <t>BG_SL 
2020-2021</t>
  </si>
  <si>
    <t>REA 
2020-2021</t>
  </si>
  <si>
    <t>RG 
2020-2021</t>
  </si>
  <si>
    <t>BEA 
2021-2022</t>
  </si>
  <si>
    <t>BP 
 UPTO 
DEC 2020</t>
  </si>
  <si>
    <t>COPPY 
 UPTO 
NOV 2019</t>
  </si>
  <si>
    <t>ACTUALS 
 UPTO 
NOV 2020</t>
  </si>
  <si>
    <t>COPPY 
 UPTO 
DEC 2019</t>
  </si>
  <si>
    <t>ACTUALS 
 UPTO 
DEC 2020</t>
  </si>
  <si>
    <t>ACTUALS 
2019-2020</t>
  </si>
  <si>
    <t>ACTUALS 
2020-2021 
 TILL DATE</t>
  </si>
  <si>
    <t>32 - NCR</t>
  </si>
  <si>
    <t>SMH - 01</t>
  </si>
  <si>
    <t>SMH - 02</t>
  </si>
  <si>
    <t>SMH - 03</t>
  </si>
  <si>
    <t>SMH - 04</t>
  </si>
  <si>
    <t>SMH - 05</t>
  </si>
  <si>
    <t>SMH - 06</t>
  </si>
  <si>
    <t>SMH - 07</t>
  </si>
  <si>
    <t>SMH - 08</t>
  </si>
  <si>
    <t>SMH - 09</t>
  </si>
  <si>
    <t>SMH - 10</t>
  </si>
  <si>
    <t>SMH - 11</t>
  </si>
  <si>
    <t>SMH - 10N</t>
  </si>
  <si>
    <t>POH Activities</t>
  </si>
  <si>
    <t>PU-34  D-5</t>
  </si>
  <si>
    <t>PU-34 D-6</t>
  </si>
  <si>
    <t>PU-34 TOTAL  (POH/W/HOME)</t>
  </si>
  <si>
    <t>PU-35 D-5</t>
  </si>
  <si>
    <t>PU-35 D-6</t>
  </si>
  <si>
    <t>PU-35 TOTAL (POH/M/HOME)</t>
  </si>
  <si>
    <t>PU-63  D-5</t>
  </si>
  <si>
    <t>PU-63 D-6</t>
  </si>
  <si>
    <t>PU-63  TOTAL (POH/W/F)</t>
  </si>
  <si>
    <t>PU-64  D-5</t>
  </si>
  <si>
    <t>PU-64 D-6</t>
  </si>
  <si>
    <t>PU-34 D-7</t>
  </si>
  <si>
    <t>PU-35 D-7</t>
  </si>
  <si>
    <t>Remarks for Excess</t>
  </si>
  <si>
    <t>One time expenditure.</t>
  </si>
  <si>
    <t>Rg is less than last year actuals. Allowance like NPA, washing Allowance not related to train operations are likely to remain at last year level. Allowances pertain mainly to D -4 Engg., D -5 Mechaanical, D- 8 (Operating), D 11 (Medical), D- 12 (RPF)</t>
  </si>
  <si>
    <t>RG is sufficient to meet expenditure. Children Education allowance is disbursed mainly during first two quarters of financial year. (Demand  11)</t>
  </si>
  <si>
    <t>RG is 28% less than last year actuals, hence excess utilization of RG. However, expenditure crossed RG due to more debits received from HQ for stock purchase of Elec/Loco Shed, Elec/Gen, Elec/TRD, S&amp;T, Mech/DSL Shed, Engineering &amp; Operating departments as indents already placed in previous years.</t>
  </si>
  <si>
    <t>Excess mainly in D 5, 9, &amp; 12.</t>
  </si>
  <si>
    <t>Track maintenance activities are increased due to easily availability of blocks. Hence, excess expenditre is incurred.</t>
  </si>
  <si>
    <t>RG is 14% less than last year actuals, hence excess utilization of RG.Further, Debits of POH of last FY received in current FY &amp; also more POH due in the current cycle. General escalation in material cost also contributed in excess expenditure.</t>
  </si>
  <si>
    <t>This expenditure is related to GST paid on stock purchses (PU-27), direct purchases (PU-28) and contractual payments (PU-32).</t>
  </si>
  <si>
    <t>RG is 21% less than last year actuals, hence excess utilization of RG. No effect of COVID-19 on this expenditure, however expenditure is 14% less than COPPY.</t>
  </si>
  <si>
    <t>Excess is mainly due to increased IRCA debits. Expenditure under this head is more than COPPY by 16%.</t>
  </si>
  <si>
    <t>Utilization is high since against projected BE of Rs. 50.29 crore for PU-18 to 24, RG is only Rs. 20.17 crore. However, expenditure is 40.67% less than COPPY and incurred only on essential office equipments and advertizing. Mainly in D4, D 7,D 8 &amp; D 11.</t>
  </si>
  <si>
    <t>ORDINARY WORKING EXPENSES PU WISE (Zonal)</t>
  </si>
  <si>
    <t>Extra Fund needed</t>
  </si>
  <si>
    <t>Arrear of Rs. 1.36 (JHS) crore pertaining to last year was paid in current year.RG is 57% less than last year actuals, hence some excess utilization is seen. However, expenditure is 52% less than last year</t>
  </si>
  <si>
    <t>Arrear of Rs. 10.57 crore(5.00 ALD &amp; 5.57 JHS) pertaining to last year was paid in current year. Also rate of KMA is increased 100%. If we deduct arrear amount, RG utilization comes to 71%. Excess mainlyin D -8 on account of operating staff.</t>
  </si>
  <si>
    <t>Utilization is high due to arrear payment of Rs. 2.68 crore(JHS) pertaining to last year. Also NDA for freight trains and night patrolling by engineering &amp; TRD staff is continueing even though normal train operations are not fully restored. RG is also less by 14% in comparison to last year actuals. Excess mainly in D - 4 (Engg. Staff ) and D -8 Operating Staff.</t>
  </si>
  <si>
    <t>Arrear of Rs. 4.00 crore (AGC) pertaining to last year was paid in current year.RG is less by 15% in comparison to last year actuals and expenditure is also less than last year by 19%. Some excess is mainly due to payment of pending liability  of last year of Rs. 4 crore approx. by AGC division.</t>
  </si>
  <si>
    <t xml:space="preserve">RG is 12% less than last year actuals, hence excess utilization of RG. Utilization is high since pending liability of approx.. Rs. 26.18 crore (ALD-13.76,JHS-8.42,AGC-4.00) pertaining to last year was cleared in this financial year. Expenditure is incurred only on essential track maintenance (which has increased since blocks are available due to less train services), essential cleanliness activities at stations etc. </t>
  </si>
  <si>
    <t>Arrear of Rs. 9.35crore (JHS)pertaining to last year was paid in current year.RG is less by 8% in comparison to last year actuals. Further, Debits of POH of last FY received in current FY &amp; also more POH due in the current cycle. Demand 5 &amp; 6.</t>
  </si>
  <si>
    <t>Arrear of Rs. 3.40 (JHS) crore pertaining to last year was paid in current year.RG is less by 21% in comparison to last year actuals. Debits of POH of Track machines for last FY received in current FY &amp; also no. of track machines undergoing POH increased as compared to last year as 2 more CPOH units commissioned in this FY.</t>
  </si>
  <si>
    <t>Arrear of Rs. (1.70 CroreJHS under PU 35 &amp; 8.23 Croreunder PU 64 JHS)crore pertaining to last year was paid in current year. RG is 23% less than last year actuals, hence excess utilization of RG. Further, Debits of POH of last FY received in current FY &amp; also more POH due in the current cycle. General escalation in material cost also contributed in excess expenditure.</t>
  </si>
  <si>
    <t xml:space="preserve">CEA </t>
  </si>
  <si>
    <t xml:space="preserve">Arrear of Rs. 11.45 crore( ALD-2.5,AGC-2.5, JHS-6.45) pertaining to last year was paid in current year.Utilization is high, however in comparison to last year expenditure is less by 19%. RG is also less by 29% in comparison  to last year actuals. Excess is mainly due to payment of pending liability of Rs. 6.45 crore of last year in JHS division. Mainly prtainining to D 4 (Engg. Staff ) </t>
  </si>
  <si>
    <t>PLB-99.13</t>
  </si>
  <si>
    <t>CEA-84.55</t>
  </si>
  <si>
    <t xml:space="preserve">C/F Liabilities </t>
  </si>
  <si>
    <t>PU-64 TOTAL (POH/M/F)</t>
  </si>
  <si>
    <t>% of Total FG 2020-21</t>
  </si>
  <si>
    <t>Actuals 2020-21</t>
  </si>
  <si>
    <t>Actual upto Apr'20</t>
  </si>
  <si>
    <t>Actual Upto Apr'21</t>
  </si>
  <si>
    <t>LTC</t>
  </si>
  <si>
    <t>OBG (SL)Utilization</t>
  </si>
  <si>
    <t>OBG  SL 2020-21</t>
  </si>
  <si>
    <t>% of Total OBG SL2020-21</t>
  </si>
  <si>
    <t>% of Total OBG SL 2020-21</t>
  </si>
  <si>
    <t>% of Total OBG  SL 2020-21</t>
  </si>
  <si>
    <t>Actual upto April'20</t>
  </si>
  <si>
    <t>Actual Upto April'21</t>
  </si>
  <si>
    <t>OBG SL 2020-21</t>
  </si>
  <si>
    <t>OBG SL Utilization</t>
  </si>
  <si>
    <t>% of Total OBG SL2021-22</t>
  </si>
  <si>
    <t>BP to end APR'21</t>
  </si>
  <si>
    <t>Others</t>
  </si>
  <si>
    <t>% of Total OWE 2020-21</t>
  </si>
  <si>
    <t>PU - 34</t>
  </si>
  <si>
    <t>PU - 35</t>
  </si>
  <si>
    <t>Adjustments (PU-33)</t>
  </si>
  <si>
    <t>Diesel-Home Rly Loco (PU-27)</t>
  </si>
  <si>
    <t>Actuals 2021-22</t>
  </si>
  <si>
    <t>STAFF COST (Main PriAply Units)</t>
  </si>
  <si>
    <t>OTHER THAN STAFF COST (Main PriAply Units)</t>
  </si>
  <si>
    <t>OBG SL 2022-23</t>
  </si>
  <si>
    <t>PU - 22</t>
  </si>
  <si>
    <t>% of Total SL 2022-23</t>
  </si>
  <si>
    <t>% BG(SL) Utilization</t>
  </si>
  <si>
    <t>BGSL-AC</t>
  </si>
  <si>
    <t>% BGSL Utilization</t>
  </si>
  <si>
    <t xml:space="preserve">BG SL 2022-23 </t>
  </si>
  <si>
    <t>BG SL Utilization</t>
  </si>
  <si>
    <t>% of Total BGSL 2020-21</t>
  </si>
  <si>
    <t>% of Total BGSL 2022-23</t>
  </si>
  <si>
    <t>% of Total BG SL 2022-23</t>
  </si>
  <si>
    <t>% of Total BG  SL 2022-23</t>
  </si>
  <si>
    <t>ORDINARY WORKING EXPENSES PU WISE PRYJ DIVISION NOV-22</t>
  </si>
  <si>
    <t>Actual upto Nov'21</t>
  </si>
  <si>
    <t>Actual Upto Nov'22</t>
  </si>
  <si>
    <t>P U Wise  expenditure   to   end   of Nov-22 on BGSL PRYJ. DIVISION</t>
  </si>
  <si>
    <t>BP to end of Nov'22</t>
  </si>
  <si>
    <t>Actuals upto Nov' 21</t>
  </si>
  <si>
    <t>Actuals upto Nov' 22</t>
  </si>
  <si>
    <t>FINANCE REGISTER - GRANT WISE AND PU WISE SUMMARY FROM MONTH :APRIL    21 TO NOVEMBER 21</t>
  </si>
  <si>
    <t>Report generated on : 28.11.2022 at 11:52:26 AM</t>
  </si>
  <si>
    <t>FINANCE REGISTER - GRANT WISE AND PU WISE SUMMARY FROM MONTH :APRIL    22 TO NOVEMBER 22</t>
  </si>
  <si>
    <t>Report generated on : 06.12.2022 at 01:09:17 PM</t>
  </si>
</sst>
</file>

<file path=xl/styles.xml><?xml version="1.0" encoding="utf-8"?>
<styleSheet xmlns="http://schemas.openxmlformats.org/spreadsheetml/2006/main">
  <numFmts count="1">
    <numFmt numFmtId="164" formatCode="0.0%"/>
  </numFmts>
  <fonts count="24">
    <font>
      <sz val="11"/>
      <color theme="1"/>
      <name val="Calibri"/>
      <family val="2"/>
      <scheme val="minor"/>
    </font>
    <font>
      <sz val="11"/>
      <color theme="1"/>
      <name val="Calibri"/>
      <family val="2"/>
      <scheme val="minor"/>
    </font>
    <font>
      <b/>
      <sz val="12"/>
      <color theme="1"/>
      <name val="Arial"/>
      <family val="2"/>
    </font>
    <font>
      <b/>
      <sz val="12"/>
      <color rgb="FFFF0000"/>
      <name val="Arial"/>
      <family val="2"/>
    </font>
    <font>
      <b/>
      <sz val="12"/>
      <name val="Arial"/>
      <family val="2"/>
    </font>
    <font>
      <b/>
      <sz val="11"/>
      <color theme="1"/>
      <name val="Calibri"/>
      <family val="2"/>
      <scheme val="minor"/>
    </font>
    <font>
      <b/>
      <sz val="11"/>
      <name val="Calibri"/>
      <family val="2"/>
      <scheme val="minor"/>
    </font>
    <font>
      <sz val="11"/>
      <name val="Calibri"/>
      <family val="2"/>
      <scheme val="minor"/>
    </font>
    <font>
      <sz val="11"/>
      <color rgb="FFFF0000"/>
      <name val="Calibri"/>
      <family val="2"/>
      <scheme val="minor"/>
    </font>
    <font>
      <sz val="12"/>
      <color theme="1"/>
      <name val="Arial"/>
      <family val="2"/>
    </font>
    <font>
      <sz val="12"/>
      <name val="Arial"/>
      <family val="2"/>
    </font>
    <font>
      <b/>
      <sz val="12"/>
      <color rgb="FF0070C0"/>
      <name val="Arial"/>
      <family val="2"/>
    </font>
    <font>
      <sz val="11"/>
      <color rgb="FF0070C0"/>
      <name val="Calibri"/>
      <family val="2"/>
      <scheme val="minor"/>
    </font>
    <font>
      <b/>
      <sz val="12"/>
      <color rgb="FF002060"/>
      <name val="Arial"/>
      <family val="2"/>
    </font>
    <font>
      <sz val="11"/>
      <color rgb="FF002060"/>
      <name val="Calibri"/>
      <family val="2"/>
      <scheme val="minor"/>
    </font>
    <font>
      <sz val="12"/>
      <color theme="1"/>
      <name val="Calibri"/>
      <family val="2"/>
      <scheme val="minor"/>
    </font>
    <font>
      <b/>
      <sz val="11"/>
      <color theme="1"/>
      <name val="Arial"/>
      <family val="2"/>
    </font>
    <font>
      <b/>
      <sz val="10"/>
      <name val="Arial"/>
      <family val="2"/>
    </font>
    <font>
      <sz val="11"/>
      <color theme="1"/>
      <name val="Calibri"/>
      <family val="2"/>
    </font>
    <font>
      <b/>
      <sz val="11"/>
      <color rgb="FF000000"/>
      <name val="Calibri"/>
      <family val="2"/>
    </font>
    <font>
      <sz val="12"/>
      <color theme="1"/>
      <name val="Calibri"/>
      <family val="2"/>
    </font>
    <font>
      <sz val="11"/>
      <color rgb="FF000000"/>
      <name val="Calibri"/>
      <family val="2"/>
    </font>
    <font>
      <sz val="12"/>
      <name val="Calibri"/>
      <family val="2"/>
      <scheme val="minor"/>
    </font>
    <font>
      <b/>
      <i/>
      <sz val="10"/>
      <name val="Arial"/>
    </font>
  </fonts>
  <fills count="6">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theme="0"/>
        <bgColor indexed="64"/>
      </patternFill>
    </fill>
  </fills>
  <borders count="14">
    <border>
      <left/>
      <right/>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8"/>
      </left>
      <right/>
      <top style="thin">
        <color indexed="8"/>
      </top>
      <bottom style="thin">
        <color indexed="8"/>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32">
    <xf numFmtId="0" fontId="0" fillId="0" borderId="0" xfId="0"/>
    <xf numFmtId="0" fontId="2" fillId="0" borderId="0" xfId="0" applyFont="1"/>
    <xf numFmtId="0" fontId="3" fillId="0" borderId="0" xfId="0" applyFont="1"/>
    <xf numFmtId="0" fontId="2" fillId="0" borderId="3" xfId="0" applyFont="1" applyBorder="1" applyAlignment="1">
      <alignment horizontal="center" vertical="center" wrapText="1"/>
    </xf>
    <xf numFmtId="0" fontId="3" fillId="0" borderId="3" xfId="0" applyFont="1" applyBorder="1" applyAlignment="1">
      <alignment horizontal="center" vertical="center" wrapText="1"/>
    </xf>
    <xf numFmtId="0" fontId="2" fillId="0" borderId="3" xfId="0" applyFont="1" applyBorder="1"/>
    <xf numFmtId="0" fontId="3" fillId="0" borderId="3" xfId="0" applyFont="1" applyBorder="1"/>
    <xf numFmtId="0" fontId="3" fillId="0" borderId="3" xfId="0" applyFont="1" applyBorder="1" applyAlignment="1">
      <alignment horizontal="right"/>
    </xf>
    <xf numFmtId="1" fontId="4" fillId="0" borderId="3" xfId="0" applyNumberFormat="1" applyFont="1" applyBorder="1" applyAlignment="1">
      <alignment horizontal="center" vertical="center"/>
    </xf>
    <xf numFmtId="1" fontId="4" fillId="0" borderId="3" xfId="0" applyNumberFormat="1" applyFont="1" applyBorder="1"/>
    <xf numFmtId="1" fontId="3" fillId="0" borderId="3" xfId="0" applyNumberFormat="1" applyFont="1" applyBorder="1"/>
    <xf numFmtId="1" fontId="2" fillId="0" borderId="3" xfId="0" applyNumberFormat="1" applyFont="1" applyBorder="1"/>
    <xf numFmtId="1" fontId="4" fillId="0" borderId="3" xfId="0" applyNumberFormat="1" applyFont="1" applyBorder="1" applyAlignment="1">
      <alignment horizontal="left"/>
    </xf>
    <xf numFmtId="164" fontId="2" fillId="0" borderId="3" xfId="1" applyNumberFormat="1" applyFont="1" applyBorder="1"/>
    <xf numFmtId="164" fontId="3" fillId="0" borderId="3" xfId="1" applyNumberFormat="1" applyFont="1" applyBorder="1"/>
    <xf numFmtId="0" fontId="4" fillId="0" borderId="3" xfId="0" applyFont="1" applyBorder="1" applyAlignment="1">
      <alignment horizontal="center" vertical="center"/>
    </xf>
    <xf numFmtId="0" fontId="4" fillId="0" borderId="3" xfId="0" applyFont="1" applyBorder="1"/>
    <xf numFmtId="0" fontId="3" fillId="0" borderId="3" xfId="0" applyFont="1" applyBorder="1" applyAlignment="1">
      <alignment horizontal="left" wrapText="1"/>
    </xf>
    <xf numFmtId="0" fontId="5" fillId="0" borderId="3" xfId="0" applyFont="1" applyBorder="1" applyAlignment="1">
      <alignment horizontal="left" vertical="top" wrapText="1"/>
    </xf>
    <xf numFmtId="0" fontId="6" fillId="0" borderId="3" xfId="0" applyFont="1" applyBorder="1" applyAlignment="1">
      <alignment horizontal="left" vertical="top" wrapText="1"/>
    </xf>
    <xf numFmtId="0" fontId="7" fillId="0" borderId="3" xfId="0" applyFont="1" applyBorder="1"/>
    <xf numFmtId="2" fontId="7" fillId="0" borderId="3" xfId="0" applyNumberFormat="1" applyFont="1" applyBorder="1" applyAlignment="1">
      <alignment horizontal="right"/>
    </xf>
    <xf numFmtId="2" fontId="0" fillId="0" borderId="3" xfId="0" applyNumberFormat="1" applyBorder="1"/>
    <xf numFmtId="0" fontId="0" fillId="0" borderId="3" xfId="0" applyBorder="1"/>
    <xf numFmtId="164" fontId="0" fillId="0" borderId="3" xfId="1" applyNumberFormat="1" applyFont="1" applyBorder="1"/>
    <xf numFmtId="0" fontId="5" fillId="0" borderId="3" xfId="0" applyFont="1" applyBorder="1"/>
    <xf numFmtId="2" fontId="5" fillId="0" borderId="3" xfId="0" applyNumberFormat="1" applyFont="1" applyBorder="1"/>
    <xf numFmtId="0" fontId="6" fillId="0" borderId="3" xfId="0" applyFont="1" applyBorder="1"/>
    <xf numFmtId="0" fontId="0" fillId="0" borderId="1" xfId="0" applyBorder="1" applyAlignment="1">
      <alignment horizontal="right" vertical="top" wrapText="1"/>
    </xf>
    <xf numFmtId="0" fontId="0" fillId="0" borderId="1" xfId="0" applyNumberFormat="1" applyBorder="1" applyAlignment="1">
      <alignment horizontal="right" vertical="top" wrapText="1"/>
    </xf>
    <xf numFmtId="1" fontId="0" fillId="0" borderId="0" xfId="0" applyNumberFormat="1"/>
    <xf numFmtId="0" fontId="0" fillId="0" borderId="0" xfId="0" applyBorder="1"/>
    <xf numFmtId="0" fontId="7" fillId="0" borderId="0" xfId="0" applyFont="1" applyBorder="1"/>
    <xf numFmtId="2" fontId="7" fillId="0" borderId="0" xfId="0" applyNumberFormat="1" applyFont="1" applyBorder="1" applyAlignment="1">
      <alignment horizontal="right"/>
    </xf>
    <xf numFmtId="2" fontId="0" fillId="0" borderId="0" xfId="0" applyNumberFormat="1" applyBorder="1"/>
    <xf numFmtId="164" fontId="0" fillId="0" borderId="0" xfId="1" applyNumberFormat="1" applyFont="1" applyBorder="1"/>
    <xf numFmtId="0" fontId="5" fillId="0" borderId="0" xfId="0" applyFont="1"/>
    <xf numFmtId="1" fontId="9" fillId="0" borderId="3" xfId="0" applyNumberFormat="1" applyFont="1" applyBorder="1"/>
    <xf numFmtId="1" fontId="10" fillId="0" borderId="3" xfId="0" applyNumberFormat="1" applyFont="1" applyBorder="1" applyAlignment="1">
      <alignment horizontal="right"/>
    </xf>
    <xf numFmtId="0" fontId="4" fillId="0" borderId="3" xfId="0" applyFont="1" applyBorder="1" applyAlignment="1">
      <alignment horizontal="center" vertical="center" wrapText="1"/>
    </xf>
    <xf numFmtId="0" fontId="4" fillId="0" borderId="3" xfId="0" applyFont="1" applyBorder="1" applyAlignment="1">
      <alignment horizontal="right"/>
    </xf>
    <xf numFmtId="0" fontId="8" fillId="0" borderId="0" xfId="0" applyFont="1"/>
    <xf numFmtId="0" fontId="11" fillId="0" borderId="0" xfId="0" applyFont="1"/>
    <xf numFmtId="0" fontId="11" fillId="0" borderId="3" xfId="0" applyFont="1" applyBorder="1" applyAlignment="1">
      <alignment horizontal="center" vertical="center" wrapText="1"/>
    </xf>
    <xf numFmtId="0" fontId="11" fillId="0" borderId="3" xfId="0" applyFont="1" applyBorder="1"/>
    <xf numFmtId="1" fontId="11" fillId="0" borderId="3" xfId="0" applyNumberFormat="1" applyFont="1" applyBorder="1"/>
    <xf numFmtId="164" fontId="11" fillId="0" borderId="3" xfId="1" applyNumberFormat="1" applyFont="1" applyBorder="1"/>
    <xf numFmtId="0" fontId="12" fillId="0" borderId="0" xfId="0" applyFont="1"/>
    <xf numFmtId="0" fontId="13" fillId="0" borderId="0" xfId="0" applyFont="1"/>
    <xf numFmtId="0" fontId="13" fillId="0" borderId="3" xfId="0" applyFont="1" applyBorder="1" applyAlignment="1">
      <alignment horizontal="center" vertical="center" wrapText="1"/>
    </xf>
    <xf numFmtId="0" fontId="13" fillId="0" borderId="3" xfId="0" applyFont="1" applyBorder="1"/>
    <xf numFmtId="1" fontId="13" fillId="0" borderId="3" xfId="0" applyNumberFormat="1" applyFont="1" applyBorder="1"/>
    <xf numFmtId="164" fontId="13" fillId="0" borderId="3" xfId="1" applyNumberFormat="1" applyFont="1" applyBorder="1"/>
    <xf numFmtId="0" fontId="14" fillId="0" borderId="0" xfId="0" applyFont="1"/>
    <xf numFmtId="10" fontId="0" fillId="0" borderId="3" xfId="1" applyNumberFormat="1" applyFont="1" applyBorder="1"/>
    <xf numFmtId="2" fontId="6" fillId="0" borderId="3" xfId="0" applyNumberFormat="1" applyFont="1" applyBorder="1" applyAlignment="1">
      <alignment horizontal="right"/>
    </xf>
    <xf numFmtId="164" fontId="5" fillId="0" borderId="3" xfId="1" applyNumberFormat="1" applyFont="1" applyBorder="1"/>
    <xf numFmtId="10" fontId="5" fillId="0" borderId="3" xfId="1" applyNumberFormat="1" applyFont="1" applyBorder="1"/>
    <xf numFmtId="0" fontId="0" fillId="0" borderId="3" xfId="0" applyFont="1" applyBorder="1"/>
    <xf numFmtId="0" fontId="7" fillId="0" borderId="3" xfId="0" applyFont="1" applyBorder="1" applyAlignment="1">
      <alignment horizontal="right"/>
    </xf>
    <xf numFmtId="0" fontId="7" fillId="0" borderId="3" xfId="0" applyFont="1" applyFill="1" applyBorder="1" applyAlignment="1">
      <alignment horizontal="right"/>
    </xf>
    <xf numFmtId="0" fontId="6" fillId="0" borderId="3" xfId="0" applyFont="1" applyFill="1" applyBorder="1"/>
    <xf numFmtId="0" fontId="6" fillId="0" borderId="3" xfId="0" applyFont="1" applyFill="1" applyBorder="1" applyAlignment="1">
      <alignment horizontal="left"/>
    </xf>
    <xf numFmtId="0" fontId="6" fillId="2" borderId="3" xfId="0" applyFont="1" applyFill="1" applyBorder="1"/>
    <xf numFmtId="0" fontId="6" fillId="2" borderId="0" xfId="0" applyFont="1" applyFill="1" applyBorder="1"/>
    <xf numFmtId="0" fontId="0" fillId="2" borderId="0" xfId="0" applyFill="1"/>
    <xf numFmtId="0" fontId="6" fillId="2" borderId="3" xfId="0" applyFont="1" applyFill="1" applyBorder="1" applyAlignment="1">
      <alignment horizontal="left" vertical="top" wrapText="1"/>
    </xf>
    <xf numFmtId="0" fontId="5" fillId="2" borderId="3" xfId="0" applyFont="1" applyFill="1" applyBorder="1" applyAlignment="1">
      <alignment horizontal="left" vertical="top" wrapText="1"/>
    </xf>
    <xf numFmtId="164" fontId="7" fillId="0" borderId="3" xfId="1" applyNumberFormat="1" applyFont="1" applyBorder="1" applyAlignment="1">
      <alignment horizontal="right"/>
    </xf>
    <xf numFmtId="164" fontId="6" fillId="0" borderId="3" xfId="1" applyNumberFormat="1" applyFont="1" applyBorder="1" applyAlignment="1">
      <alignment horizontal="right"/>
    </xf>
    <xf numFmtId="2" fontId="0" fillId="0" borderId="0" xfId="0" applyNumberFormat="1"/>
    <xf numFmtId="0" fontId="0" fillId="0" borderId="0" xfId="0" applyAlignment="1">
      <alignment wrapText="1"/>
    </xf>
    <xf numFmtId="2" fontId="7" fillId="0" borderId="3" xfId="0" applyNumberFormat="1" applyFont="1" applyBorder="1" applyAlignment="1">
      <alignment horizontal="right" wrapText="1"/>
    </xf>
    <xf numFmtId="2" fontId="6" fillId="0" borderId="3" xfId="0" applyNumberFormat="1" applyFont="1" applyBorder="1" applyAlignment="1">
      <alignment horizontal="right" wrapText="1"/>
    </xf>
    <xf numFmtId="2" fontId="7" fillId="0" borderId="0" xfId="0" applyNumberFormat="1" applyFont="1" applyBorder="1" applyAlignment="1">
      <alignment horizontal="right" wrapText="1"/>
    </xf>
    <xf numFmtId="0" fontId="0" fillId="2" borderId="0" xfId="0" applyFill="1" applyAlignment="1">
      <alignment wrapText="1"/>
    </xf>
    <xf numFmtId="2" fontId="5" fillId="0" borderId="3" xfId="0" applyNumberFormat="1" applyFont="1" applyBorder="1" applyAlignment="1">
      <alignment wrapText="1"/>
    </xf>
    <xf numFmtId="0" fontId="5" fillId="3" borderId="0" xfId="0" applyFont="1" applyFill="1"/>
    <xf numFmtId="0" fontId="0" fillId="3" borderId="0" xfId="0" applyFill="1" applyAlignment="1">
      <alignment wrapText="1"/>
    </xf>
    <xf numFmtId="0" fontId="0" fillId="3" borderId="0" xfId="0" applyFill="1"/>
    <xf numFmtId="0" fontId="6" fillId="3" borderId="3" xfId="0" applyFont="1" applyFill="1" applyBorder="1"/>
    <xf numFmtId="0" fontId="6" fillId="3" borderId="3" xfId="0" applyFont="1" applyFill="1" applyBorder="1" applyAlignment="1">
      <alignment horizontal="left" vertical="top" wrapText="1"/>
    </xf>
    <xf numFmtId="0" fontId="5" fillId="3" borderId="3" xfId="0" applyFont="1" applyFill="1" applyBorder="1" applyAlignment="1">
      <alignment horizontal="left" vertical="top" wrapText="1"/>
    </xf>
    <xf numFmtId="0" fontId="7" fillId="0" borderId="3" xfId="0" applyFont="1" applyBorder="1" applyAlignment="1">
      <alignment wrapText="1"/>
    </xf>
    <xf numFmtId="0" fontId="0" fillId="0" borderId="0" xfId="0" applyFill="1"/>
    <xf numFmtId="0" fontId="0" fillId="0" borderId="0" xfId="0" applyFill="1" applyAlignment="1">
      <alignment wrapText="1"/>
    </xf>
    <xf numFmtId="0" fontId="0" fillId="0" borderId="3" xfId="0" applyFont="1" applyFill="1" applyBorder="1" applyAlignment="1">
      <alignment wrapText="1"/>
    </xf>
    <xf numFmtId="10" fontId="7" fillId="0" borderId="3" xfId="1" applyNumberFormat="1" applyFont="1" applyBorder="1" applyAlignment="1">
      <alignment horizontal="right"/>
    </xf>
    <xf numFmtId="10" fontId="6" fillId="0" borderId="3" xfId="1" applyNumberFormat="1" applyFont="1" applyBorder="1" applyAlignment="1">
      <alignment horizontal="right"/>
    </xf>
    <xf numFmtId="0" fontId="0" fillId="0" borderId="3" xfId="0" applyFont="1" applyFill="1" applyBorder="1"/>
    <xf numFmtId="0" fontId="5" fillId="0" borderId="4" xfId="0" applyFont="1" applyBorder="1"/>
    <xf numFmtId="2" fontId="5" fillId="0" borderId="4" xfId="0" applyNumberFormat="1" applyFont="1" applyBorder="1" applyAlignment="1">
      <alignment wrapText="1"/>
    </xf>
    <xf numFmtId="164" fontId="5" fillId="0" borderId="4" xfId="1" applyNumberFormat="1" applyFont="1" applyBorder="1"/>
    <xf numFmtId="2" fontId="5" fillId="0" borderId="4" xfId="0" applyNumberFormat="1" applyFont="1" applyBorder="1"/>
    <xf numFmtId="10" fontId="0" fillId="0" borderId="0" xfId="1" applyNumberFormat="1" applyFont="1" applyBorder="1"/>
    <xf numFmtId="0" fontId="5" fillId="3" borderId="3" xfId="0" applyFont="1" applyFill="1" applyBorder="1" applyAlignment="1">
      <alignment wrapText="1"/>
    </xf>
    <xf numFmtId="164" fontId="1" fillId="0" borderId="3" xfId="1" applyNumberFormat="1" applyFont="1" applyBorder="1"/>
    <xf numFmtId="1" fontId="10" fillId="0" borderId="3" xfId="0" applyNumberFormat="1" applyFont="1" applyFill="1" applyBorder="1" applyAlignment="1">
      <alignment horizontal="right"/>
    </xf>
    <xf numFmtId="1" fontId="9" fillId="0" borderId="3" xfId="0" applyNumberFormat="1" applyFont="1" applyFill="1" applyBorder="1"/>
    <xf numFmtId="0" fontId="5" fillId="0" borderId="6" xfId="0" applyFont="1" applyFill="1" applyBorder="1" applyAlignment="1"/>
    <xf numFmtId="0" fontId="5" fillId="0" borderId="5" xfId="0" applyFont="1" applyFill="1" applyBorder="1" applyAlignment="1"/>
    <xf numFmtId="0" fontId="0" fillId="0" borderId="0" xfId="0" applyFont="1"/>
    <xf numFmtId="10" fontId="0" fillId="0" borderId="0" xfId="1" applyNumberFormat="1" applyFont="1"/>
    <xf numFmtId="10" fontId="5" fillId="0" borderId="6" xfId="1" applyNumberFormat="1" applyFont="1" applyBorder="1"/>
    <xf numFmtId="10" fontId="5" fillId="0" borderId="5" xfId="1" applyNumberFormat="1" applyFont="1" applyBorder="1"/>
    <xf numFmtId="2" fontId="6" fillId="0" borderId="3" xfId="0" applyNumberFormat="1" applyFont="1" applyFill="1" applyBorder="1"/>
    <xf numFmtId="2" fontId="6" fillId="0" borderId="3" xfId="0" applyNumberFormat="1" applyFont="1" applyBorder="1"/>
    <xf numFmtId="2" fontId="7" fillId="0" borderId="3" xfId="0" applyNumberFormat="1" applyFont="1" applyBorder="1"/>
    <xf numFmtId="2" fontId="0" fillId="0" borderId="3" xfId="0" applyNumberFormat="1" applyFont="1" applyBorder="1"/>
    <xf numFmtId="2" fontId="0" fillId="0" borderId="3" xfId="0" applyNumberFormat="1" applyFont="1" applyFill="1" applyBorder="1" applyAlignment="1">
      <alignment wrapText="1"/>
    </xf>
    <xf numFmtId="2" fontId="7" fillId="0" borderId="3" xfId="0" applyNumberFormat="1" applyFont="1" applyFill="1" applyBorder="1" applyAlignment="1">
      <alignment horizontal="right"/>
    </xf>
    <xf numFmtId="2" fontId="7" fillId="0" borderId="3" xfId="0" applyNumberFormat="1" applyFont="1" applyBorder="1" applyAlignment="1">
      <alignment wrapText="1"/>
    </xf>
    <xf numFmtId="2" fontId="6" fillId="3" borderId="3" xfId="0" applyNumberFormat="1" applyFont="1" applyFill="1" applyBorder="1"/>
    <xf numFmtId="2" fontId="0" fillId="0" borderId="3" xfId="0" applyNumberFormat="1" applyFont="1" applyFill="1" applyBorder="1"/>
    <xf numFmtId="2" fontId="5" fillId="3" borderId="3" xfId="0" applyNumberFormat="1" applyFont="1" applyFill="1" applyBorder="1" applyAlignment="1">
      <alignment wrapText="1"/>
    </xf>
    <xf numFmtId="2" fontId="6" fillId="0" borderId="4" xfId="0" applyNumberFormat="1" applyFont="1" applyBorder="1" applyAlignment="1">
      <alignment horizontal="right" wrapText="1"/>
    </xf>
    <xf numFmtId="10" fontId="6" fillId="0" borderId="4" xfId="1" applyNumberFormat="1" applyFont="1" applyBorder="1" applyAlignment="1">
      <alignment horizontal="right"/>
    </xf>
    <xf numFmtId="2" fontId="6" fillId="0" borderId="4" xfId="0" applyNumberFormat="1" applyFont="1" applyBorder="1" applyAlignment="1">
      <alignment horizontal="right"/>
    </xf>
    <xf numFmtId="0" fontId="6" fillId="0" borderId="0" xfId="0" applyFont="1" applyFill="1" applyBorder="1"/>
    <xf numFmtId="2" fontId="6" fillId="0" borderId="4" xfId="0" applyNumberFormat="1" applyFont="1" applyFill="1" applyBorder="1"/>
    <xf numFmtId="0" fontId="0" fillId="0" borderId="0" xfId="0" applyFont="1" applyAlignment="1">
      <alignment wrapText="1"/>
    </xf>
    <xf numFmtId="0" fontId="2" fillId="0" borderId="0" xfId="0" applyFont="1" applyAlignment="1">
      <alignment horizontal="center"/>
    </xf>
    <xf numFmtId="0" fontId="15" fillId="0" borderId="3" xfId="0" applyFont="1" applyBorder="1"/>
    <xf numFmtId="1" fontId="3" fillId="0" borderId="3" xfId="0" applyNumberFormat="1" applyFont="1" applyFill="1" applyBorder="1"/>
    <xf numFmtId="0" fontId="3" fillId="0" borderId="3" xfId="0" applyFont="1" applyFill="1" applyBorder="1"/>
    <xf numFmtId="1" fontId="4" fillId="0" borderId="3" xfId="0" applyNumberFormat="1" applyFont="1" applyFill="1" applyBorder="1" applyAlignment="1">
      <alignment horizontal="right"/>
    </xf>
    <xf numFmtId="1" fontId="11" fillId="0" borderId="3" xfId="0" applyNumberFormat="1" applyFont="1" applyFill="1" applyBorder="1"/>
    <xf numFmtId="1" fontId="11" fillId="0" borderId="3" xfId="0" applyNumberFormat="1" applyFont="1" applyBorder="1" applyAlignment="1">
      <alignment horizontal="right"/>
    </xf>
    <xf numFmtId="10" fontId="2" fillId="0" borderId="3" xfId="1" applyNumberFormat="1" applyFont="1" applyBorder="1"/>
    <xf numFmtId="0" fontId="9" fillId="0" borderId="3" xfId="0" applyFont="1" applyBorder="1"/>
    <xf numFmtId="0" fontId="2" fillId="0" borderId="3" xfId="0" applyFont="1" applyBorder="1" applyAlignment="1">
      <alignment horizontal="center"/>
    </xf>
    <xf numFmtId="0" fontId="4" fillId="0" borderId="3" xfId="0" applyFont="1" applyBorder="1" applyAlignment="1">
      <alignment horizontal="center"/>
    </xf>
    <xf numFmtId="0" fontId="0" fillId="0" borderId="0" xfId="0" applyAlignment="1">
      <alignment horizontal="center"/>
    </xf>
    <xf numFmtId="0" fontId="2" fillId="0" borderId="0" xfId="0" applyFont="1" applyAlignment="1">
      <alignment horizontal="center"/>
    </xf>
    <xf numFmtId="0" fontId="16" fillId="0" borderId="3" xfId="0" applyFont="1" applyBorder="1"/>
    <xf numFmtId="0" fontId="5" fillId="3" borderId="3" xfId="0" applyFont="1" applyFill="1" applyBorder="1"/>
    <xf numFmtId="0" fontId="3" fillId="0" borderId="3" xfId="0" applyFont="1" applyBorder="1" applyAlignment="1">
      <alignment horizontal="center"/>
    </xf>
    <xf numFmtId="0" fontId="11" fillId="0" borderId="3" xfId="0" applyFont="1" applyBorder="1" applyAlignment="1">
      <alignment horizontal="center"/>
    </xf>
    <xf numFmtId="0" fontId="13" fillId="0" borderId="3" xfId="0" applyFont="1" applyBorder="1" applyAlignment="1">
      <alignment horizontal="center"/>
    </xf>
    <xf numFmtId="0" fontId="7" fillId="0" borderId="0" xfId="0" applyFont="1" applyAlignment="1">
      <alignment wrapText="1"/>
    </xf>
    <xf numFmtId="0" fontId="0" fillId="0" borderId="0" xfId="0" applyBorder="1" applyAlignment="1">
      <alignment wrapText="1"/>
    </xf>
    <xf numFmtId="2" fontId="6" fillId="0" borderId="3" xfId="0" applyNumberFormat="1" applyFont="1" applyBorder="1" applyAlignment="1">
      <alignment wrapText="1"/>
    </xf>
    <xf numFmtId="0" fontId="17" fillId="0" borderId="1" xfId="0" applyFont="1" applyBorder="1" applyAlignment="1">
      <alignment horizontal="center" vertical="top" wrapText="1"/>
    </xf>
    <xf numFmtId="0" fontId="17" fillId="0" borderId="0" xfId="0" applyFont="1" applyFill="1" applyBorder="1" applyAlignment="1">
      <alignment horizontal="center" vertical="top" wrapText="1"/>
    </xf>
    <xf numFmtId="0" fontId="0" fillId="0" borderId="1" xfId="0" applyBorder="1" applyAlignment="1">
      <alignment horizontal="left" vertical="top"/>
    </xf>
    <xf numFmtId="0" fontId="0" fillId="0" borderId="1" xfId="0" applyBorder="1" applyAlignment="1">
      <alignment horizontal="right" vertical="top"/>
    </xf>
    <xf numFmtId="0" fontId="17" fillId="4" borderId="1" xfId="0" applyFont="1" applyFill="1" applyBorder="1" applyAlignment="1">
      <alignment horizontal="center" vertical="top" wrapText="1"/>
    </xf>
    <xf numFmtId="0" fontId="0" fillId="4" borderId="1" xfId="0" applyFill="1" applyBorder="1" applyAlignment="1">
      <alignment horizontal="right" vertical="top"/>
    </xf>
    <xf numFmtId="0" fontId="6" fillId="0" borderId="3" xfId="0" applyFont="1" applyBorder="1" applyAlignment="1">
      <alignment wrapText="1"/>
    </xf>
    <xf numFmtId="0" fontId="18" fillId="0" borderId="0" xfId="0" applyFont="1"/>
    <xf numFmtId="0" fontId="0" fillId="0" borderId="3" xfId="0" applyBorder="1" applyAlignment="1">
      <alignment wrapText="1"/>
    </xf>
    <xf numFmtId="2" fontId="0" fillId="0" borderId="3" xfId="0" applyNumberFormat="1" applyBorder="1" applyAlignment="1">
      <alignment wrapText="1"/>
    </xf>
    <xf numFmtId="0" fontId="5" fillId="0" borderId="3" xfId="0" applyFont="1" applyFill="1" applyBorder="1"/>
    <xf numFmtId="0" fontId="5" fillId="3" borderId="4" xfId="0" applyFont="1" applyFill="1" applyBorder="1" applyAlignment="1">
      <alignment horizontal="center" wrapText="1"/>
    </xf>
    <xf numFmtId="0" fontId="5" fillId="3" borderId="5" xfId="0" applyFont="1" applyFill="1" applyBorder="1" applyAlignment="1">
      <alignment horizontal="center" wrapText="1"/>
    </xf>
    <xf numFmtId="0" fontId="0" fillId="0" borderId="0" xfId="0"/>
    <xf numFmtId="0" fontId="19" fillId="0" borderId="0" xfId="0" applyFont="1"/>
    <xf numFmtId="0" fontId="18" fillId="0" borderId="3" xfId="0" applyFont="1" applyBorder="1"/>
    <xf numFmtId="0" fontId="18" fillId="0" borderId="3" xfId="0" applyFont="1" applyBorder="1" applyAlignment="1">
      <alignment wrapText="1"/>
    </xf>
    <xf numFmtId="0" fontId="18" fillId="0" borderId="10" xfId="0" applyFont="1" applyBorder="1"/>
    <xf numFmtId="0" fontId="19" fillId="0" borderId="11" xfId="0" applyFont="1" applyBorder="1"/>
    <xf numFmtId="0" fontId="18" fillId="0" borderId="0" xfId="0" applyFont="1" applyAlignment="1">
      <alignment wrapText="1"/>
    </xf>
    <xf numFmtId="0" fontId="19" fillId="0" borderId="3" xfId="0" applyFont="1" applyBorder="1"/>
    <xf numFmtId="164" fontId="4" fillId="0" borderId="3" xfId="1" applyNumberFormat="1" applyFont="1" applyBorder="1"/>
    <xf numFmtId="0" fontId="19" fillId="0" borderId="0" xfId="0" applyFont="1" applyBorder="1" applyAlignment="1">
      <alignment horizontal="center"/>
    </xf>
    <xf numFmtId="2" fontId="20" fillId="0" borderId="0" xfId="0" applyNumberFormat="1" applyFont="1" applyBorder="1"/>
    <xf numFmtId="2" fontId="18" fillId="0" borderId="0" xfId="0" applyNumberFormat="1" applyFont="1"/>
    <xf numFmtId="2" fontId="19" fillId="0" borderId="0" xfId="0" applyNumberFormat="1" applyFont="1" applyBorder="1" applyAlignment="1">
      <alignment horizontal="center"/>
    </xf>
    <xf numFmtId="2" fontId="18" fillId="0" borderId="0" xfId="0" applyNumberFormat="1" applyFont="1" applyAlignment="1">
      <alignment wrapText="1"/>
    </xf>
    <xf numFmtId="2" fontId="8" fillId="0" borderId="0" xfId="0" applyNumberFormat="1" applyFont="1"/>
    <xf numFmtId="0" fontId="17" fillId="0" borderId="12" xfId="0" applyFont="1" applyBorder="1" applyAlignment="1">
      <alignment horizontal="center" vertical="top" wrapText="1"/>
    </xf>
    <xf numFmtId="0" fontId="17" fillId="0" borderId="3" xfId="0" applyFont="1" applyFill="1" applyBorder="1" applyAlignment="1">
      <alignment horizontal="center" vertical="top" wrapText="1"/>
    </xf>
    <xf numFmtId="0" fontId="0" fillId="0" borderId="3" xfId="0" applyFill="1" applyBorder="1" applyAlignment="1">
      <alignment horizontal="right" vertical="top"/>
    </xf>
    <xf numFmtId="0" fontId="8" fillId="0" borderId="1" xfId="0" applyFont="1" applyBorder="1" applyAlignment="1">
      <alignment horizontal="right" vertical="top"/>
    </xf>
    <xf numFmtId="0" fontId="8" fillId="0" borderId="12" xfId="0" applyFont="1" applyBorder="1" applyAlignment="1">
      <alignment horizontal="right" vertical="top"/>
    </xf>
    <xf numFmtId="0" fontId="18" fillId="0" borderId="0" xfId="0" applyFont="1" applyAlignment="1">
      <alignment horizontal="right"/>
    </xf>
    <xf numFmtId="0" fontId="21" fillId="0" borderId="0" xfId="0" applyFont="1" applyAlignment="1">
      <alignment horizontal="right"/>
    </xf>
    <xf numFmtId="0" fontId="4" fillId="0" borderId="0" xfId="0" applyFont="1"/>
    <xf numFmtId="10" fontId="4" fillId="0" borderId="3" xfId="1" applyNumberFormat="1" applyFont="1" applyBorder="1"/>
    <xf numFmtId="0" fontId="7" fillId="0" borderId="0" xfId="0" applyFont="1"/>
    <xf numFmtId="0" fontId="0" fillId="0" borderId="0" xfId="0"/>
    <xf numFmtId="0" fontId="0" fillId="0" borderId="0" xfId="0"/>
    <xf numFmtId="1" fontId="2" fillId="0" borderId="0" xfId="0" applyNumberFormat="1" applyFont="1" applyBorder="1"/>
    <xf numFmtId="1" fontId="4" fillId="0" borderId="3" xfId="0" applyNumberFormat="1" applyFont="1" applyBorder="1" applyAlignment="1">
      <alignment horizontal="left" wrapText="1"/>
    </xf>
    <xf numFmtId="0" fontId="0" fillId="0" borderId="0" xfId="0"/>
    <xf numFmtId="0" fontId="0" fillId="0" borderId="0" xfId="0"/>
    <xf numFmtId="0" fontId="7" fillId="3" borderId="3" xfId="0" applyFont="1" applyFill="1" applyBorder="1"/>
    <xf numFmtId="164" fontId="7" fillId="0" borderId="3" xfId="1" applyNumberFormat="1" applyFont="1" applyBorder="1"/>
    <xf numFmtId="10" fontId="7" fillId="0" borderId="3" xfId="1" applyNumberFormat="1" applyFont="1" applyBorder="1"/>
    <xf numFmtId="164" fontId="6" fillId="0" borderId="3" xfId="1" applyNumberFormat="1" applyFont="1" applyBorder="1"/>
    <xf numFmtId="10" fontId="6" fillId="0" borderId="3" xfId="1" applyNumberFormat="1" applyFont="1" applyBorder="1"/>
    <xf numFmtId="0" fontId="7" fillId="3" borderId="0" xfId="0" applyFont="1" applyFill="1"/>
    <xf numFmtId="0" fontId="7" fillId="0" borderId="3" xfId="0" applyFont="1" applyFill="1" applyBorder="1"/>
    <xf numFmtId="0" fontId="3" fillId="0" borderId="0" xfId="0" applyFont="1" applyBorder="1"/>
    <xf numFmtId="0" fontId="0" fillId="0" borderId="0" xfId="0" applyFill="1" applyBorder="1"/>
    <xf numFmtId="0" fontId="7" fillId="0" borderId="0" xfId="0" applyFont="1" applyFill="1" applyBorder="1"/>
    <xf numFmtId="10" fontId="7" fillId="0" borderId="0" xfId="1" applyNumberFormat="1" applyFont="1" applyFill="1" applyBorder="1"/>
    <xf numFmtId="10" fontId="6" fillId="0" borderId="0" xfId="1" applyNumberFormat="1" applyFont="1" applyFill="1" applyBorder="1"/>
    <xf numFmtId="2" fontId="6" fillId="0" borderId="0" xfId="0" applyNumberFormat="1" applyFont="1" applyFill="1" applyBorder="1"/>
    <xf numFmtId="0" fontId="6" fillId="0" borderId="0" xfId="0" applyFont="1" applyFill="1" applyBorder="1" applyAlignment="1">
      <alignment wrapText="1"/>
    </xf>
    <xf numFmtId="10" fontId="6" fillId="3" borderId="3" xfId="1" applyNumberFormat="1" applyFont="1" applyFill="1" applyBorder="1" applyAlignment="1">
      <alignment horizontal="right"/>
    </xf>
    <xf numFmtId="2" fontId="5" fillId="3" borderId="3" xfId="0" applyNumberFormat="1" applyFont="1" applyFill="1" applyBorder="1"/>
    <xf numFmtId="164" fontId="5" fillId="3" borderId="3" xfId="1" applyNumberFormat="1" applyFont="1" applyFill="1" applyBorder="1"/>
    <xf numFmtId="10" fontId="5" fillId="3" borderId="3" xfId="1" applyNumberFormat="1" applyFont="1" applyFill="1" applyBorder="1"/>
    <xf numFmtId="0" fontId="5" fillId="0" borderId="0" xfId="0" applyFont="1" applyFill="1" applyBorder="1" applyAlignment="1">
      <alignment wrapText="1"/>
    </xf>
    <xf numFmtId="0" fontId="6" fillId="3" borderId="8" xfId="0" applyFont="1" applyFill="1" applyBorder="1"/>
    <xf numFmtId="2" fontId="6" fillId="3" borderId="13" xfId="0" applyNumberFormat="1" applyFont="1" applyFill="1" applyBorder="1" applyAlignment="1">
      <alignment horizontal="right" wrapText="1"/>
    </xf>
    <xf numFmtId="0" fontId="5" fillId="2" borderId="3" xfId="0" applyFont="1" applyFill="1" applyBorder="1"/>
    <xf numFmtId="2" fontId="5" fillId="2" borderId="3" xfId="0" applyNumberFormat="1" applyFont="1" applyFill="1" applyBorder="1"/>
    <xf numFmtId="2" fontId="5" fillId="2" borderId="3" xfId="0" applyNumberFormat="1" applyFont="1" applyFill="1" applyBorder="1" applyAlignment="1">
      <alignment wrapText="1"/>
    </xf>
    <xf numFmtId="164" fontId="5" fillId="2" borderId="3" xfId="1" applyNumberFormat="1" applyFont="1" applyFill="1" applyBorder="1"/>
    <xf numFmtId="10" fontId="5" fillId="2" borderId="3" xfId="1" applyNumberFormat="1" applyFont="1" applyFill="1" applyBorder="1"/>
    <xf numFmtId="0" fontId="5" fillId="0" borderId="0" xfId="0" applyFont="1" applyBorder="1"/>
    <xf numFmtId="2" fontId="5" fillId="0" borderId="0" xfId="0" applyNumberFormat="1" applyFont="1" applyBorder="1"/>
    <xf numFmtId="2" fontId="5" fillId="0" borderId="0" xfId="0" applyNumberFormat="1" applyFont="1" applyBorder="1" applyAlignment="1">
      <alignment wrapText="1"/>
    </xf>
    <xf numFmtId="10" fontId="6" fillId="0" borderId="0" xfId="1" applyNumberFormat="1" applyFont="1" applyBorder="1" applyAlignment="1">
      <alignment horizontal="right"/>
    </xf>
    <xf numFmtId="164" fontId="5" fillId="0" borderId="0" xfId="1" applyNumberFormat="1" applyFont="1" applyBorder="1"/>
    <xf numFmtId="10" fontId="5" fillId="0" borderId="0" xfId="1" applyNumberFormat="1" applyFont="1" applyBorder="1"/>
    <xf numFmtId="10" fontId="3" fillId="0" borderId="3" xfId="1" applyNumberFormat="1" applyFont="1" applyBorder="1"/>
    <xf numFmtId="1" fontId="8" fillId="0" borderId="0" xfId="0" applyNumberFormat="1" applyFont="1"/>
    <xf numFmtId="1" fontId="3" fillId="0" borderId="3" xfId="0" applyNumberFormat="1" applyFont="1" applyBorder="1" applyAlignment="1">
      <alignment horizontal="right"/>
    </xf>
    <xf numFmtId="1" fontId="3" fillId="0" borderId="3" xfId="0" applyNumberFormat="1" applyFont="1" applyFill="1" applyBorder="1" applyAlignment="1">
      <alignment horizontal="right"/>
    </xf>
    <xf numFmtId="0" fontId="8" fillId="0" borderId="0" xfId="0" applyFont="1" applyAlignment="1">
      <alignment wrapText="1"/>
    </xf>
    <xf numFmtId="0" fontId="8" fillId="0" borderId="0" xfId="0" applyFont="1" applyBorder="1"/>
    <xf numFmtId="0" fontId="8" fillId="0" borderId="0" xfId="0" applyFont="1" applyBorder="1" applyAlignment="1">
      <alignment wrapText="1"/>
    </xf>
    <xf numFmtId="0" fontId="10" fillId="0" borderId="3" xfId="0" applyFont="1" applyBorder="1"/>
    <xf numFmtId="0" fontId="22" fillId="0" borderId="3" xfId="0" applyFont="1" applyBorder="1"/>
    <xf numFmtId="1" fontId="4" fillId="0" borderId="3" xfId="0" applyNumberFormat="1" applyFont="1" applyFill="1" applyBorder="1"/>
    <xf numFmtId="1" fontId="4" fillId="0" borderId="3" xfId="0" applyNumberFormat="1" applyFont="1" applyBorder="1" applyAlignment="1">
      <alignment horizontal="right"/>
    </xf>
    <xf numFmtId="1" fontId="7" fillId="0" borderId="0" xfId="0" applyNumberFormat="1" applyFont="1"/>
    <xf numFmtId="0" fontId="4" fillId="0" borderId="3" xfId="0" applyFont="1" applyFill="1" applyBorder="1"/>
    <xf numFmtId="1" fontId="10" fillId="0" borderId="3" xfId="0" applyNumberFormat="1" applyFont="1" applyFill="1" applyBorder="1"/>
    <xf numFmtId="1" fontId="22" fillId="0" borderId="3" xfId="0" applyNumberFormat="1" applyFont="1" applyBorder="1"/>
    <xf numFmtId="1" fontId="2" fillId="0" borderId="3" xfId="0" applyNumberFormat="1" applyFont="1" applyFill="1" applyBorder="1"/>
    <xf numFmtId="1" fontId="0" fillId="0" borderId="0" xfId="0" applyNumberFormat="1" applyFont="1"/>
    <xf numFmtId="0" fontId="3" fillId="0" borderId="8" xfId="0" applyFont="1" applyBorder="1"/>
    <xf numFmtId="0" fontId="2" fillId="0" borderId="3" xfId="0" applyFont="1" applyBorder="1" applyAlignment="1">
      <alignment horizontal="center" vertical="center"/>
    </xf>
    <xf numFmtId="1" fontId="2" fillId="0" borderId="3" xfId="0" applyNumberFormat="1" applyFont="1" applyFill="1" applyBorder="1" applyAlignment="1">
      <alignment horizontal="right"/>
    </xf>
    <xf numFmtId="1" fontId="7" fillId="0" borderId="3" xfId="0" applyNumberFormat="1" applyFont="1" applyBorder="1" applyAlignment="1">
      <alignment wrapText="1"/>
    </xf>
    <xf numFmtId="1" fontId="7" fillId="0" borderId="3" xfId="0" applyNumberFormat="1" applyFont="1" applyBorder="1"/>
    <xf numFmtId="0" fontId="6" fillId="3" borderId="0" xfId="0" applyFont="1" applyFill="1" applyBorder="1"/>
    <xf numFmtId="2" fontId="7" fillId="0" borderId="0" xfId="0" applyNumberFormat="1" applyFont="1" applyBorder="1"/>
    <xf numFmtId="164" fontId="7" fillId="0" borderId="0" xfId="1" applyNumberFormat="1" applyFont="1" applyBorder="1" applyAlignment="1">
      <alignment horizontal="right"/>
    </xf>
    <xf numFmtId="164" fontId="7" fillId="0" borderId="0" xfId="1" applyNumberFormat="1" applyFont="1" applyBorder="1"/>
    <xf numFmtId="2" fontId="7" fillId="0" borderId="0" xfId="0" applyNumberFormat="1" applyFont="1" applyBorder="1" applyAlignment="1">
      <alignment wrapText="1"/>
    </xf>
    <xf numFmtId="10" fontId="7" fillId="0" borderId="0" xfId="1" applyNumberFormat="1" applyFont="1" applyBorder="1"/>
    <xf numFmtId="0" fontId="7" fillId="0" borderId="0" xfId="0" applyFont="1" applyBorder="1" applyAlignment="1">
      <alignment wrapText="1"/>
    </xf>
    <xf numFmtId="0" fontId="6" fillId="0" borderId="0" xfId="0" applyFont="1" applyBorder="1"/>
    <xf numFmtId="2" fontId="6" fillId="0" borderId="0" xfId="0" applyNumberFormat="1" applyFont="1" applyBorder="1"/>
    <xf numFmtId="164" fontId="6" fillId="0" borderId="0" xfId="1" applyNumberFormat="1" applyFont="1" applyBorder="1" applyAlignment="1">
      <alignment horizontal="right"/>
    </xf>
    <xf numFmtId="164" fontId="6" fillId="0" borderId="0" xfId="1" applyNumberFormat="1" applyFont="1" applyBorder="1"/>
    <xf numFmtId="0" fontId="6" fillId="0" borderId="0" xfId="0" applyFont="1" applyBorder="1" applyAlignment="1">
      <alignment wrapText="1"/>
    </xf>
    <xf numFmtId="10" fontId="6" fillId="0" borderId="0" xfId="1" applyNumberFormat="1" applyFont="1" applyBorder="1"/>
    <xf numFmtId="1" fontId="3" fillId="5" borderId="3" xfId="0" applyNumberFormat="1" applyFont="1" applyFill="1" applyBorder="1"/>
    <xf numFmtId="0" fontId="0" fillId="0" borderId="0" xfId="0"/>
    <xf numFmtId="0" fontId="0" fillId="0" borderId="0" xfId="0" applyAlignment="1">
      <alignment horizontal="right"/>
    </xf>
    <xf numFmtId="164" fontId="6" fillId="3" borderId="3" xfId="1" applyNumberFormat="1" applyFont="1" applyFill="1" applyBorder="1" applyAlignment="1">
      <alignment horizontal="right"/>
    </xf>
    <xf numFmtId="0" fontId="7" fillId="2" borderId="0" xfId="0" applyFont="1" applyFill="1"/>
    <xf numFmtId="2" fontId="6" fillId="2" borderId="3" xfId="0" applyNumberFormat="1" applyFont="1" applyFill="1" applyBorder="1"/>
    <xf numFmtId="2" fontId="7" fillId="0" borderId="0" xfId="0" applyNumberFormat="1" applyFont="1"/>
    <xf numFmtId="2" fontId="6" fillId="0" borderId="0" xfId="0" applyNumberFormat="1" applyFont="1" applyBorder="1" applyAlignment="1">
      <alignment wrapText="1"/>
    </xf>
    <xf numFmtId="2" fontId="6" fillId="3" borderId="3" xfId="0" applyNumberFormat="1" applyFont="1" applyFill="1" applyBorder="1" applyAlignment="1">
      <alignment wrapText="1"/>
    </xf>
    <xf numFmtId="0" fontId="23" fillId="0" borderId="1" xfId="0" applyFont="1" applyBorder="1" applyAlignment="1">
      <alignment horizontal="center" vertical="top"/>
    </xf>
    <xf numFmtId="0" fontId="0" fillId="0" borderId="0" xfId="0"/>
    <xf numFmtId="0" fontId="23" fillId="0" borderId="1" xfId="0" applyFont="1" applyBorder="1" applyAlignment="1">
      <alignment horizontal="center" vertical="top"/>
    </xf>
    <xf numFmtId="0" fontId="0" fillId="0" borderId="0" xfId="0"/>
    <xf numFmtId="0" fontId="23" fillId="0" borderId="1" xfId="0" applyFont="1" applyBorder="1" applyAlignment="1">
      <alignment horizontal="center" vertical="top"/>
    </xf>
    <xf numFmtId="0" fontId="0" fillId="0" borderId="0" xfId="0"/>
    <xf numFmtId="0" fontId="2" fillId="0" borderId="0" xfId="0" applyFont="1" applyAlignment="1">
      <alignment horizontal="center"/>
    </xf>
    <xf numFmtId="0" fontId="2" fillId="0" borderId="2" xfId="0" applyFont="1" applyBorder="1" applyAlignment="1">
      <alignment horizontal="center"/>
    </xf>
    <xf numFmtId="0" fontId="5" fillId="3" borderId="3" xfId="0" applyFont="1" applyFill="1" applyBorder="1" applyAlignment="1">
      <alignment horizontal="center"/>
    </xf>
    <xf numFmtId="0" fontId="5" fillId="3" borderId="3" xfId="0" applyFont="1" applyFill="1" applyBorder="1" applyAlignment="1">
      <alignment horizontal="center" wrapText="1"/>
    </xf>
    <xf numFmtId="1" fontId="5" fillId="3" borderId="3" xfId="0" applyNumberFormat="1" applyFont="1" applyFill="1" applyBorder="1" applyAlignment="1">
      <alignment horizontal="center" wrapText="1"/>
    </xf>
    <xf numFmtId="1" fontId="6" fillId="3" borderId="3" xfId="0" applyNumberFormat="1" applyFont="1" applyFill="1" applyBorder="1" applyAlignment="1">
      <alignment horizontal="center" wrapText="1"/>
    </xf>
    <xf numFmtId="0" fontId="6" fillId="3" borderId="3" xfId="0" applyFont="1" applyFill="1" applyBorder="1" applyAlignment="1">
      <alignment horizontal="center" wrapText="1"/>
    </xf>
    <xf numFmtId="0" fontId="6" fillId="3" borderId="4" xfId="0" applyFont="1" applyFill="1" applyBorder="1" applyAlignment="1">
      <alignment horizontal="left"/>
    </xf>
    <xf numFmtId="0" fontId="6" fillId="3" borderId="5" xfId="0" applyFont="1" applyFill="1" applyBorder="1" applyAlignment="1">
      <alignment horizontal="left"/>
    </xf>
    <xf numFmtId="0" fontId="5" fillId="3" borderId="3" xfId="0" applyFont="1" applyFill="1" applyBorder="1" applyAlignment="1">
      <alignment horizontal="left"/>
    </xf>
    <xf numFmtId="0" fontId="6" fillId="3" borderId="4" xfId="0" applyFont="1" applyFill="1" applyBorder="1" applyAlignment="1">
      <alignment horizontal="center" wrapText="1"/>
    </xf>
    <xf numFmtId="0" fontId="6" fillId="3" borderId="5" xfId="0" applyFont="1" applyFill="1" applyBorder="1" applyAlignment="1">
      <alignment horizontal="center" wrapText="1"/>
    </xf>
    <xf numFmtId="0" fontId="6" fillId="3" borderId="3" xfId="0" applyFont="1" applyFill="1" applyBorder="1" applyAlignment="1">
      <alignment horizontal="center"/>
    </xf>
    <xf numFmtId="1" fontId="6" fillId="3" borderId="4" xfId="0" applyNumberFormat="1" applyFont="1" applyFill="1" applyBorder="1" applyAlignment="1">
      <alignment horizontal="center" wrapText="1"/>
    </xf>
    <xf numFmtId="1" fontId="6" fillId="3" borderId="5" xfId="0" applyNumberFormat="1" applyFont="1" applyFill="1" applyBorder="1" applyAlignment="1">
      <alignment horizontal="center" wrapText="1"/>
    </xf>
    <xf numFmtId="0" fontId="5" fillId="0" borderId="3" xfId="0" applyFont="1" applyBorder="1" applyAlignment="1">
      <alignment horizontal="center" wrapText="1"/>
    </xf>
    <xf numFmtId="0" fontId="5" fillId="2" borderId="3" xfId="0" applyFont="1" applyFill="1" applyBorder="1" applyAlignment="1">
      <alignment horizontal="center" wrapText="1"/>
    </xf>
    <xf numFmtId="0" fontId="0" fillId="0" borderId="4" xfId="0" applyBorder="1" applyAlignment="1">
      <alignment horizontal="center"/>
    </xf>
    <xf numFmtId="0" fontId="0" fillId="0" borderId="6" xfId="0" applyBorder="1" applyAlignment="1">
      <alignment horizontal="center"/>
    </xf>
    <xf numFmtId="0" fontId="0" fillId="0" borderId="5" xfId="0" applyBorder="1" applyAlignment="1">
      <alignment horizontal="center"/>
    </xf>
    <xf numFmtId="2" fontId="7" fillId="0" borderId="4" xfId="0" applyNumberFormat="1" applyFont="1" applyBorder="1" applyAlignment="1">
      <alignment horizontal="center"/>
    </xf>
    <xf numFmtId="2" fontId="7" fillId="0" borderId="6" xfId="0" applyNumberFormat="1" applyFont="1" applyBorder="1" applyAlignment="1">
      <alignment horizontal="center"/>
    </xf>
    <xf numFmtId="2" fontId="7" fillId="0" borderId="5" xfId="0" applyNumberFormat="1" applyFont="1" applyBorder="1" applyAlignment="1">
      <alignment horizontal="center"/>
    </xf>
    <xf numFmtId="1" fontId="6" fillId="2" borderId="4" xfId="0" applyNumberFormat="1" applyFont="1" applyFill="1" applyBorder="1" applyAlignment="1">
      <alignment horizontal="center" wrapText="1"/>
    </xf>
    <xf numFmtId="0" fontId="6" fillId="2" borderId="5" xfId="0" applyFont="1" applyFill="1" applyBorder="1" applyAlignment="1">
      <alignment horizontal="center" wrapText="1"/>
    </xf>
    <xf numFmtId="1" fontId="5" fillId="3" borderId="4" xfId="0" applyNumberFormat="1" applyFont="1" applyFill="1" applyBorder="1" applyAlignment="1">
      <alignment horizontal="center" wrapText="1"/>
    </xf>
    <xf numFmtId="0" fontId="5" fillId="3" borderId="5" xfId="0" applyFont="1" applyFill="1" applyBorder="1" applyAlignment="1">
      <alignment horizontal="center" wrapText="1"/>
    </xf>
    <xf numFmtId="0" fontId="5" fillId="3" borderId="4" xfId="0" applyFont="1" applyFill="1" applyBorder="1" applyAlignment="1">
      <alignment horizontal="center" wrapText="1"/>
    </xf>
    <xf numFmtId="0" fontId="5" fillId="0" borderId="4" xfId="0" applyFont="1" applyFill="1" applyBorder="1" applyAlignment="1">
      <alignment horizontal="center"/>
    </xf>
    <xf numFmtId="0" fontId="5" fillId="0" borderId="6" xfId="0" applyFont="1" applyFill="1" applyBorder="1" applyAlignment="1">
      <alignment horizontal="center"/>
    </xf>
    <xf numFmtId="0" fontId="5" fillId="0" borderId="5" xfId="0" applyFont="1" applyFill="1" applyBorder="1" applyAlignment="1">
      <alignment horizontal="center"/>
    </xf>
    <xf numFmtId="0" fontId="5" fillId="2" borderId="3" xfId="0" applyFont="1" applyFill="1" applyBorder="1" applyAlignment="1">
      <alignment horizontal="center"/>
    </xf>
    <xf numFmtId="0" fontId="5" fillId="3" borderId="4" xfId="0" applyFont="1" applyFill="1" applyBorder="1" applyAlignment="1">
      <alignment horizontal="left"/>
    </xf>
    <xf numFmtId="0" fontId="5" fillId="3" borderId="5" xfId="0" applyFont="1" applyFill="1" applyBorder="1" applyAlignment="1">
      <alignment horizontal="left"/>
    </xf>
    <xf numFmtId="0" fontId="5" fillId="2" borderId="4" xfId="0" applyFont="1" applyFill="1" applyBorder="1" applyAlignment="1">
      <alignment horizontal="center" wrapText="1"/>
    </xf>
    <xf numFmtId="0" fontId="5" fillId="2" borderId="5" xfId="0" applyFont="1" applyFill="1" applyBorder="1" applyAlignment="1">
      <alignment horizontal="center" wrapText="1"/>
    </xf>
    <xf numFmtId="0" fontId="5" fillId="0" borderId="4" xfId="0" applyFont="1" applyBorder="1" applyAlignment="1">
      <alignment horizontal="center"/>
    </xf>
    <xf numFmtId="0" fontId="5" fillId="0" borderId="5" xfId="0" applyFont="1" applyBorder="1" applyAlignment="1">
      <alignment horizontal="center"/>
    </xf>
    <xf numFmtId="0" fontId="5" fillId="2" borderId="4" xfId="0" applyFont="1" applyFill="1" applyBorder="1" applyAlignment="1">
      <alignment horizontal="left"/>
    </xf>
    <xf numFmtId="0" fontId="5" fillId="2" borderId="5" xfId="0" applyFont="1" applyFill="1" applyBorder="1" applyAlignment="1">
      <alignment horizontal="left"/>
    </xf>
    <xf numFmtId="1" fontId="5" fillId="2" borderId="4" xfId="0" applyNumberFormat="1" applyFont="1" applyFill="1" applyBorder="1" applyAlignment="1">
      <alignment horizontal="center" wrapText="1"/>
    </xf>
    <xf numFmtId="0" fontId="5" fillId="0" borderId="4" xfId="0" applyFont="1" applyBorder="1" applyAlignment="1">
      <alignment horizontal="center" wrapText="1"/>
    </xf>
    <xf numFmtId="0" fontId="5" fillId="0" borderId="5" xfId="0" applyFont="1" applyBorder="1" applyAlignment="1">
      <alignment horizontal="center" wrapText="1"/>
    </xf>
    <xf numFmtId="1" fontId="5" fillId="0" borderId="4" xfId="0" applyNumberFormat="1" applyFont="1" applyBorder="1" applyAlignment="1">
      <alignment horizontal="center" wrapText="1"/>
    </xf>
    <xf numFmtId="0" fontId="5" fillId="0" borderId="3" xfId="0" applyFont="1" applyBorder="1" applyAlignment="1">
      <alignment horizontal="center"/>
    </xf>
    <xf numFmtId="1" fontId="6" fillId="0" borderId="4" xfId="0" applyNumberFormat="1" applyFont="1" applyBorder="1" applyAlignment="1">
      <alignment horizontal="center" wrapText="1"/>
    </xf>
    <xf numFmtId="0" fontId="6" fillId="0" borderId="5" xfId="0" applyFont="1" applyBorder="1" applyAlignment="1">
      <alignment horizontal="center" wrapText="1"/>
    </xf>
    <xf numFmtId="1" fontId="6" fillId="3" borderId="4" xfId="0" applyNumberFormat="1" applyFont="1" applyFill="1" applyBorder="1" applyAlignment="1">
      <alignment horizontal="center"/>
    </xf>
    <xf numFmtId="0" fontId="6" fillId="3" borderId="5" xfId="0" applyFont="1" applyFill="1" applyBorder="1" applyAlignment="1">
      <alignment horizontal="center"/>
    </xf>
    <xf numFmtId="0" fontId="5" fillId="0" borderId="7" xfId="0" applyFont="1" applyBorder="1" applyAlignment="1">
      <alignment horizontal="center"/>
    </xf>
    <xf numFmtId="1" fontId="5" fillId="3" borderId="4" xfId="0" applyNumberFormat="1" applyFont="1" applyFill="1" applyBorder="1" applyAlignment="1">
      <alignment horizontal="center"/>
    </xf>
    <xf numFmtId="0" fontId="5" fillId="3" borderId="5" xfId="0" applyFont="1" applyFill="1" applyBorder="1" applyAlignment="1">
      <alignment horizontal="center"/>
    </xf>
    <xf numFmtId="0" fontId="0" fillId="0" borderId="7" xfId="0" applyBorder="1" applyAlignment="1">
      <alignment horizontal="left" wrapText="1"/>
    </xf>
    <xf numFmtId="1" fontId="5" fillId="0" borderId="4" xfId="0" applyNumberFormat="1" applyFont="1" applyBorder="1" applyAlignment="1">
      <alignment horizontal="center"/>
    </xf>
    <xf numFmtId="1" fontId="5" fillId="2" borderId="4" xfId="0" applyNumberFormat="1" applyFont="1" applyFill="1" applyBorder="1" applyAlignment="1">
      <alignment horizontal="center"/>
    </xf>
    <xf numFmtId="0" fontId="5" fillId="2" borderId="5" xfId="0" applyFont="1" applyFill="1" applyBorder="1" applyAlignment="1">
      <alignment horizontal="center"/>
    </xf>
    <xf numFmtId="0" fontId="17" fillId="0" borderId="1" xfId="0" applyFont="1" applyBorder="1" applyAlignment="1">
      <alignment horizontal="center" vertical="top" wrapText="1"/>
    </xf>
    <xf numFmtId="1" fontId="5" fillId="3" borderId="5" xfId="0" applyNumberFormat="1" applyFont="1" applyFill="1" applyBorder="1" applyAlignment="1">
      <alignment horizontal="center" wrapText="1"/>
    </xf>
    <xf numFmtId="0" fontId="19" fillId="0" borderId="3" xfId="0" applyFont="1" applyBorder="1" applyAlignment="1">
      <alignment horizontal="center"/>
    </xf>
    <xf numFmtId="0" fontId="19" fillId="0" borderId="9" xfId="0" applyFont="1" applyBorder="1" applyAlignment="1">
      <alignment horizontal="center"/>
    </xf>
    <xf numFmtId="0" fontId="19" fillId="0" borderId="10" xfId="0" applyFont="1" applyBorder="1" applyAlignment="1">
      <alignment horizontal="center"/>
    </xf>
    <xf numFmtId="0" fontId="18" fillId="0" borderId="4" xfId="0" applyFont="1" applyBorder="1" applyAlignment="1">
      <alignment horizontal="left" wrapText="1"/>
    </xf>
    <xf numFmtId="0" fontId="18" fillId="0" borderId="6" xfId="0" applyFont="1" applyBorder="1" applyAlignment="1">
      <alignment horizontal="left" wrapText="1"/>
    </xf>
    <xf numFmtId="0" fontId="18" fillId="0" borderId="5" xfId="0" applyFont="1" applyBorder="1" applyAlignment="1">
      <alignment horizontal="left" wrapText="1"/>
    </xf>
  </cellXfs>
  <cellStyles count="2">
    <cellStyle name="Normal" xfId="0" builtinId="0"/>
    <cellStyle name="Percent" xfId="1" builtinId="5"/>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ownloads/PU%20wise%20OWE%20PRYJ%20MAY'21%20-%20AS%20OBG(SL)%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or Month COPPY"/>
      <sheetName val="For Month"/>
      <sheetName val="Upto Month COPPY"/>
      <sheetName val="Upto Month Current"/>
      <sheetName val="PU Wise OWE PRYJ"/>
      <sheetName val="Sheet1"/>
    </sheetNames>
    <sheetDataSet>
      <sheetData sheetId="0" refreshError="1"/>
      <sheetData sheetId="1" refreshError="1"/>
      <sheetData sheetId="2" refreshError="1"/>
      <sheetData sheetId="3" refreshError="1">
        <row r="5">
          <cell r="L5" t="str">
            <v/>
          </cell>
        </row>
        <row r="6">
          <cell r="L6" t="str">
            <v/>
          </cell>
        </row>
        <row r="7">
          <cell r="L7" t="str">
            <v/>
          </cell>
        </row>
        <row r="8">
          <cell r="L8" t="str">
            <v/>
          </cell>
        </row>
        <row r="9">
          <cell r="B9" t="str">
            <v/>
          </cell>
          <cell r="C9" t="str">
            <v/>
          </cell>
          <cell r="D9" t="str">
            <v/>
          </cell>
          <cell r="E9" t="str">
            <v/>
          </cell>
          <cell r="F9" t="str">
            <v/>
          </cell>
          <cell r="G9" t="str">
            <v/>
          </cell>
          <cell r="H9" t="str">
            <v/>
          </cell>
          <cell r="I9" t="str">
            <v/>
          </cell>
          <cell r="J9" t="str">
            <v/>
          </cell>
          <cell r="K9" t="str">
            <v/>
          </cell>
        </row>
        <row r="11">
          <cell r="B11" t="str">
            <v/>
          </cell>
          <cell r="C11" t="str">
            <v/>
          </cell>
          <cell r="D11" t="str">
            <v/>
          </cell>
          <cell r="E11" t="str">
            <v/>
          </cell>
          <cell r="I11" t="str">
            <v/>
          </cell>
          <cell r="J11" t="str">
            <v/>
          </cell>
          <cell r="L11" t="str">
            <v/>
          </cell>
        </row>
        <row r="12">
          <cell r="B12" t="str">
            <v/>
          </cell>
          <cell r="C12" t="str">
            <v/>
          </cell>
          <cell r="I12" t="str">
            <v/>
          </cell>
          <cell r="K12" t="str">
            <v/>
          </cell>
          <cell r="L12" t="str">
            <v/>
          </cell>
        </row>
        <row r="13">
          <cell r="L13" t="str">
            <v/>
          </cell>
        </row>
        <row r="14">
          <cell r="L14" t="str">
            <v/>
          </cell>
        </row>
        <row r="15">
          <cell r="L15" t="str">
            <v/>
          </cell>
        </row>
        <row r="16">
          <cell r="I16" t="str">
            <v/>
          </cell>
          <cell r="L16" t="str">
            <v/>
          </cell>
        </row>
        <row r="17">
          <cell r="L17" t="str">
            <v/>
          </cell>
        </row>
        <row r="19">
          <cell r="D19" t="str">
            <v/>
          </cell>
          <cell r="G19" t="str">
            <v/>
          </cell>
          <cell r="I19" t="str">
            <v/>
          </cell>
          <cell r="L19" t="str">
            <v/>
          </cell>
        </row>
        <row r="20">
          <cell r="C20" t="str">
            <v/>
          </cell>
          <cell r="I20" t="str">
            <v/>
          </cell>
          <cell r="L20" t="str">
            <v/>
          </cell>
        </row>
        <row r="21">
          <cell r="I21" t="str">
            <v/>
          </cell>
          <cell r="L21" t="str">
            <v/>
          </cell>
        </row>
        <row r="22">
          <cell r="I22" t="str">
            <v/>
          </cell>
          <cell r="L22" t="str">
            <v/>
          </cell>
        </row>
        <row r="25">
          <cell r="D25" t="str">
            <v/>
          </cell>
          <cell r="E25" t="str">
            <v/>
          </cell>
          <cell r="G25" t="str">
            <v/>
          </cell>
          <cell r="I25" t="str">
            <v/>
          </cell>
          <cell r="J25" t="str">
            <v/>
          </cell>
          <cell r="K25" t="str">
            <v/>
          </cell>
          <cell r="L25" t="str">
            <v/>
          </cell>
        </row>
        <row r="26">
          <cell r="B26" t="str">
            <v/>
          </cell>
          <cell r="C26">
            <v>0</v>
          </cell>
          <cell r="D26" t="str">
            <v/>
          </cell>
          <cell r="E26" t="str">
            <v/>
          </cell>
          <cell r="F26" t="str">
            <v/>
          </cell>
          <cell r="G26" t="str">
            <v/>
          </cell>
          <cell r="H26" t="str">
            <v/>
          </cell>
          <cell r="I26" t="str">
            <v/>
          </cell>
          <cell r="K26" t="str">
            <v/>
          </cell>
          <cell r="L26" t="str">
            <v/>
          </cell>
        </row>
        <row r="27">
          <cell r="B27" t="str">
            <v/>
          </cell>
          <cell r="C27" t="str">
            <v/>
          </cell>
          <cell r="D27" t="str">
            <v/>
          </cell>
          <cell r="E27" t="str">
            <v/>
          </cell>
          <cell r="F27" t="str">
            <v/>
          </cell>
          <cell r="G27" t="str">
            <v/>
          </cell>
          <cell r="H27" t="str">
            <v/>
          </cell>
          <cell r="I27" t="str">
            <v/>
          </cell>
          <cell r="K27" t="str">
            <v/>
          </cell>
          <cell r="L27" t="str">
            <v/>
          </cell>
        </row>
        <row r="28">
          <cell r="L28" t="str">
            <v/>
          </cell>
        </row>
        <row r="29">
          <cell r="L29" t="str">
            <v/>
          </cell>
        </row>
        <row r="30">
          <cell r="B30" t="str">
            <v/>
          </cell>
          <cell r="C30" t="str">
            <v/>
          </cell>
          <cell r="D30" t="str">
            <v/>
          </cell>
          <cell r="E30" t="str">
            <v/>
          </cell>
          <cell r="F30" t="str">
            <v/>
          </cell>
          <cell r="G30" t="str">
            <v/>
          </cell>
          <cell r="H30">
            <v>0</v>
          </cell>
          <cell r="I30" t="str">
            <v/>
          </cell>
          <cell r="J30" t="str">
            <v/>
          </cell>
          <cell r="K30" t="str">
            <v/>
          </cell>
          <cell r="L30" t="str">
            <v/>
          </cell>
        </row>
        <row r="31">
          <cell r="B31" t="str">
            <v/>
          </cell>
          <cell r="C31" t="str">
            <v/>
          </cell>
          <cell r="D31" t="str">
            <v/>
          </cell>
          <cell r="E31" t="str">
            <v/>
          </cell>
          <cell r="F31" t="str">
            <v/>
          </cell>
          <cell r="H31" t="str">
            <v/>
          </cell>
          <cell r="K31" t="str">
            <v/>
          </cell>
          <cell r="L31" t="str">
            <v/>
          </cell>
        </row>
        <row r="32">
          <cell r="B32" t="str">
            <v/>
          </cell>
          <cell r="D32" t="str">
            <v/>
          </cell>
          <cell r="E32" t="str">
            <v/>
          </cell>
          <cell r="I32" t="str">
            <v/>
          </cell>
          <cell r="J32" t="str">
            <v/>
          </cell>
          <cell r="K32" t="str">
            <v/>
          </cell>
          <cell r="L32" t="str">
            <v/>
          </cell>
        </row>
        <row r="33">
          <cell r="I33" t="str">
            <v/>
          </cell>
          <cell r="L33" t="str">
            <v/>
          </cell>
        </row>
        <row r="34">
          <cell r="B34" t="str">
            <v/>
          </cell>
          <cell r="I34" t="str">
            <v/>
          </cell>
          <cell r="J34" t="str">
            <v/>
          </cell>
          <cell r="K34" t="str">
            <v/>
          </cell>
          <cell r="L34" t="str">
            <v/>
          </cell>
        </row>
        <row r="37">
          <cell r="B37" t="str">
            <v/>
          </cell>
          <cell r="C37" t="str">
            <v/>
          </cell>
          <cell r="D37" t="str">
            <v/>
          </cell>
          <cell r="E37" t="str">
            <v/>
          </cell>
          <cell r="F37" t="str">
            <v/>
          </cell>
          <cell r="G37" t="str">
            <v/>
          </cell>
          <cell r="H37" t="str">
            <v/>
          </cell>
          <cell r="J37" t="str">
            <v/>
          </cell>
          <cell r="K37" t="str">
            <v/>
          </cell>
          <cell r="L37" t="str">
            <v/>
          </cell>
        </row>
        <row r="39">
          <cell r="C39" t="str">
            <v/>
          </cell>
          <cell r="D39" t="str">
            <v/>
          </cell>
          <cell r="E39" t="str">
            <v/>
          </cell>
          <cell r="F39" t="str">
            <v/>
          </cell>
          <cell r="G39" t="str">
            <v/>
          </cell>
          <cell r="H39" t="str">
            <v/>
          </cell>
          <cell r="I39" t="str">
            <v/>
          </cell>
          <cell r="J39" t="str">
            <v/>
          </cell>
          <cell r="K39" t="str">
            <v/>
          </cell>
          <cell r="L39" t="str">
            <v/>
          </cell>
        </row>
        <row r="41">
          <cell r="B41" t="str">
            <v/>
          </cell>
          <cell r="C41" t="str">
            <v/>
          </cell>
          <cell r="D41" t="str">
            <v/>
          </cell>
          <cell r="E41" t="str">
            <v/>
          </cell>
          <cell r="F41" t="str">
            <v/>
          </cell>
          <cell r="G41" t="str">
            <v/>
          </cell>
          <cell r="H41" t="str">
            <v/>
          </cell>
          <cell r="J41" t="str">
            <v/>
          </cell>
          <cell r="K41" t="str">
            <v/>
          </cell>
          <cell r="L41" t="str">
            <v/>
          </cell>
        </row>
        <row r="42">
          <cell r="L42" t="str">
            <v/>
          </cell>
        </row>
        <row r="43">
          <cell r="I43">
            <v>0</v>
          </cell>
          <cell r="L43" t="str">
            <v/>
          </cell>
        </row>
        <row r="44">
          <cell r="I44" t="str">
            <v/>
          </cell>
          <cell r="L44" t="str">
            <v/>
          </cell>
        </row>
        <row r="45">
          <cell r="D45" t="str">
            <v/>
          </cell>
          <cell r="E45" t="str">
            <v/>
          </cell>
          <cell r="F45" t="str">
            <v/>
          </cell>
          <cell r="G45" t="str">
            <v/>
          </cell>
          <cell r="I45" t="str">
            <v/>
          </cell>
          <cell r="J45" t="str">
            <v/>
          </cell>
          <cell r="K45" t="str">
            <v/>
          </cell>
          <cell r="L45" t="str">
            <v/>
          </cell>
        </row>
        <row r="46">
          <cell r="D46" t="str">
            <v/>
          </cell>
          <cell r="E46" t="str">
            <v/>
          </cell>
          <cell r="F46" t="str">
            <v/>
          </cell>
          <cell r="G46" t="str">
            <v/>
          </cell>
          <cell r="I46" t="str">
            <v/>
          </cell>
          <cell r="K46" t="str">
            <v/>
          </cell>
          <cell r="L46" t="str">
            <v/>
          </cell>
        </row>
        <row r="47">
          <cell r="D47" t="str">
            <v/>
          </cell>
          <cell r="E47" t="str">
            <v/>
          </cell>
          <cell r="F47" t="str">
            <v/>
          </cell>
          <cell r="G47" t="str">
            <v/>
          </cell>
          <cell r="I47" t="str">
            <v/>
          </cell>
          <cell r="L47" t="str">
            <v/>
          </cell>
        </row>
        <row r="48">
          <cell r="L48" t="str">
            <v/>
          </cell>
        </row>
        <row r="50">
          <cell r="B50" t="str">
            <v/>
          </cell>
          <cell r="C50" t="str">
            <v/>
          </cell>
          <cell r="D50" t="str">
            <v/>
          </cell>
          <cell r="E50" t="str">
            <v/>
          </cell>
          <cell r="F50" t="str">
            <v/>
          </cell>
          <cell r="G50" t="str">
            <v/>
          </cell>
          <cell r="H50" t="str">
            <v/>
          </cell>
          <cell r="J50" t="str">
            <v/>
          </cell>
          <cell r="K50" t="str">
            <v/>
          </cell>
          <cell r="L50" t="str">
            <v/>
          </cell>
        </row>
        <row r="51">
          <cell r="B51" t="str">
            <v/>
          </cell>
          <cell r="C51" t="str">
            <v/>
          </cell>
          <cell r="F51" t="str">
            <v/>
          </cell>
          <cell r="G51" t="str">
            <v/>
          </cell>
          <cell r="H51" t="str">
            <v/>
          </cell>
          <cell r="I51" t="str">
            <v/>
          </cell>
          <cell r="J51" t="str">
            <v/>
          </cell>
          <cell r="K51" t="str">
            <v/>
          </cell>
          <cell r="L51" t="str">
            <v/>
          </cell>
        </row>
        <row r="52">
          <cell r="B52" t="str">
            <v/>
          </cell>
          <cell r="C52" t="str">
            <v/>
          </cell>
          <cell r="F52" t="str">
            <v/>
          </cell>
          <cell r="G52" t="str">
            <v/>
          </cell>
          <cell r="H52" t="str">
            <v/>
          </cell>
          <cell r="I52" t="str">
            <v/>
          </cell>
          <cell r="J52" t="str">
            <v/>
          </cell>
          <cell r="K52" t="str">
            <v/>
          </cell>
          <cell r="L52" t="str">
            <v/>
          </cell>
        </row>
        <row r="53">
          <cell r="I53" t="str">
            <v/>
          </cell>
          <cell r="L53" t="str">
            <v/>
          </cell>
        </row>
        <row r="54">
          <cell r="I54" t="str">
            <v/>
          </cell>
          <cell r="L54" t="str">
            <v/>
          </cell>
        </row>
        <row r="56">
          <cell r="I56" t="str">
            <v/>
          </cell>
          <cell r="L56" t="str">
            <v/>
          </cell>
        </row>
        <row r="60">
          <cell r="B60">
            <v>0</v>
          </cell>
          <cell r="G60">
            <v>0</v>
          </cell>
          <cell r="H60">
            <v>0</v>
          </cell>
          <cell r="J60">
            <v>0</v>
          </cell>
        </row>
        <row r="61">
          <cell r="B61">
            <v>152671</v>
          </cell>
          <cell r="C61">
            <v>650631</v>
          </cell>
          <cell r="D61">
            <v>187957</v>
          </cell>
          <cell r="E61">
            <v>435800</v>
          </cell>
          <cell r="F61">
            <v>429087</v>
          </cell>
          <cell r="G61">
            <v>856580</v>
          </cell>
          <cell r="H61">
            <v>755223</v>
          </cell>
          <cell r="I61">
            <v>862518</v>
          </cell>
          <cell r="J61">
            <v>201386</v>
          </cell>
          <cell r="K61">
            <v>225057</v>
          </cell>
          <cell r="L61">
            <v>297912</v>
          </cell>
        </row>
      </sheetData>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
  <sheetViews>
    <sheetView workbookViewId="0">
      <selection activeCell="C18" sqref="C18"/>
    </sheetView>
  </sheetViews>
  <sheetFormatPr defaultRowHeight="15"/>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AA18"/>
  <sheetViews>
    <sheetView workbookViewId="0">
      <selection activeCell="Y12" sqref="Y12"/>
    </sheetView>
  </sheetViews>
  <sheetFormatPr defaultRowHeight="15"/>
  <cols>
    <col min="5" max="5" width="0" hidden="1" customWidth="1"/>
    <col min="9" max="9" width="10.42578125" customWidth="1"/>
    <col min="17" max="17" width="10.7109375" customWidth="1"/>
  </cols>
  <sheetData>
    <row r="1" spans="1:27">
      <c r="A1" s="324" t="s">
        <v>217</v>
      </c>
      <c r="B1" s="267"/>
      <c r="C1" s="267"/>
      <c r="D1" s="267"/>
      <c r="E1" s="267"/>
      <c r="F1" s="267"/>
      <c r="G1" s="267"/>
      <c r="H1" s="267"/>
      <c r="I1" s="267"/>
      <c r="J1" s="267"/>
      <c r="K1" s="267"/>
      <c r="L1" s="267"/>
      <c r="M1" s="267"/>
      <c r="N1" s="267"/>
      <c r="O1" s="267"/>
      <c r="P1" s="267"/>
    </row>
    <row r="3" spans="1:27">
      <c r="A3" s="324" t="s">
        <v>218</v>
      </c>
      <c r="B3" s="267"/>
      <c r="C3" s="267"/>
      <c r="D3" s="267"/>
      <c r="E3" s="267"/>
      <c r="F3" s="267"/>
      <c r="G3" s="267"/>
      <c r="H3" s="267"/>
      <c r="I3" s="267"/>
      <c r="J3" s="267"/>
      <c r="K3" s="267"/>
      <c r="L3" s="267"/>
      <c r="M3" s="267"/>
      <c r="N3" s="267"/>
      <c r="O3" s="267"/>
      <c r="P3" s="267"/>
    </row>
    <row r="5" spans="1:27" ht="76.5">
      <c r="A5" s="142" t="s">
        <v>219</v>
      </c>
      <c r="B5" s="142" t="s">
        <v>220</v>
      </c>
      <c r="C5" s="142" t="s">
        <v>221</v>
      </c>
      <c r="D5" s="142" t="s">
        <v>222</v>
      </c>
      <c r="E5" s="142" t="s">
        <v>223</v>
      </c>
      <c r="F5" s="142" t="s">
        <v>224</v>
      </c>
      <c r="G5" s="142" t="s">
        <v>225</v>
      </c>
      <c r="H5" s="146" t="s">
        <v>226</v>
      </c>
      <c r="I5" s="142" t="s">
        <v>227</v>
      </c>
      <c r="J5" s="142" t="s">
        <v>228</v>
      </c>
      <c r="K5" s="142" t="s">
        <v>229</v>
      </c>
      <c r="L5" s="142" t="s">
        <v>230</v>
      </c>
      <c r="M5" s="142" t="s">
        <v>231</v>
      </c>
      <c r="N5" s="142" t="s">
        <v>232</v>
      </c>
      <c r="O5" s="142" t="s">
        <v>233</v>
      </c>
      <c r="P5" s="170" t="s">
        <v>234</v>
      </c>
      <c r="Q5" s="171" t="s">
        <v>67</v>
      </c>
      <c r="R5" s="171" t="s">
        <v>284</v>
      </c>
      <c r="S5" s="143"/>
      <c r="T5" s="143"/>
      <c r="U5" s="143"/>
      <c r="V5" s="143"/>
      <c r="X5" s="143"/>
      <c r="Y5" s="143"/>
      <c r="Z5" s="143"/>
      <c r="AA5" s="143"/>
    </row>
    <row r="6" spans="1:27">
      <c r="A6" s="144" t="s">
        <v>235</v>
      </c>
      <c r="B6" s="144" t="s">
        <v>236</v>
      </c>
      <c r="C6" s="145">
        <v>4657889</v>
      </c>
      <c r="D6" s="145">
        <v>4310000</v>
      </c>
      <c r="E6" s="145">
        <v>547001</v>
      </c>
      <c r="F6" s="145">
        <v>3762999</v>
      </c>
      <c r="G6" s="145">
        <v>4162093</v>
      </c>
      <c r="H6" s="147">
        <v>3980000</v>
      </c>
      <c r="I6" s="145">
        <v>4821984</v>
      </c>
      <c r="J6" s="173">
        <v>2626052</v>
      </c>
      <c r="K6" s="173">
        <v>2717930</v>
      </c>
      <c r="L6" s="173">
        <v>2733189</v>
      </c>
      <c r="M6" s="173">
        <v>3036567</v>
      </c>
      <c r="N6" s="173">
        <v>3037918</v>
      </c>
      <c r="O6" s="145">
        <v>3792777</v>
      </c>
      <c r="P6" s="174">
        <v>3038051</v>
      </c>
      <c r="Q6" s="22">
        <v>72522</v>
      </c>
      <c r="R6" s="23"/>
      <c r="S6" s="30"/>
      <c r="T6" s="30"/>
      <c r="U6" s="30"/>
      <c r="V6" s="30"/>
      <c r="X6" s="30"/>
      <c r="Y6" s="30"/>
      <c r="Z6" s="30"/>
      <c r="AA6" s="30"/>
    </row>
    <row r="7" spans="1:27">
      <c r="A7" s="144" t="s">
        <v>235</v>
      </c>
      <c r="B7" s="144" t="s">
        <v>237</v>
      </c>
      <c r="C7" s="145">
        <v>9898884</v>
      </c>
      <c r="D7" s="145">
        <v>10040000</v>
      </c>
      <c r="E7" s="145">
        <v>1671788</v>
      </c>
      <c r="F7" s="145">
        <v>8368212</v>
      </c>
      <c r="G7" s="145">
        <v>9411581</v>
      </c>
      <c r="H7" s="147">
        <v>8790000</v>
      </c>
      <c r="I7" s="145">
        <v>10962562</v>
      </c>
      <c r="J7" s="173">
        <v>5910673</v>
      </c>
      <c r="K7" s="173">
        <v>6349150</v>
      </c>
      <c r="L7" s="173">
        <v>6545058</v>
      </c>
      <c r="M7" s="173">
        <v>7141085</v>
      </c>
      <c r="N7" s="173">
        <v>7190755</v>
      </c>
      <c r="O7" s="145">
        <v>9334835</v>
      </c>
      <c r="P7" s="174">
        <v>7190755</v>
      </c>
      <c r="Q7" s="22">
        <v>272940</v>
      </c>
      <c r="R7" s="23"/>
      <c r="S7" s="30"/>
      <c r="T7" s="30"/>
      <c r="U7" s="30"/>
      <c r="V7" s="30"/>
      <c r="X7" s="30"/>
      <c r="Y7" s="30"/>
      <c r="Z7" s="30"/>
      <c r="AA7" s="30"/>
    </row>
    <row r="8" spans="1:27">
      <c r="A8" s="144" t="s">
        <v>235</v>
      </c>
      <c r="B8" s="144" t="s">
        <v>238</v>
      </c>
      <c r="C8" s="145">
        <v>3778499</v>
      </c>
      <c r="D8" s="145">
        <v>2720000</v>
      </c>
      <c r="E8" s="145">
        <v>402610</v>
      </c>
      <c r="F8" s="145">
        <v>2317390</v>
      </c>
      <c r="G8" s="145">
        <v>2540447</v>
      </c>
      <c r="H8" s="147">
        <v>2390000</v>
      </c>
      <c r="I8" s="145">
        <v>3498456</v>
      </c>
      <c r="J8" s="173">
        <v>1602580</v>
      </c>
      <c r="K8" s="173">
        <v>1700321</v>
      </c>
      <c r="L8" s="173">
        <v>1873559</v>
      </c>
      <c r="M8" s="173">
        <v>2005467</v>
      </c>
      <c r="N8" s="173">
        <v>1977649</v>
      </c>
      <c r="O8" s="145">
        <v>2526071</v>
      </c>
      <c r="P8" s="174">
        <v>1977649</v>
      </c>
      <c r="Q8" s="22">
        <v>50198</v>
      </c>
      <c r="R8" s="23"/>
      <c r="S8" s="30"/>
      <c r="T8" s="30"/>
      <c r="U8" s="30"/>
      <c r="V8" s="30"/>
      <c r="X8" s="30"/>
      <c r="Y8" s="30"/>
      <c r="Z8" s="30"/>
      <c r="AA8" s="30"/>
    </row>
    <row r="9" spans="1:27">
      <c r="A9" s="144" t="s">
        <v>235</v>
      </c>
      <c r="B9" s="144" t="s">
        <v>239</v>
      </c>
      <c r="C9" s="145">
        <v>6093566</v>
      </c>
      <c r="D9" s="145">
        <v>5580000</v>
      </c>
      <c r="E9" s="145">
        <v>967983</v>
      </c>
      <c r="F9" s="145">
        <v>4612017</v>
      </c>
      <c r="G9" s="145">
        <v>4949135</v>
      </c>
      <c r="H9" s="147">
        <v>4820000</v>
      </c>
      <c r="I9" s="145">
        <v>5698040</v>
      </c>
      <c r="J9" s="173">
        <v>3259468</v>
      </c>
      <c r="K9" s="173">
        <v>3148900</v>
      </c>
      <c r="L9" s="173">
        <v>3375771</v>
      </c>
      <c r="M9" s="173">
        <v>3688586</v>
      </c>
      <c r="N9" s="173">
        <v>3543787</v>
      </c>
      <c r="O9" s="145">
        <v>4820572</v>
      </c>
      <c r="P9" s="174">
        <v>3543787</v>
      </c>
      <c r="Q9" s="22">
        <v>65243</v>
      </c>
      <c r="R9" s="23"/>
      <c r="S9" s="30"/>
      <c r="T9" s="30"/>
      <c r="U9" s="30"/>
      <c r="V9" s="30"/>
      <c r="X9" s="30"/>
      <c r="Y9" s="30"/>
      <c r="Z9" s="30"/>
      <c r="AA9" s="30"/>
    </row>
    <row r="10" spans="1:27">
      <c r="A10" s="144" t="s">
        <v>235</v>
      </c>
      <c r="B10" s="144" t="s">
        <v>240</v>
      </c>
      <c r="C10" s="145">
        <v>6921196</v>
      </c>
      <c r="D10" s="145">
        <v>6430000</v>
      </c>
      <c r="E10" s="145">
        <v>1222221</v>
      </c>
      <c r="F10" s="145">
        <v>5207779</v>
      </c>
      <c r="G10" s="145">
        <v>5738604</v>
      </c>
      <c r="H10" s="147">
        <v>5390000</v>
      </c>
      <c r="I10" s="145">
        <v>7093900</v>
      </c>
      <c r="J10" s="173">
        <v>3662624</v>
      </c>
      <c r="K10" s="173">
        <v>3943431</v>
      </c>
      <c r="L10" s="173">
        <v>3859338</v>
      </c>
      <c r="M10" s="173">
        <v>4420358</v>
      </c>
      <c r="N10" s="173">
        <v>4278070</v>
      </c>
      <c r="O10" s="145">
        <v>5695696</v>
      </c>
      <c r="P10" s="174">
        <v>4278070</v>
      </c>
      <c r="Q10" s="22">
        <v>118272</v>
      </c>
      <c r="R10" s="23"/>
      <c r="S10" s="30"/>
      <c r="T10" s="30"/>
      <c r="U10" s="30"/>
      <c r="V10" s="30"/>
      <c r="X10" s="30"/>
      <c r="Y10" s="30"/>
      <c r="Z10" s="30"/>
      <c r="AA10" s="30"/>
    </row>
    <row r="11" spans="1:27">
      <c r="A11" s="144" t="s">
        <v>235</v>
      </c>
      <c r="B11" s="144" t="s">
        <v>241</v>
      </c>
      <c r="C11" s="145">
        <v>11360408</v>
      </c>
      <c r="D11" s="145">
        <v>11050000</v>
      </c>
      <c r="E11" s="145">
        <v>2239418</v>
      </c>
      <c r="F11" s="145">
        <v>8810582</v>
      </c>
      <c r="G11" s="145">
        <v>9819352</v>
      </c>
      <c r="H11" s="147">
        <v>9620000</v>
      </c>
      <c r="I11" s="145">
        <v>12138236</v>
      </c>
      <c r="J11" s="173">
        <v>6217455</v>
      </c>
      <c r="K11" s="173">
        <v>8103136</v>
      </c>
      <c r="L11" s="173">
        <v>6779016</v>
      </c>
      <c r="M11" s="173">
        <v>8845083</v>
      </c>
      <c r="N11" s="173">
        <v>7542912</v>
      </c>
      <c r="O11" s="145">
        <v>11287807</v>
      </c>
      <c r="P11" s="174">
        <v>7542912</v>
      </c>
      <c r="Q11" s="22">
        <v>127709</v>
      </c>
      <c r="R11" s="23"/>
      <c r="S11" s="30"/>
      <c r="T11" s="30"/>
      <c r="U11" s="30"/>
      <c r="V11" s="30"/>
      <c r="X11" s="30"/>
      <c r="Y11" s="30"/>
      <c r="Z11" s="30"/>
      <c r="AA11" s="30"/>
    </row>
    <row r="12" spans="1:27">
      <c r="A12" s="144" t="s">
        <v>235</v>
      </c>
      <c r="B12" s="144" t="s">
        <v>242</v>
      </c>
      <c r="C12" s="145">
        <v>26891557</v>
      </c>
      <c r="D12" s="145">
        <v>27780000</v>
      </c>
      <c r="E12" s="145">
        <v>1690102</v>
      </c>
      <c r="F12" s="145">
        <v>26089898</v>
      </c>
      <c r="G12" s="145">
        <v>26851626</v>
      </c>
      <c r="H12" s="147">
        <v>24300000</v>
      </c>
      <c r="I12" s="145">
        <v>28761730</v>
      </c>
      <c r="J12" s="173">
        <v>19992824</v>
      </c>
      <c r="K12" s="173">
        <v>18243784</v>
      </c>
      <c r="L12" s="173">
        <v>19432641</v>
      </c>
      <c r="M12" s="173">
        <v>19758335</v>
      </c>
      <c r="N12" s="173">
        <v>20184752</v>
      </c>
      <c r="O12" s="145">
        <v>24801378</v>
      </c>
      <c r="P12" s="174">
        <v>20184752</v>
      </c>
      <c r="Q12" s="22">
        <v>224042</v>
      </c>
      <c r="R12" s="23"/>
      <c r="S12" s="30"/>
      <c r="T12" s="30"/>
      <c r="U12" s="30"/>
      <c r="V12" s="30"/>
      <c r="X12" s="30"/>
      <c r="Y12" s="30"/>
      <c r="Z12" s="30"/>
      <c r="AA12" s="30"/>
    </row>
    <row r="13" spans="1:27">
      <c r="A13" s="144" t="s">
        <v>235</v>
      </c>
      <c r="B13" s="144" t="s">
        <v>243</v>
      </c>
      <c r="C13" s="145">
        <v>19760498</v>
      </c>
      <c r="D13" s="145">
        <v>15300000</v>
      </c>
      <c r="E13" s="145">
        <v>6665820</v>
      </c>
      <c r="F13" s="145">
        <v>8634180</v>
      </c>
      <c r="G13" s="145">
        <v>10533483</v>
      </c>
      <c r="H13" s="147">
        <v>9030000</v>
      </c>
      <c r="I13" s="145">
        <v>14547312</v>
      </c>
      <c r="J13" s="173">
        <v>7258992</v>
      </c>
      <c r="K13" s="173">
        <v>9873789</v>
      </c>
      <c r="L13" s="173">
        <v>5877990</v>
      </c>
      <c r="M13" s="173">
        <v>11211875</v>
      </c>
      <c r="N13" s="173">
        <v>6085462</v>
      </c>
      <c r="O13" s="145">
        <v>14752133</v>
      </c>
      <c r="P13" s="174">
        <v>6085462</v>
      </c>
      <c r="Q13" s="22">
        <v>546</v>
      </c>
      <c r="R13" s="23"/>
      <c r="S13" s="30"/>
      <c r="T13" s="30"/>
      <c r="U13" s="30"/>
      <c r="V13" s="30"/>
      <c r="X13" s="30"/>
      <c r="Y13" s="30"/>
      <c r="Z13" s="30"/>
      <c r="AA13" s="30"/>
    </row>
    <row r="14" spans="1:27">
      <c r="A14" s="144" t="s">
        <v>235</v>
      </c>
      <c r="B14" s="144" t="s">
        <v>244</v>
      </c>
      <c r="C14" s="145">
        <v>4747401</v>
      </c>
      <c r="D14" s="145">
        <v>4360000</v>
      </c>
      <c r="E14" s="145">
        <v>630837</v>
      </c>
      <c r="F14" s="145">
        <v>3729163</v>
      </c>
      <c r="G14" s="145">
        <v>4207011</v>
      </c>
      <c r="H14" s="147">
        <v>3740000</v>
      </c>
      <c r="I14" s="145">
        <v>4777515</v>
      </c>
      <c r="J14" s="173">
        <v>2730785</v>
      </c>
      <c r="K14" s="173">
        <v>2902050</v>
      </c>
      <c r="L14" s="173">
        <v>2850911</v>
      </c>
      <c r="M14" s="173">
        <v>3215292</v>
      </c>
      <c r="N14" s="173">
        <v>3110586</v>
      </c>
      <c r="O14" s="145">
        <v>3879626</v>
      </c>
      <c r="P14" s="174">
        <v>3111162</v>
      </c>
      <c r="Q14" s="22">
        <v>36634</v>
      </c>
      <c r="R14" s="172">
        <v>845474</v>
      </c>
      <c r="S14" s="30"/>
      <c r="T14" s="30"/>
      <c r="U14" s="30"/>
      <c r="V14" s="30"/>
      <c r="X14" s="30"/>
      <c r="Y14" s="30"/>
      <c r="Z14" s="30"/>
      <c r="AA14" s="30"/>
    </row>
    <row r="15" spans="1:27">
      <c r="A15" s="144" t="s">
        <v>235</v>
      </c>
      <c r="B15" s="144" t="s">
        <v>245</v>
      </c>
      <c r="C15" s="145">
        <v>5041185</v>
      </c>
      <c r="D15" s="145">
        <v>4200157</v>
      </c>
      <c r="E15" s="145">
        <v>983885</v>
      </c>
      <c r="F15" s="145">
        <v>3216272</v>
      </c>
      <c r="G15" s="145">
        <v>3547805</v>
      </c>
      <c r="H15" s="147">
        <v>3430000</v>
      </c>
      <c r="I15" s="145">
        <v>4917933</v>
      </c>
      <c r="J15" s="173">
        <v>2228845</v>
      </c>
      <c r="K15" s="173">
        <v>2736049</v>
      </c>
      <c r="L15" s="173">
        <v>2753891</v>
      </c>
      <c r="M15" s="173">
        <v>2982440</v>
      </c>
      <c r="N15" s="173">
        <v>3238961</v>
      </c>
      <c r="O15" s="145">
        <v>3942646</v>
      </c>
      <c r="P15" s="174">
        <v>3238961</v>
      </c>
      <c r="Q15" s="22">
        <v>23170</v>
      </c>
      <c r="R15" s="23"/>
      <c r="S15" s="30"/>
      <c r="T15" s="30"/>
      <c r="U15" s="30"/>
      <c r="V15" s="30"/>
      <c r="X15" s="30"/>
      <c r="Y15" s="30"/>
      <c r="Z15" s="30"/>
      <c r="AA15" s="30"/>
    </row>
    <row r="16" spans="1:27">
      <c r="A16" s="144" t="s">
        <v>235</v>
      </c>
      <c r="B16" s="144" t="s">
        <v>246</v>
      </c>
      <c r="C16" s="145">
        <v>2946670</v>
      </c>
      <c r="D16" s="145">
        <v>2947000</v>
      </c>
      <c r="E16" s="145">
        <v>239683</v>
      </c>
      <c r="F16" s="145">
        <v>2707317</v>
      </c>
      <c r="G16" s="145">
        <v>2690645</v>
      </c>
      <c r="H16" s="147">
        <v>2730000</v>
      </c>
      <c r="I16" s="145">
        <v>2977544</v>
      </c>
      <c r="J16" s="173">
        <v>2065535</v>
      </c>
      <c r="K16" s="173">
        <v>1555583</v>
      </c>
      <c r="L16" s="173">
        <v>1850369</v>
      </c>
      <c r="M16" s="173">
        <v>1749122</v>
      </c>
      <c r="N16" s="173">
        <v>2061716</v>
      </c>
      <c r="O16" s="145">
        <v>2144457</v>
      </c>
      <c r="P16" s="174">
        <v>2061716</v>
      </c>
      <c r="Q16" s="22">
        <v>0</v>
      </c>
      <c r="R16" s="23"/>
      <c r="S16" s="30"/>
      <c r="T16" s="30"/>
      <c r="U16" s="30"/>
      <c r="V16" s="30"/>
      <c r="X16" s="30"/>
      <c r="Y16" s="30"/>
      <c r="Z16" s="30"/>
      <c r="AA16" s="30"/>
    </row>
    <row r="17" spans="1:27">
      <c r="A17" s="144" t="s">
        <v>235</v>
      </c>
      <c r="B17" s="144" t="s">
        <v>247</v>
      </c>
      <c r="C17" s="145">
        <v>-70157</v>
      </c>
      <c r="D17" s="145">
        <v>-70157</v>
      </c>
      <c r="E17" s="145">
        <v>0</v>
      </c>
      <c r="F17" s="145">
        <v>-70157</v>
      </c>
      <c r="G17" s="145">
        <v>-53057</v>
      </c>
      <c r="H17" s="147">
        <v>0</v>
      </c>
      <c r="I17" s="145">
        <v>-53457</v>
      </c>
      <c r="J17" s="173">
        <v>-70157</v>
      </c>
      <c r="K17" s="173">
        <v>2815405</v>
      </c>
      <c r="L17" s="173">
        <v>3004791</v>
      </c>
      <c r="M17" s="173">
        <v>2879163</v>
      </c>
      <c r="N17" s="173">
        <v>3044441</v>
      </c>
      <c r="O17" s="145">
        <v>73130</v>
      </c>
      <c r="P17" s="174">
        <v>3044441</v>
      </c>
      <c r="Q17" s="22">
        <v>0</v>
      </c>
      <c r="R17" s="23"/>
      <c r="S17" s="30"/>
      <c r="T17" s="30"/>
      <c r="U17" s="30"/>
      <c r="V17" s="30"/>
      <c r="X17" s="30"/>
      <c r="Y17" s="30"/>
      <c r="Z17" s="30"/>
      <c r="AA17" s="30"/>
    </row>
    <row r="18" spans="1:27">
      <c r="A18" s="144" t="s">
        <v>235</v>
      </c>
      <c r="B18" s="144" t="s">
        <v>125</v>
      </c>
      <c r="C18" s="145">
        <v>102027596</v>
      </c>
      <c r="D18" s="145">
        <v>94647000</v>
      </c>
      <c r="E18" s="145">
        <v>17261348</v>
      </c>
      <c r="F18" s="145">
        <v>77385652</v>
      </c>
      <c r="G18" s="145">
        <v>84398725</v>
      </c>
      <c r="H18" s="147">
        <v>78220000</v>
      </c>
      <c r="I18" s="145">
        <v>100141755</v>
      </c>
      <c r="J18" s="173">
        <v>57485676</v>
      </c>
      <c r="K18" s="173">
        <v>64089529</v>
      </c>
      <c r="L18" s="173">
        <v>60936526</v>
      </c>
      <c r="M18" s="173">
        <v>70933373</v>
      </c>
      <c r="N18" s="173">
        <v>65297007</v>
      </c>
      <c r="O18" s="145">
        <v>87051130</v>
      </c>
      <c r="P18" s="174">
        <v>65297717</v>
      </c>
      <c r="Q18" s="22">
        <v>991276</v>
      </c>
      <c r="R18" s="23">
        <f>SUM(R6:R17)</f>
        <v>845474</v>
      </c>
      <c r="S18" s="30"/>
      <c r="T18" s="30"/>
      <c r="U18" s="30"/>
      <c r="V18" s="30"/>
      <c r="X18" s="30"/>
      <c r="Y18" s="30"/>
      <c r="Z18" s="30"/>
      <c r="AA18" s="30"/>
    </row>
  </sheetData>
  <mergeCells count="2">
    <mergeCell ref="A1:P1"/>
    <mergeCell ref="A3:P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1:S121"/>
  <sheetViews>
    <sheetView view="pageBreakPreview" topLeftCell="A85" zoomScale="98" zoomScaleSheetLayoutView="98" workbookViewId="0">
      <selection activeCell="P99" sqref="P99"/>
    </sheetView>
  </sheetViews>
  <sheetFormatPr defaultColWidth="9.140625" defaultRowHeight="15"/>
  <cols>
    <col min="1" max="1" width="27" style="155" customWidth="1"/>
    <col min="2" max="2" width="10" style="155" customWidth="1"/>
    <col min="3" max="3" width="11.7109375" style="71" customWidth="1"/>
    <col min="4" max="4" width="11.7109375" style="155" customWidth="1"/>
    <col min="5" max="5" width="2" style="155" hidden="1" customWidth="1"/>
    <col min="6" max="6" width="17.28515625" style="155" customWidth="1"/>
    <col min="7" max="7" width="13.42578125" style="155" customWidth="1"/>
    <col min="8" max="8" width="10.7109375" style="155" customWidth="1"/>
    <col min="9" max="9" width="11.7109375" style="155" customWidth="1"/>
    <col min="10" max="12" width="10.7109375" style="155" customWidth="1"/>
    <col min="13" max="13" width="11.28515625" style="155" customWidth="1"/>
    <col min="14" max="14" width="11.5703125" style="155" customWidth="1"/>
    <col min="15" max="15" width="11.140625" style="155" customWidth="1"/>
    <col min="16" max="16" width="98.28515625" style="149" customWidth="1"/>
    <col min="17" max="17" width="12.140625" style="149" customWidth="1"/>
    <col min="18" max="18" width="10.28515625" style="155" customWidth="1"/>
    <col min="19" max="16384" width="9.140625" style="155"/>
  </cols>
  <sheetData>
    <row r="1" spans="1:19">
      <c r="A1" s="36" t="s">
        <v>274</v>
      </c>
      <c r="B1" s="36"/>
    </row>
    <row r="2" spans="1:19">
      <c r="M2" s="36" t="s">
        <v>145</v>
      </c>
      <c r="P2" s="175" t="s">
        <v>286</v>
      </c>
    </row>
    <row r="3" spans="1:19" s="36" customFormat="1" ht="15" customHeight="1">
      <c r="A3" s="304" t="s">
        <v>146</v>
      </c>
      <c r="B3" s="309" t="s">
        <v>291</v>
      </c>
      <c r="C3" s="311" t="str">
        <f>'PU Wise OWE'!$B$7</f>
        <v>Actuals upto Nov' 21</v>
      </c>
      <c r="D3" s="309" t="s">
        <v>168</v>
      </c>
      <c r="E3" s="309"/>
      <c r="F3" s="311" t="str">
        <f>'PU Wise OWE'!$B$5</f>
        <v xml:space="preserve">BG SL 2022-23 </v>
      </c>
      <c r="G3" s="309" t="s">
        <v>297</v>
      </c>
      <c r="H3" s="309" t="s">
        <v>305</v>
      </c>
      <c r="I3" s="311" t="str">
        <f>'PU Wise OWE'!B8</f>
        <v>Actuals upto Nov' 22</v>
      </c>
      <c r="J3" s="309" t="s">
        <v>200</v>
      </c>
      <c r="K3" s="312" t="s">
        <v>201</v>
      </c>
      <c r="L3" s="312"/>
      <c r="M3" s="312" t="s">
        <v>142</v>
      </c>
      <c r="N3" s="312"/>
      <c r="O3" s="283" t="s">
        <v>303</v>
      </c>
      <c r="P3" s="176" t="s">
        <v>287</v>
      </c>
      <c r="Q3" s="156"/>
    </row>
    <row r="4" spans="1:19" ht="15.6" customHeight="1">
      <c r="A4" s="305"/>
      <c r="B4" s="310"/>
      <c r="C4" s="310"/>
      <c r="D4" s="310"/>
      <c r="E4" s="310"/>
      <c r="F4" s="310"/>
      <c r="G4" s="310"/>
      <c r="H4" s="310"/>
      <c r="I4" s="310"/>
      <c r="J4" s="310"/>
      <c r="K4" s="19" t="s">
        <v>140</v>
      </c>
      <c r="L4" s="18" t="s">
        <v>141</v>
      </c>
      <c r="M4" s="19" t="s">
        <v>140</v>
      </c>
      <c r="N4" s="18" t="s">
        <v>141</v>
      </c>
      <c r="O4" s="283"/>
      <c r="P4" s="175" t="s">
        <v>288</v>
      </c>
      <c r="R4" s="71" t="s">
        <v>275</v>
      </c>
    </row>
    <row r="5" spans="1:19" ht="15.75">
      <c r="A5" s="63" t="s">
        <v>143</v>
      </c>
      <c r="B5" s="105">
        <v>4575.6000000000004</v>
      </c>
      <c r="C5" s="72">
        <f>ROUND('PU Wise OWE'!$AD$128/10000,2)</f>
        <v>1614.96</v>
      </c>
      <c r="D5" s="68">
        <f>C5/C7</f>
        <v>0.68176003985123335</v>
      </c>
      <c r="E5" s="68"/>
      <c r="F5" s="22">
        <f>ROUND('PU Wise OWE'!$AD$126/10000,2)</f>
        <v>2527.66</v>
      </c>
      <c r="G5" s="68">
        <f>F5/F7</f>
        <v>0.70242240495318875</v>
      </c>
      <c r="H5" s="23">
        <f>ROUND('PU Wise OWE'!$AD$127/10000,2)</f>
        <v>1745.44</v>
      </c>
      <c r="I5" s="23">
        <f>ROUND('PU Wise OWE'!$AD$129/10000,2)</f>
        <v>1807.57</v>
      </c>
      <c r="J5" s="24">
        <f>I5/$I$7</f>
        <v>0.6400924955381172</v>
      </c>
      <c r="K5" s="22">
        <f>H5-I5</f>
        <v>-62.129999999999882</v>
      </c>
      <c r="L5" s="24">
        <f>K5/I5</f>
        <v>-3.437211283657058E-2</v>
      </c>
      <c r="M5" s="22">
        <f>I5-C5</f>
        <v>192.6099999999999</v>
      </c>
      <c r="N5" s="54">
        <f>M5/C5</f>
        <v>0.11926611185416351</v>
      </c>
      <c r="O5" s="54">
        <f>I5/F5</f>
        <v>0.71511595705118569</v>
      </c>
      <c r="P5" s="149">
        <f>10.57+1.36+2.68+11.45+3.4+9.35</f>
        <v>38.809999999999995</v>
      </c>
      <c r="Q5" s="165">
        <f>Q28+I5-I28</f>
        <v>2139.0659999999998</v>
      </c>
      <c r="R5" s="70">
        <f>Q5-F5</f>
        <v>-388.59400000000005</v>
      </c>
      <c r="S5" s="70"/>
    </row>
    <row r="6" spans="1:19" ht="15.75">
      <c r="A6" s="80" t="s">
        <v>139</v>
      </c>
      <c r="B6" s="105">
        <v>3242.41</v>
      </c>
      <c r="C6" s="72">
        <f>C7-C5</f>
        <v>753.84999999999991</v>
      </c>
      <c r="D6" s="68">
        <f>C6/C7</f>
        <v>0.31823996014876665</v>
      </c>
      <c r="E6" s="68"/>
      <c r="F6" s="21">
        <f t="shared" ref="F6:I6" si="0">F7-F5</f>
        <v>1070.83</v>
      </c>
      <c r="G6" s="68">
        <f>F6/F7</f>
        <v>0.29757759504681131</v>
      </c>
      <c r="H6" s="21">
        <f t="shared" si="0"/>
        <v>700.94999999999982</v>
      </c>
      <c r="I6" s="21">
        <f t="shared" si="0"/>
        <v>1016.3500000000001</v>
      </c>
      <c r="J6" s="24">
        <f t="shared" ref="J6:J7" si="1">I6/$I$7</f>
        <v>0.3599075044618828</v>
      </c>
      <c r="K6" s="22">
        <f t="shared" ref="K6:K7" si="2">H6-I6</f>
        <v>-315.40000000000032</v>
      </c>
      <c r="L6" s="24">
        <f t="shared" ref="L6:L7" si="3">K6/I6</f>
        <v>-0.31032616716682271</v>
      </c>
      <c r="M6" s="22">
        <f>I6-C6</f>
        <v>262.50000000000023</v>
      </c>
      <c r="N6" s="54">
        <f>M6/C6</f>
        <v>0.3482125091198518</v>
      </c>
      <c r="O6" s="54">
        <f>I6/F6</f>
        <v>0.94912357703837225</v>
      </c>
      <c r="P6" s="149">
        <f>26.18+9.93</f>
        <v>36.11</v>
      </c>
      <c r="Q6" s="165">
        <f>Q85+I6-I85</f>
        <v>1197.8380000000004</v>
      </c>
      <c r="R6" s="70">
        <f>Q6-F6</f>
        <v>127.00800000000049</v>
      </c>
      <c r="S6" s="70"/>
    </row>
    <row r="7" spans="1:19">
      <c r="A7" s="27" t="s">
        <v>166</v>
      </c>
      <c r="B7" s="106">
        <f>SUM(B5:B6)</f>
        <v>7818.01</v>
      </c>
      <c r="C7" s="73">
        <f>ROUND('PU Wise OWE'!BK128/10000,2)</f>
        <v>2368.81</v>
      </c>
      <c r="D7" s="69">
        <f>SUM(D5:D6)</f>
        <v>1</v>
      </c>
      <c r="E7" s="69"/>
      <c r="F7" s="26">
        <f>ROUND('PU Wise OWE'!BK126/10000,2)</f>
        <v>3598.49</v>
      </c>
      <c r="G7" s="69">
        <f>SUM(G5:G6)</f>
        <v>1</v>
      </c>
      <c r="H7" s="25">
        <f>ROUND('PU Wise OWE'!BK127/10000,2)</f>
        <v>2446.39</v>
      </c>
      <c r="I7" s="25">
        <f>ROUND('PU Wise OWE'!BK129/10000,2)</f>
        <v>2823.92</v>
      </c>
      <c r="J7" s="56">
        <f t="shared" si="1"/>
        <v>1</v>
      </c>
      <c r="K7" s="26">
        <f t="shared" si="2"/>
        <v>-377.5300000000002</v>
      </c>
      <c r="L7" s="56">
        <f t="shared" si="3"/>
        <v>-0.13369004787671046</v>
      </c>
      <c r="M7" s="26">
        <f>I7-C7</f>
        <v>455.11000000000013</v>
      </c>
      <c r="N7" s="57">
        <f>M7/C7</f>
        <v>0.19212600419619985</v>
      </c>
      <c r="O7" s="54">
        <f>I7/F7</f>
        <v>0.7847513818296008</v>
      </c>
      <c r="Q7" s="70">
        <f>SUM(Q5:Q6)</f>
        <v>3336.9040000000005</v>
      </c>
      <c r="R7" s="70">
        <f>Q7-F7</f>
        <v>-261.58599999999933</v>
      </c>
      <c r="S7" s="70"/>
    </row>
    <row r="8" spans="1:19">
      <c r="A8" s="32"/>
      <c r="B8" s="32"/>
      <c r="C8" s="74"/>
      <c r="D8" s="33"/>
      <c r="E8" s="33"/>
      <c r="F8" s="34"/>
      <c r="G8" s="34"/>
      <c r="H8" s="34"/>
      <c r="I8" s="31"/>
      <c r="J8" s="31"/>
      <c r="K8" s="31"/>
      <c r="L8" s="31"/>
      <c r="M8" s="34"/>
      <c r="N8" s="31"/>
    </row>
    <row r="9" spans="1:19" ht="14.45" customHeight="1">
      <c r="C9" s="74"/>
      <c r="D9" s="33"/>
      <c r="E9" s="33"/>
      <c r="F9" s="34"/>
      <c r="G9" s="34"/>
      <c r="H9" s="34"/>
      <c r="I9" s="31"/>
      <c r="J9" s="31"/>
      <c r="K9" s="31"/>
      <c r="L9" s="31"/>
      <c r="M9" s="34"/>
      <c r="N9" s="31"/>
    </row>
    <row r="10" spans="1:19">
      <c r="A10" s="64" t="s">
        <v>167</v>
      </c>
      <c r="B10" s="64"/>
      <c r="C10" s="75"/>
      <c r="D10" s="65"/>
      <c r="E10" s="65"/>
      <c r="F10" s="65"/>
      <c r="G10" s="65"/>
      <c r="H10" s="65"/>
      <c r="I10" s="65"/>
      <c r="J10" s="65"/>
      <c r="K10" s="65"/>
      <c r="L10" s="65"/>
      <c r="M10" s="36" t="s">
        <v>145</v>
      </c>
    </row>
    <row r="11" spans="1:19" ht="15" customHeight="1">
      <c r="A11" s="302"/>
      <c r="B11" s="302" t="s">
        <v>291</v>
      </c>
      <c r="C11" s="308" t="str">
        <f>'PU Wise OWE'!$B$7</f>
        <v>Actuals upto Nov' 21</v>
      </c>
      <c r="D11" s="302" t="s">
        <v>168</v>
      </c>
      <c r="E11" s="302"/>
      <c r="F11" s="322" t="str">
        <f>'PU Wise OWE'!$B$5</f>
        <v xml:space="preserve">BG SL 2022-23 </v>
      </c>
      <c r="G11" s="302" t="s">
        <v>298</v>
      </c>
      <c r="H11" s="302" t="s">
        <v>305</v>
      </c>
      <c r="I11" s="308" t="str">
        <f>'PU Wise OWE'!B8</f>
        <v>Actuals upto Nov' 22</v>
      </c>
      <c r="J11" s="302" t="s">
        <v>200</v>
      </c>
      <c r="K11" s="299" t="s">
        <v>201</v>
      </c>
      <c r="L11" s="299"/>
      <c r="M11" s="299" t="s">
        <v>142</v>
      </c>
      <c r="N11" s="299"/>
      <c r="O11" s="284" t="s">
        <v>303</v>
      </c>
      <c r="P11" s="326" t="s">
        <v>262</v>
      </c>
      <c r="Q11" s="164"/>
    </row>
    <row r="12" spans="1:19" ht="17.25" customHeight="1">
      <c r="A12" s="303"/>
      <c r="B12" s="303"/>
      <c r="C12" s="303"/>
      <c r="D12" s="303"/>
      <c r="E12" s="303"/>
      <c r="F12" s="323"/>
      <c r="G12" s="303"/>
      <c r="H12" s="303"/>
      <c r="I12" s="303"/>
      <c r="J12" s="303"/>
      <c r="K12" s="66" t="s">
        <v>140</v>
      </c>
      <c r="L12" s="67" t="s">
        <v>141</v>
      </c>
      <c r="M12" s="66" t="s">
        <v>140</v>
      </c>
      <c r="N12" s="67" t="s">
        <v>141</v>
      </c>
      <c r="O12" s="284"/>
      <c r="P12" s="326"/>
      <c r="Q12" s="164"/>
    </row>
    <row r="13" spans="1:19" ht="15.75">
      <c r="A13" s="20" t="s">
        <v>147</v>
      </c>
      <c r="B13" s="107">
        <v>2522.8000000000002</v>
      </c>
      <c r="C13" s="72">
        <f>ROUND('PU Wise OWE'!$C$128/10000,2)</f>
        <v>814.6</v>
      </c>
      <c r="D13" s="68">
        <f>C13/$C$7</f>
        <v>0.34388574854040638</v>
      </c>
      <c r="E13" s="21"/>
      <c r="F13" s="22">
        <f>ROUND('PU Wise OWE'!$C$126/10000,2)</f>
        <v>1238.94</v>
      </c>
      <c r="G13" s="24">
        <f>F13/$F$7</f>
        <v>0.34429441237852548</v>
      </c>
      <c r="H13" s="23">
        <f>ROUND('PU Wise OWE'!$C$127/10000,2)</f>
        <v>843.53</v>
      </c>
      <c r="I13" s="23">
        <f>ROUND('PU Wise OWE'!$C$129/10000,2)</f>
        <v>827.95</v>
      </c>
      <c r="J13" s="24">
        <f>I13/$I$7</f>
        <v>0.29319173347686905</v>
      </c>
      <c r="K13" s="22">
        <f>H13-I13</f>
        <v>15.579999999999927</v>
      </c>
      <c r="L13" s="24">
        <f>K13/I13</f>
        <v>1.8817561446947191E-2</v>
      </c>
      <c r="M13" s="22">
        <f t="shared" ref="M13:M28" si="4">I13-C13</f>
        <v>13.350000000000023</v>
      </c>
      <c r="N13" s="54">
        <f t="shared" ref="N13:N28" si="5">M13/C13</f>
        <v>1.6388411490302016E-2</v>
      </c>
      <c r="O13" s="54">
        <f>I13/F13</f>
        <v>0.66827287842833394</v>
      </c>
      <c r="P13" s="157"/>
      <c r="Q13" s="165">
        <f>(I13/10)*12</f>
        <v>993.54</v>
      </c>
      <c r="R13" s="169">
        <f t="shared" ref="R13:R27" si="6">Q13-F13</f>
        <v>-245.40000000000009</v>
      </c>
    </row>
    <row r="14" spans="1:19" ht="15.75">
      <c r="A14" s="20" t="s">
        <v>148</v>
      </c>
      <c r="B14" s="107">
        <v>441.91</v>
      </c>
      <c r="C14" s="72">
        <f>ROUND('PU Wise OWE'!$D$128/10000,2)</f>
        <v>223.83</v>
      </c>
      <c r="D14" s="68">
        <f t="shared" ref="D14:D27" si="7">C14/$C$7</f>
        <v>9.4490482562974668E-2</v>
      </c>
      <c r="E14" s="21"/>
      <c r="F14" s="22">
        <f>ROUND('PU Wise OWE'!$D$126/10000,2)</f>
        <v>422.33</v>
      </c>
      <c r="G14" s="24">
        <f t="shared" ref="G14:G27" si="8">F14/$F$7</f>
        <v>0.11736311619595997</v>
      </c>
      <c r="H14" s="23">
        <f>ROUND('PU Wise OWE'!$D$127/10000,2)</f>
        <v>287.19</v>
      </c>
      <c r="I14" s="23">
        <f>ROUND('PU Wise OWE'!$D$129/10000,2)</f>
        <v>330.36</v>
      </c>
      <c r="J14" s="24">
        <f t="shared" ref="J14:J28" si="9">I14/$I$7</f>
        <v>0.11698631689282983</v>
      </c>
      <c r="K14" s="22">
        <f t="shared" ref="K14:K28" si="10">H14-I14</f>
        <v>-43.170000000000016</v>
      </c>
      <c r="L14" s="24">
        <f t="shared" ref="L14:L28" si="11">K14/I14</f>
        <v>-0.13067562658917548</v>
      </c>
      <c r="M14" s="22">
        <f t="shared" si="4"/>
        <v>106.53</v>
      </c>
      <c r="N14" s="54">
        <f t="shared" si="5"/>
        <v>0.47594156279319122</v>
      </c>
      <c r="O14" s="54">
        <f t="shared" ref="O14:O27" si="12">I14/F14</f>
        <v>0.78223190396135733</v>
      </c>
      <c r="P14" s="157"/>
      <c r="Q14" s="165">
        <f>(I14/10)*12</f>
        <v>396.43200000000002</v>
      </c>
      <c r="R14" s="70">
        <f t="shared" si="6"/>
        <v>-25.897999999999968</v>
      </c>
    </row>
    <row r="15" spans="1:19" ht="15.75">
      <c r="A15" s="23" t="s">
        <v>169</v>
      </c>
      <c r="B15" s="22">
        <v>98.2</v>
      </c>
      <c r="C15" s="72">
        <f>ROUND('PU Wise OWE'!$E$128/10000,2)</f>
        <v>47.4</v>
      </c>
      <c r="D15" s="68">
        <f t="shared" si="7"/>
        <v>2.0010047238908989E-2</v>
      </c>
      <c r="E15" s="21"/>
      <c r="F15" s="22">
        <f>ROUND('PU Wise OWE'!$E$126/10000,2)</f>
        <v>50.18</v>
      </c>
      <c r="G15" s="24">
        <f t="shared" si="8"/>
        <v>1.3944737931743592E-2</v>
      </c>
      <c r="H15" s="23">
        <f>ROUND('PU Wise OWE'!$E$127/10000,2)</f>
        <v>50.18</v>
      </c>
      <c r="I15" s="23">
        <f>ROUND('PU Wise OWE'!$E$129/10000,2)</f>
        <v>49.9</v>
      </c>
      <c r="J15" s="24">
        <f t="shared" si="9"/>
        <v>1.7670472251338564E-2</v>
      </c>
      <c r="K15" s="22">
        <f t="shared" si="10"/>
        <v>0.28000000000000114</v>
      </c>
      <c r="L15" s="24">
        <f t="shared" si="11"/>
        <v>5.6112224448898029E-3</v>
      </c>
      <c r="M15" s="22">
        <f t="shared" si="4"/>
        <v>2.5</v>
      </c>
      <c r="N15" s="54">
        <f t="shared" si="5"/>
        <v>5.2742616033755275E-2</v>
      </c>
      <c r="O15" s="54">
        <f t="shared" si="12"/>
        <v>0.99442008768433632</v>
      </c>
      <c r="P15" s="157" t="s">
        <v>263</v>
      </c>
      <c r="Q15" s="165">
        <f>F15</f>
        <v>50.18</v>
      </c>
      <c r="R15" s="70">
        <f t="shared" si="6"/>
        <v>0</v>
      </c>
    </row>
    <row r="16" spans="1:19" ht="15.75">
      <c r="A16" s="23" t="s">
        <v>170</v>
      </c>
      <c r="B16" s="22">
        <v>264.85000000000002</v>
      </c>
      <c r="C16" s="72">
        <f>ROUND('PU Wise OWE'!$F$128/10000,2)</f>
        <v>85.51</v>
      </c>
      <c r="D16" s="68">
        <f t="shared" si="7"/>
        <v>3.6098294080149952E-2</v>
      </c>
      <c r="E16" s="21"/>
      <c r="F16" s="22">
        <f>ROUND('PU Wise OWE'!$F$126/10000,2)</f>
        <v>135.88999999999999</v>
      </c>
      <c r="G16" s="24">
        <f t="shared" si="8"/>
        <v>3.7763061728669521E-2</v>
      </c>
      <c r="H16" s="23">
        <f>ROUND('PU Wise OWE'!$F$127/10000,2)</f>
        <v>92.41</v>
      </c>
      <c r="I16" s="23">
        <f>ROUND('PU Wise OWE'!$F$129/10000,2)</f>
        <v>95.45</v>
      </c>
      <c r="J16" s="24">
        <f t="shared" si="9"/>
        <v>3.3800532592991303E-2</v>
      </c>
      <c r="K16" s="22">
        <f t="shared" si="10"/>
        <v>-3.0400000000000063</v>
      </c>
      <c r="L16" s="24">
        <f t="shared" si="11"/>
        <v>-3.1849135673127353E-2</v>
      </c>
      <c r="M16" s="22">
        <f t="shared" si="4"/>
        <v>9.9399999999999977</v>
      </c>
      <c r="N16" s="54">
        <f t="shared" si="5"/>
        <v>0.11624371418547536</v>
      </c>
      <c r="O16" s="54">
        <f t="shared" si="12"/>
        <v>0.7024063580837443</v>
      </c>
      <c r="P16" s="157"/>
      <c r="Q16" s="165">
        <f>(I16/10)*12</f>
        <v>114.53999999999999</v>
      </c>
      <c r="R16" s="70">
        <f t="shared" si="6"/>
        <v>-21.349999999999994</v>
      </c>
    </row>
    <row r="17" spans="1:18" ht="15.75">
      <c r="A17" s="23" t="s">
        <v>171</v>
      </c>
      <c r="B17" s="22">
        <v>134.78</v>
      </c>
      <c r="C17" s="72">
        <f>ROUND('PU Wise OWE'!$G$128/10000,2)</f>
        <v>54.35</v>
      </c>
      <c r="D17" s="68">
        <f t="shared" si="7"/>
        <v>2.2944009861491636E-2</v>
      </c>
      <c r="E17" s="21"/>
      <c r="F17" s="22">
        <f>ROUND('PU Wise OWE'!$G$126/10000,2)</f>
        <v>91.53</v>
      </c>
      <c r="G17" s="24">
        <f t="shared" si="8"/>
        <v>2.5435668849989858E-2</v>
      </c>
      <c r="H17" s="23">
        <f>ROUND('PU Wise OWE'!$G$127/10000,2)</f>
        <v>62.24</v>
      </c>
      <c r="I17" s="23">
        <f>ROUND('PU Wise OWE'!$G$129/10000,2)</f>
        <v>62.15</v>
      </c>
      <c r="J17" s="24">
        <f t="shared" si="9"/>
        <v>2.2008413836086007E-2</v>
      </c>
      <c r="K17" s="22">
        <f t="shared" si="10"/>
        <v>9.0000000000003411E-2</v>
      </c>
      <c r="L17" s="24">
        <f t="shared" si="11"/>
        <v>1.4481094127112375E-3</v>
      </c>
      <c r="M17" s="22">
        <f t="shared" si="4"/>
        <v>7.7999999999999972</v>
      </c>
      <c r="N17" s="54">
        <f t="shared" si="5"/>
        <v>0.14351425942962276</v>
      </c>
      <c r="O17" s="54">
        <f t="shared" si="12"/>
        <v>0.67901234567901236</v>
      </c>
      <c r="P17" s="157"/>
      <c r="Q17" s="165">
        <f>(I17/10)*12</f>
        <v>74.58</v>
      </c>
      <c r="R17" s="70">
        <f t="shared" si="6"/>
        <v>-16.950000000000003</v>
      </c>
    </row>
    <row r="18" spans="1:18" ht="15.75">
      <c r="A18" s="20" t="s">
        <v>149</v>
      </c>
      <c r="B18" s="107">
        <v>247.05</v>
      </c>
      <c r="C18" s="72">
        <f>ROUND('PU Wise OWE'!$H$128/10000,2)</f>
        <v>97.75</v>
      </c>
      <c r="D18" s="68">
        <f t="shared" si="7"/>
        <v>4.1265445519058093E-2</v>
      </c>
      <c r="E18" s="21"/>
      <c r="F18" s="22">
        <f>ROUND('PU Wise OWE'!$H$126/10000,2)</f>
        <v>171.31</v>
      </c>
      <c r="G18" s="24">
        <f t="shared" si="8"/>
        <v>4.7606079216560286E-2</v>
      </c>
      <c r="H18" s="23">
        <f>ROUND('PU Wise OWE'!$H$127/10000,2)</f>
        <v>116.49</v>
      </c>
      <c r="I18" s="23">
        <f>ROUND('PU Wise OWE'!$H$129/10000,2)</f>
        <v>102.34</v>
      </c>
      <c r="J18" s="24">
        <f t="shared" si="9"/>
        <v>3.6240403410861495E-2</v>
      </c>
      <c r="K18" s="22">
        <f t="shared" si="10"/>
        <v>14.149999999999991</v>
      </c>
      <c r="L18" s="24">
        <f t="shared" si="11"/>
        <v>0.13826460816884883</v>
      </c>
      <c r="M18" s="22">
        <f t="shared" si="4"/>
        <v>4.5900000000000034</v>
      </c>
      <c r="N18" s="54">
        <f t="shared" si="5"/>
        <v>4.6956521739130466E-2</v>
      </c>
      <c r="O18" s="54">
        <f t="shared" si="12"/>
        <v>0.59739653260171621</v>
      </c>
      <c r="P18" s="157"/>
      <c r="Q18" s="165">
        <f>(I18/10)*12</f>
        <v>122.80799999999999</v>
      </c>
      <c r="R18" s="70">
        <f t="shared" si="6"/>
        <v>-48.50200000000001</v>
      </c>
    </row>
    <row r="19" spans="1:18" ht="72" customHeight="1">
      <c r="A19" s="58" t="s">
        <v>150</v>
      </c>
      <c r="B19" s="108">
        <v>188.24</v>
      </c>
      <c r="C19" s="72">
        <f>ROUND('PU Wise OWE'!$J$128/10000,2)</f>
        <v>88.45</v>
      </c>
      <c r="D19" s="68">
        <f t="shared" si="7"/>
        <v>3.7339423592436707E-2</v>
      </c>
      <c r="E19" s="21"/>
      <c r="F19" s="22">
        <f>ROUND('PU Wise OWE'!$J$126/10000,2)</f>
        <v>133.21</v>
      </c>
      <c r="G19" s="24">
        <f t="shared" si="8"/>
        <v>3.7018304900110884E-2</v>
      </c>
      <c r="H19" s="23">
        <f>ROUND('PU Wise OWE'!$J$127/10000,2)</f>
        <v>90.58</v>
      </c>
      <c r="I19" s="23">
        <f>ROUND('PU Wise OWE'!$J$129/10000,2)</f>
        <v>108.11</v>
      </c>
      <c r="J19" s="24">
        <f t="shared" si="9"/>
        <v>3.8283662426697639E-2</v>
      </c>
      <c r="K19" s="22">
        <f t="shared" si="10"/>
        <v>-17.53</v>
      </c>
      <c r="L19" s="24">
        <f t="shared" si="11"/>
        <v>-0.16214966238090833</v>
      </c>
      <c r="M19" s="22">
        <f t="shared" si="4"/>
        <v>19.659999999999997</v>
      </c>
      <c r="N19" s="54">
        <f t="shared" si="5"/>
        <v>0.22227247032221589</v>
      </c>
      <c r="O19" s="54">
        <f t="shared" si="12"/>
        <v>0.81157570752946473</v>
      </c>
      <c r="P19" s="158" t="s">
        <v>277</v>
      </c>
      <c r="Q19" s="165">
        <f>(I19-10.57)/10*2+I19</f>
        <v>127.61799999999999</v>
      </c>
      <c r="R19" s="169">
        <f t="shared" si="6"/>
        <v>-5.592000000000013</v>
      </c>
    </row>
    <row r="20" spans="1:18" ht="48" customHeight="1">
      <c r="A20" s="20" t="s">
        <v>151</v>
      </c>
      <c r="B20" s="107">
        <v>12.03</v>
      </c>
      <c r="C20" s="72">
        <f>ROUND('PU Wise OWE'!$K$128/10000,2)</f>
        <v>1.68</v>
      </c>
      <c r="D20" s="68">
        <f t="shared" si="7"/>
        <v>7.092168641638629E-4</v>
      </c>
      <c r="E20" s="21"/>
      <c r="F20" s="22">
        <f>ROUND('PU Wise OWE'!$K$126/10000,2)</f>
        <v>3.57</v>
      </c>
      <c r="G20" s="24">
        <f t="shared" si="8"/>
        <v>9.9208279028147918E-4</v>
      </c>
      <c r="H20" s="23">
        <f>ROUND('PU Wise OWE'!$K$127/10000,2)</f>
        <v>2.4300000000000002</v>
      </c>
      <c r="I20" s="23">
        <f>ROUND('PU Wise OWE'!$K$129/10000,2)</f>
        <v>7.75</v>
      </c>
      <c r="J20" s="24">
        <f t="shared" si="9"/>
        <v>2.7444120230034844E-3</v>
      </c>
      <c r="K20" s="22">
        <f t="shared" si="10"/>
        <v>-5.32</v>
      </c>
      <c r="L20" s="24">
        <f t="shared" si="11"/>
        <v>-0.68645161290322587</v>
      </c>
      <c r="M20" s="22">
        <f t="shared" si="4"/>
        <v>6.07</v>
      </c>
      <c r="N20" s="54">
        <f t="shared" si="5"/>
        <v>3.6130952380952386</v>
      </c>
      <c r="O20" s="54">
        <f t="shared" si="12"/>
        <v>2.1708683473389359</v>
      </c>
      <c r="P20" s="158" t="s">
        <v>276</v>
      </c>
      <c r="Q20" s="165">
        <f>(I20-1.36)/10*2+I20</f>
        <v>9.0280000000000005</v>
      </c>
      <c r="R20" s="70">
        <f t="shared" si="6"/>
        <v>5.4580000000000002</v>
      </c>
    </row>
    <row r="21" spans="1:18" ht="60">
      <c r="A21" s="20" t="s">
        <v>152</v>
      </c>
      <c r="B21" s="107">
        <v>48.93</v>
      </c>
      <c r="C21" s="72">
        <f>ROUND('PU Wise OWE'!$L$128/10000,2)</f>
        <v>14.39</v>
      </c>
      <c r="D21" s="68">
        <f t="shared" si="7"/>
        <v>6.0747801638797545E-3</v>
      </c>
      <c r="E21" s="21"/>
      <c r="F21" s="22">
        <f>ROUND('PU Wise OWE'!$L$126/10000,2)</f>
        <v>24.12</v>
      </c>
      <c r="G21" s="24">
        <f t="shared" si="8"/>
        <v>6.7028114570278092E-3</v>
      </c>
      <c r="H21" s="23">
        <f>ROUND('PU Wise OWE'!$L$127/10000,2)</f>
        <v>16.399999999999999</v>
      </c>
      <c r="I21" s="23">
        <f>ROUND('PU Wise OWE'!$L$129/10000,2)</f>
        <v>19.11</v>
      </c>
      <c r="J21" s="24">
        <f t="shared" si="9"/>
        <v>6.7671888722060109E-3</v>
      </c>
      <c r="K21" s="22">
        <f t="shared" si="10"/>
        <v>-2.7100000000000009</v>
      </c>
      <c r="L21" s="24">
        <f t="shared" si="11"/>
        <v>-0.14181057038199901</v>
      </c>
      <c r="M21" s="22">
        <f t="shared" si="4"/>
        <v>4.7199999999999989</v>
      </c>
      <c r="N21" s="54">
        <f t="shared" si="5"/>
        <v>0.32800555941626119</v>
      </c>
      <c r="O21" s="54">
        <f t="shared" si="12"/>
        <v>0.79228855721393032</v>
      </c>
      <c r="P21" s="158" t="s">
        <v>278</v>
      </c>
      <c r="Q21" s="165">
        <f>(I21-2.68)/10*2+I21</f>
        <v>22.396000000000001</v>
      </c>
      <c r="R21" s="70">
        <f t="shared" si="6"/>
        <v>-1.7240000000000002</v>
      </c>
    </row>
    <row r="22" spans="1:18" ht="45">
      <c r="A22" s="20" t="s">
        <v>174</v>
      </c>
      <c r="B22" s="107">
        <v>120.4</v>
      </c>
      <c r="C22" s="72">
        <f>ROUND('PU Wise OWE'!$M$128/10000,2)</f>
        <v>47.41</v>
      </c>
      <c r="D22" s="68">
        <f t="shared" si="7"/>
        <v>2.0014268767862345E-2</v>
      </c>
      <c r="E22" s="21"/>
      <c r="F22" s="22">
        <f>ROUND('PU Wise OWE'!$M$126/10000,2)</f>
        <v>63.46</v>
      </c>
      <c r="G22" s="24">
        <f t="shared" si="8"/>
        <v>1.7635174753855089E-2</v>
      </c>
      <c r="H22" s="23">
        <f>ROUND('PU Wise OWE'!$M$127/10000,2)</f>
        <v>43.16</v>
      </c>
      <c r="I22" s="23">
        <f>ROUND('PU Wise OWE'!$M$129/10000,2)</f>
        <v>50.63</v>
      </c>
      <c r="J22" s="24">
        <f t="shared" si="9"/>
        <v>1.7928978158021473E-2</v>
      </c>
      <c r="K22" s="22">
        <f t="shared" si="10"/>
        <v>-7.470000000000006</v>
      </c>
      <c r="L22" s="24">
        <f t="shared" si="11"/>
        <v>-0.14754098360655749</v>
      </c>
      <c r="M22" s="22">
        <f t="shared" si="4"/>
        <v>3.220000000000006</v>
      </c>
      <c r="N22" s="54">
        <f t="shared" si="5"/>
        <v>6.7918160725585444E-2</v>
      </c>
      <c r="O22" s="54">
        <f t="shared" si="12"/>
        <v>0.79782540182792316</v>
      </c>
      <c r="P22" s="158" t="s">
        <v>264</v>
      </c>
      <c r="Q22" s="165">
        <f>(I22/10)*12</f>
        <v>60.756000000000007</v>
      </c>
      <c r="R22" s="70">
        <f t="shared" si="6"/>
        <v>-2.7039999999999935</v>
      </c>
    </row>
    <row r="23" spans="1:18" ht="60">
      <c r="A23" s="58" t="s">
        <v>153</v>
      </c>
      <c r="B23" s="108">
        <v>88.73</v>
      </c>
      <c r="C23" s="72">
        <f>ROUND('PU Wise OWE'!$P$128/10000,2)</f>
        <v>32.46</v>
      </c>
      <c r="D23" s="68">
        <f t="shared" si="7"/>
        <v>1.3703082982594636E-2</v>
      </c>
      <c r="E23" s="21"/>
      <c r="F23" s="22">
        <f>ROUND('PU Wise OWE'!$P$126/10000,2)</f>
        <v>41.63</v>
      </c>
      <c r="G23" s="24">
        <f t="shared" si="8"/>
        <v>1.1568741333170303E-2</v>
      </c>
      <c r="H23" s="23">
        <f>ROUND('PU Wise OWE'!$P$127/10000,2)</f>
        <v>28</v>
      </c>
      <c r="I23" s="23">
        <f>ROUND('PU Wise OWE'!$P$129/10000,2)</f>
        <v>40.18</v>
      </c>
      <c r="J23" s="24">
        <f t="shared" si="9"/>
        <v>1.4228448397971613E-2</v>
      </c>
      <c r="K23" s="22">
        <f t="shared" si="10"/>
        <v>-12.18</v>
      </c>
      <c r="L23" s="24">
        <f t="shared" si="11"/>
        <v>-0.30313588850174217</v>
      </c>
      <c r="M23" s="22">
        <f t="shared" si="4"/>
        <v>7.7199999999999989</v>
      </c>
      <c r="N23" s="54">
        <f t="shared" si="5"/>
        <v>0.23783117683302521</v>
      </c>
      <c r="O23" s="54">
        <f t="shared" si="12"/>
        <v>0.9651693490271438</v>
      </c>
      <c r="P23" s="158" t="s">
        <v>285</v>
      </c>
      <c r="Q23" s="165">
        <f>(I23-11.45)/10*2+I23</f>
        <v>45.926000000000002</v>
      </c>
      <c r="R23" s="169">
        <f t="shared" si="6"/>
        <v>4.2959999999999994</v>
      </c>
    </row>
    <row r="24" spans="1:18" ht="34.15" customHeight="1">
      <c r="A24" s="58" t="s">
        <v>154</v>
      </c>
      <c r="B24" s="108">
        <v>81.78</v>
      </c>
      <c r="C24" s="72">
        <f>ROUND('PU Wise OWE'!$S$128/10000,2)</f>
        <v>37.79</v>
      </c>
      <c r="D24" s="68">
        <f t="shared" si="7"/>
        <v>1.5953157914733559E-2</v>
      </c>
      <c r="E24" s="21"/>
      <c r="F24" s="22">
        <f>ROUND('PU Wise OWE'!$S$126/10000,2)</f>
        <v>40.36</v>
      </c>
      <c r="G24" s="24">
        <f t="shared" si="8"/>
        <v>1.121581552262199E-2</v>
      </c>
      <c r="H24" s="23">
        <f>ROUND('PU Wise OWE'!$S$127/10000,2)</f>
        <v>40.36</v>
      </c>
      <c r="I24" s="23">
        <f>ROUND('PU Wise OWE'!$S$129/10000,2)</f>
        <v>41.3</v>
      </c>
      <c r="J24" s="24">
        <f t="shared" si="9"/>
        <v>1.4625060200005665E-2</v>
      </c>
      <c r="K24" s="22">
        <f t="shared" si="10"/>
        <v>-0.93999999999999773</v>
      </c>
      <c r="L24" s="24">
        <f t="shared" si="11"/>
        <v>-2.2760290556900674E-2</v>
      </c>
      <c r="M24" s="22">
        <f t="shared" si="4"/>
        <v>3.509999999999998</v>
      </c>
      <c r="N24" s="54">
        <f t="shared" si="5"/>
        <v>9.2881714739348989E-2</v>
      </c>
      <c r="O24" s="54">
        <f t="shared" si="12"/>
        <v>1.0232903865213081</v>
      </c>
      <c r="P24" s="158" t="s">
        <v>265</v>
      </c>
      <c r="Q24" s="165">
        <f>F24</f>
        <v>40.36</v>
      </c>
      <c r="R24" s="70">
        <f t="shared" si="6"/>
        <v>0</v>
      </c>
    </row>
    <row r="25" spans="1:18" ht="28.9" customHeight="1">
      <c r="A25" s="58" t="s">
        <v>155</v>
      </c>
      <c r="B25" s="108">
        <v>90.5</v>
      </c>
      <c r="C25" s="72">
        <f>ROUND('PU Wise OWE'!$T$128/10000,2)</f>
        <v>28.36</v>
      </c>
      <c r="D25" s="68">
        <f t="shared" si="7"/>
        <v>1.1972256111718543E-2</v>
      </c>
      <c r="E25" s="21"/>
      <c r="F25" s="22">
        <f>ROUND('PU Wise OWE'!$T$126/10000,2)</f>
        <v>34.33</v>
      </c>
      <c r="G25" s="24">
        <f t="shared" si="8"/>
        <v>9.540112658365036E-3</v>
      </c>
      <c r="H25" s="22">
        <f>ROUND('PU Wise OWE'!$T$127/10000,2)</f>
        <v>22.66</v>
      </c>
      <c r="I25" s="23">
        <f>ROUND('PU Wise OWE'!$T$129/10000,2)</f>
        <v>30.54</v>
      </c>
      <c r="J25" s="24">
        <f t="shared" si="9"/>
        <v>1.0814753959035667E-2</v>
      </c>
      <c r="K25" s="22">
        <f t="shared" si="10"/>
        <v>-7.879999999999999</v>
      </c>
      <c r="L25" s="24">
        <f t="shared" si="11"/>
        <v>-0.25802226588081201</v>
      </c>
      <c r="M25" s="22">
        <f t="shared" si="4"/>
        <v>2.1799999999999997</v>
      </c>
      <c r="N25" s="54">
        <f t="shared" si="5"/>
        <v>7.6868829337094491E-2</v>
      </c>
      <c r="O25" s="54">
        <f t="shared" si="12"/>
        <v>0.889600932129333</v>
      </c>
      <c r="P25" s="158" t="s">
        <v>279</v>
      </c>
      <c r="Q25" s="165">
        <f>(I25-4)/10*2+I25</f>
        <v>35.847999999999999</v>
      </c>
      <c r="R25" s="70">
        <f t="shared" si="6"/>
        <v>1.5180000000000007</v>
      </c>
    </row>
    <row r="26" spans="1:18" ht="42.6" customHeight="1">
      <c r="A26" s="58" t="s">
        <v>173</v>
      </c>
      <c r="B26" s="108">
        <v>41.07</v>
      </c>
      <c r="C26" s="72">
        <f>ROUND('PU Wise OWE'!$V$128/10000,2)</f>
        <v>6.15</v>
      </c>
      <c r="D26" s="68">
        <f t="shared" si="7"/>
        <v>2.5962403063141412E-3</v>
      </c>
      <c r="E26" s="22"/>
      <c r="F26" s="22">
        <f>ROUND('PU Wise OWE'!$V$126/10000,2)</f>
        <v>9.68</v>
      </c>
      <c r="G26" s="24">
        <f t="shared" si="8"/>
        <v>2.6900172016595851E-3</v>
      </c>
      <c r="H26" s="22">
        <f>ROUND('PU Wise OWE'!$V$127/10000,2)</f>
        <v>6.58</v>
      </c>
      <c r="I26" s="23">
        <f>ROUND('PU Wise OWE'!$V$129/10000,2)</f>
        <v>6.53</v>
      </c>
      <c r="J26" s="24">
        <f t="shared" si="9"/>
        <v>2.3123884529306781E-3</v>
      </c>
      <c r="K26" s="22">
        <f t="shared" si="10"/>
        <v>4.9999999999999822E-2</v>
      </c>
      <c r="L26" s="24">
        <f t="shared" si="11"/>
        <v>7.6569678407350412E-3</v>
      </c>
      <c r="M26" s="22">
        <f t="shared" si="4"/>
        <v>0.37999999999999989</v>
      </c>
      <c r="N26" s="54">
        <f t="shared" si="5"/>
        <v>6.1788617886178843E-2</v>
      </c>
      <c r="O26" s="54">
        <f t="shared" si="12"/>
        <v>0.67458677685950419</v>
      </c>
      <c r="P26" s="158" t="s">
        <v>282</v>
      </c>
      <c r="Q26" s="165">
        <f>(I26-3.4)/10*2+I26</f>
        <v>7.1560000000000006</v>
      </c>
      <c r="R26" s="70">
        <f t="shared" si="6"/>
        <v>-2.5239999999999991</v>
      </c>
    </row>
    <row r="27" spans="1:18" ht="60" customHeight="1">
      <c r="A27" s="58" t="s">
        <v>172</v>
      </c>
      <c r="B27" s="108">
        <v>169.78</v>
      </c>
      <c r="C27" s="72">
        <f>ROUND('PU Wise OWE'!$AC$128/10000,2)</f>
        <v>17.79</v>
      </c>
      <c r="D27" s="68">
        <f t="shared" si="7"/>
        <v>7.5101000080209047E-3</v>
      </c>
      <c r="E27" s="22"/>
      <c r="F27" s="22">
        <f>ROUND('PU Wise OWE'!$AC$126/10000,2)</f>
        <v>33.81</v>
      </c>
      <c r="G27" s="24">
        <f t="shared" si="8"/>
        <v>9.3956076020775391E-3</v>
      </c>
      <c r="H27" s="23">
        <f>ROUND('PU Wise OWE'!$AC$127/10000,2)</f>
        <v>22.32</v>
      </c>
      <c r="I27" s="23">
        <f>ROUND('PU Wise OWE'!$AC$129/10000,2)</f>
        <v>22.49</v>
      </c>
      <c r="J27" s="24">
        <f t="shared" si="9"/>
        <v>7.9641066319159175E-3</v>
      </c>
      <c r="K27" s="22">
        <f t="shared" si="10"/>
        <v>-0.16999999999999815</v>
      </c>
      <c r="L27" s="24">
        <f t="shared" si="11"/>
        <v>-7.5589150733658588E-3</v>
      </c>
      <c r="M27" s="22">
        <f t="shared" si="4"/>
        <v>4.6999999999999993</v>
      </c>
      <c r="N27" s="54">
        <f t="shared" si="5"/>
        <v>0.26419336706014612</v>
      </c>
      <c r="O27" s="54">
        <f t="shared" si="12"/>
        <v>0.66518781425613716</v>
      </c>
      <c r="P27" s="158" t="s">
        <v>281</v>
      </c>
      <c r="Q27" s="165">
        <f>(I27-9.35)/10*2+I27</f>
        <v>25.117999999999999</v>
      </c>
      <c r="R27" s="70">
        <f t="shared" si="6"/>
        <v>-8.6920000000000037</v>
      </c>
    </row>
    <row r="28" spans="1:18">
      <c r="A28" s="25" t="s">
        <v>144</v>
      </c>
      <c r="B28" s="26">
        <f>SUM(B13:B27)</f>
        <v>4551.0499999999993</v>
      </c>
      <c r="C28" s="76">
        <f>SUM(C13:C27)</f>
        <v>1597.9200000000003</v>
      </c>
      <c r="D28" s="56">
        <f>SUM(D13:D27)</f>
        <v>0.67456655451471403</v>
      </c>
      <c r="E28" s="26"/>
      <c r="F28" s="26">
        <f>F5</f>
        <v>2527.66</v>
      </c>
      <c r="G28" s="56">
        <f t="shared" ref="G28:I28" si="13">SUM(G13:G27)</f>
        <v>0.69316574452061852</v>
      </c>
      <c r="H28" s="26">
        <f>SUM(H13:H27)</f>
        <v>1724.5300000000002</v>
      </c>
      <c r="I28" s="26">
        <f t="shared" si="13"/>
        <v>1794.79</v>
      </c>
      <c r="J28" s="56">
        <f t="shared" si="9"/>
        <v>0.63556687158276437</v>
      </c>
      <c r="K28" s="26">
        <f t="shared" si="10"/>
        <v>-70.259999999999764</v>
      </c>
      <c r="L28" s="56">
        <f t="shared" si="11"/>
        <v>-3.914664111121622E-2</v>
      </c>
      <c r="M28" s="26">
        <f t="shared" si="4"/>
        <v>196.86999999999966</v>
      </c>
      <c r="N28" s="57">
        <f t="shared" si="5"/>
        <v>0.12320391508961627</v>
      </c>
      <c r="Q28" s="76">
        <f>SUM(Q13:Q27)</f>
        <v>2126.2859999999996</v>
      </c>
      <c r="R28" s="76">
        <f>SUM(R13:R27)</f>
        <v>-368.06399999999996</v>
      </c>
    </row>
    <row r="29" spans="1:18">
      <c r="I29" s="70"/>
      <c r="J29" s="70"/>
      <c r="K29" s="70"/>
      <c r="L29" s="70"/>
      <c r="Q29" s="166"/>
    </row>
    <row r="30" spans="1:18">
      <c r="Q30" s="166"/>
    </row>
    <row r="31" spans="1:18">
      <c r="A31" s="77" t="s">
        <v>175</v>
      </c>
      <c r="B31" s="77"/>
      <c r="C31" s="78"/>
      <c r="D31" s="79"/>
      <c r="M31" s="155" t="s">
        <v>145</v>
      </c>
      <c r="Q31" s="166"/>
    </row>
    <row r="32" spans="1:18" ht="15" customHeight="1">
      <c r="A32" s="271"/>
      <c r="B32" s="295" t="s">
        <v>291</v>
      </c>
      <c r="C32" s="293" t="str">
        <f>'PU Wise OWE'!$B$7</f>
        <v>Actuals upto Nov' 21</v>
      </c>
      <c r="D32" s="295" t="s">
        <v>168</v>
      </c>
      <c r="E32" s="295"/>
      <c r="F32" s="318" t="str">
        <f>'PU Wise OWE'!$B$5</f>
        <v xml:space="preserve">BG SL 2022-23 </v>
      </c>
      <c r="G32" s="295" t="s">
        <v>298</v>
      </c>
      <c r="H32" s="295" t="s">
        <v>305</v>
      </c>
      <c r="I32" s="293" t="str">
        <f>'PU Wise OWE'!B8</f>
        <v>Actuals upto Nov' 22</v>
      </c>
      <c r="J32" s="295" t="s">
        <v>200</v>
      </c>
      <c r="K32" s="270" t="s">
        <v>201</v>
      </c>
      <c r="L32" s="270"/>
      <c r="M32" s="270" t="s">
        <v>142</v>
      </c>
      <c r="N32" s="270"/>
      <c r="O32" s="271" t="s">
        <v>303</v>
      </c>
      <c r="P32" s="326" t="s">
        <v>262</v>
      </c>
      <c r="Q32" s="167"/>
    </row>
    <row r="33" spans="1:18" ht="17.25" customHeight="1">
      <c r="A33" s="271"/>
      <c r="B33" s="294"/>
      <c r="C33" s="294"/>
      <c r="D33" s="294"/>
      <c r="E33" s="294"/>
      <c r="F33" s="319"/>
      <c r="G33" s="294"/>
      <c r="H33" s="294"/>
      <c r="I33" s="294"/>
      <c r="J33" s="294"/>
      <c r="K33" s="81" t="s">
        <v>140</v>
      </c>
      <c r="L33" s="82" t="s">
        <v>141</v>
      </c>
      <c r="M33" s="81" t="s">
        <v>140</v>
      </c>
      <c r="N33" s="82" t="s">
        <v>141</v>
      </c>
      <c r="O33" s="271"/>
      <c r="P33" s="326"/>
      <c r="Q33" s="167"/>
    </row>
    <row r="34" spans="1:18" ht="15" customHeight="1">
      <c r="A34" s="86" t="s">
        <v>176</v>
      </c>
      <c r="B34" s="109">
        <v>10.44</v>
      </c>
      <c r="C34" s="72">
        <f>ROUND(('PU Wise OWE'!$AE$128+'PU Wise OWE'!$AF$128)/10000,2)</f>
        <v>1.1200000000000001</v>
      </c>
      <c r="D34" s="87">
        <f>C34/$C$7</f>
        <v>4.7281124277590865E-4</v>
      </c>
      <c r="E34" s="21"/>
      <c r="F34" s="22">
        <f>ROUND(('PU Wise OWE'!$AE$126+'PU Wise OWE'!$AF$126)/10000,2)</f>
        <v>2.87</v>
      </c>
      <c r="G34" s="24">
        <f t="shared" ref="G34:G37" si="14">F34/$F$7</f>
        <v>7.9755675297138527E-4</v>
      </c>
      <c r="H34" s="23">
        <f>ROUND(('PU Wise OWE'!$AE$127+'PU Wise OWE'!$AF$127)/10000,2)</f>
        <v>1.89</v>
      </c>
      <c r="I34" s="23">
        <f>ROUND(('PU Wise OWE'!$AE$129+'PU Wise OWE'!$AF$129)/10000,2)</f>
        <v>0.97</v>
      </c>
      <c r="J34" s="24">
        <f t="shared" ref="J34:J37" si="15">I34/$I$7</f>
        <v>3.4349414997591999E-4</v>
      </c>
      <c r="K34" s="22">
        <f t="shared" ref="K34" si="16">H34-I34</f>
        <v>0.91999999999999993</v>
      </c>
      <c r="L34" s="24">
        <f t="shared" ref="L34" si="17">K34/I34</f>
        <v>0.94845360824742264</v>
      </c>
      <c r="M34" s="22">
        <f>I34-C34</f>
        <v>-0.15000000000000013</v>
      </c>
      <c r="N34" s="54">
        <f>M34/C34</f>
        <v>-0.13392857142857154</v>
      </c>
      <c r="O34" s="54">
        <f t="shared" ref="O34:O37" si="18">I34/F34</f>
        <v>0.33797909407665505</v>
      </c>
      <c r="P34" s="329" t="s">
        <v>273</v>
      </c>
      <c r="Q34" s="165">
        <f>(I34/10)*12</f>
        <v>1.1640000000000001</v>
      </c>
      <c r="R34" s="70">
        <f>Q34-F34</f>
        <v>-1.706</v>
      </c>
    </row>
    <row r="35" spans="1:18" ht="16.5" customHeight="1">
      <c r="A35" s="86" t="s">
        <v>177</v>
      </c>
      <c r="B35" s="109">
        <v>21.76</v>
      </c>
      <c r="C35" s="72">
        <f>ROUND('PU Wise OWE'!$AG$128/10000,2)</f>
        <v>3.3</v>
      </c>
      <c r="D35" s="87">
        <f t="shared" ref="D35:D37" si="19">C35/$C$7</f>
        <v>1.3931045546075878E-3</v>
      </c>
      <c r="E35" s="21"/>
      <c r="F35" s="22">
        <f>ROUND('PU Wise OWE'!$AG$126/10000,2)</f>
        <v>5.16</v>
      </c>
      <c r="G35" s="24">
        <f t="shared" si="14"/>
        <v>1.433934789314407E-3</v>
      </c>
      <c r="H35" s="23">
        <f>ROUND('PU Wise OWE'!$AG$127/10000,2)</f>
        <v>3.4</v>
      </c>
      <c r="I35" s="23">
        <f>ROUND('PU Wise OWE'!$AG$129/10000,2)</f>
        <v>2.69</v>
      </c>
      <c r="J35" s="24">
        <f t="shared" si="15"/>
        <v>9.5257656024249975E-4</v>
      </c>
      <c r="K35" s="22">
        <f t="shared" ref="K35:K37" si="20">H35-I35</f>
        <v>0.71</v>
      </c>
      <c r="L35" s="24">
        <f t="shared" ref="L35:L37" si="21">K35/I35</f>
        <v>0.26394052044609667</v>
      </c>
      <c r="M35" s="22">
        <f>I35-C35</f>
        <v>-0.60999999999999988</v>
      </c>
      <c r="N35" s="54">
        <f>M35/C35</f>
        <v>-0.18484848484848482</v>
      </c>
      <c r="O35" s="54">
        <f t="shared" si="18"/>
        <v>0.52131782945736427</v>
      </c>
      <c r="P35" s="330"/>
      <c r="Q35" s="165">
        <f>(I35/10)*12+6</f>
        <v>9.2279999999999998</v>
      </c>
      <c r="R35" s="169">
        <f>Q35-F35</f>
        <v>4.0679999999999996</v>
      </c>
    </row>
    <row r="36" spans="1:18" ht="15.75" customHeight="1">
      <c r="A36" s="86" t="s">
        <v>178</v>
      </c>
      <c r="B36" s="109">
        <v>2.4700000000000002</v>
      </c>
      <c r="C36" s="72">
        <f>ROUND('PU Wise OWE'!$AJ$128/10000,2)</f>
        <v>1</v>
      </c>
      <c r="D36" s="87">
        <f t="shared" si="19"/>
        <v>4.2215289533563269E-4</v>
      </c>
      <c r="E36" s="21"/>
      <c r="F36" s="22">
        <f>ROUND('PU Wise OWE'!$AJ$126/10000,2)</f>
        <v>1.57</v>
      </c>
      <c r="G36" s="24">
        <f t="shared" si="14"/>
        <v>4.3629411225263936E-4</v>
      </c>
      <c r="H36" s="23">
        <f>ROUND('PU Wise OWE'!$AJ$127/10000,2)</f>
        <v>1.04</v>
      </c>
      <c r="I36" s="23">
        <f>ROUND('PU Wise OWE'!$AJ$129/10000,2)</f>
        <v>1.88</v>
      </c>
      <c r="J36" s="24">
        <f t="shared" si="15"/>
        <v>6.6574123912858712E-4</v>
      </c>
      <c r="K36" s="22">
        <f t="shared" si="20"/>
        <v>-0.83999999999999986</v>
      </c>
      <c r="L36" s="24">
        <f t="shared" si="21"/>
        <v>-0.4468085106382978</v>
      </c>
      <c r="M36" s="22">
        <f>I36-C36</f>
        <v>0.87999999999999989</v>
      </c>
      <c r="N36" s="54">
        <f>M36/C36</f>
        <v>0.87999999999999989</v>
      </c>
      <c r="O36" s="54">
        <f t="shared" si="18"/>
        <v>1.197452229299363</v>
      </c>
      <c r="P36" s="330"/>
      <c r="Q36" s="165">
        <f>(I36/10)*12</f>
        <v>2.2560000000000002</v>
      </c>
      <c r="R36" s="70">
        <f>Q36-F36</f>
        <v>0.68600000000000017</v>
      </c>
    </row>
    <row r="37" spans="1:18">
      <c r="A37" s="25" t="s">
        <v>144</v>
      </c>
      <c r="B37" s="26">
        <v>34.619999999999997</v>
      </c>
      <c r="C37" s="76">
        <f>SUM(C34:C36)</f>
        <v>5.42</v>
      </c>
      <c r="D37" s="88">
        <f t="shared" si="19"/>
        <v>2.2880686927191289E-3</v>
      </c>
      <c r="E37" s="26"/>
      <c r="F37" s="76">
        <f t="shared" ref="F37:I37" si="22">SUM(F34:F36)</f>
        <v>9.6000000000000014</v>
      </c>
      <c r="G37" s="56">
        <f t="shared" si="14"/>
        <v>2.6677856545384319E-3</v>
      </c>
      <c r="H37" s="76">
        <f t="shared" si="22"/>
        <v>6.33</v>
      </c>
      <c r="I37" s="76">
        <f t="shared" si="22"/>
        <v>5.54</v>
      </c>
      <c r="J37" s="56">
        <f t="shared" si="15"/>
        <v>1.9618119493470068E-3</v>
      </c>
      <c r="K37" s="26">
        <f t="shared" si="20"/>
        <v>0.79</v>
      </c>
      <c r="L37" s="56">
        <f t="shared" si="21"/>
        <v>0.14259927797833935</v>
      </c>
      <c r="M37" s="26">
        <f>I37-C37</f>
        <v>0.12000000000000011</v>
      </c>
      <c r="N37" s="57">
        <f>M37/C37</f>
        <v>2.2140221402214041E-2</v>
      </c>
      <c r="O37" s="54">
        <f t="shared" si="18"/>
        <v>0.57708333333333328</v>
      </c>
      <c r="P37" s="331"/>
      <c r="Q37" s="76">
        <f>SUM(Q34:Q36)</f>
        <v>12.648</v>
      </c>
      <c r="R37" s="76">
        <f>SUM(R34:R36)</f>
        <v>3.048</v>
      </c>
    </row>
    <row r="38" spans="1:18">
      <c r="Q38" s="166"/>
    </row>
    <row r="39" spans="1:18" ht="15.75" thickBot="1">
      <c r="A39" s="84"/>
      <c r="B39" s="84"/>
      <c r="C39" s="85"/>
      <c r="D39" s="84"/>
      <c r="M39" s="155" t="s">
        <v>145</v>
      </c>
      <c r="Q39" s="166"/>
    </row>
    <row r="40" spans="1:18" ht="15" customHeight="1">
      <c r="A40" s="271" t="s">
        <v>159</v>
      </c>
      <c r="B40" s="295" t="s">
        <v>291</v>
      </c>
      <c r="C40" s="293" t="str">
        <f>'PU Wise OWE'!$B$7</f>
        <v>Actuals upto Nov' 21</v>
      </c>
      <c r="D40" s="295" t="s">
        <v>168</v>
      </c>
      <c r="E40" s="295"/>
      <c r="F40" s="318" t="str">
        <f>'PU Wise OWE'!$B$5</f>
        <v xml:space="preserve">BG SL 2022-23 </v>
      </c>
      <c r="G40" s="295" t="s">
        <v>298</v>
      </c>
      <c r="H40" s="295" t="s">
        <v>305</v>
      </c>
      <c r="I40" s="293" t="str">
        <f>'PU Wise OWE'!B8</f>
        <v>Actuals upto Nov' 22</v>
      </c>
      <c r="J40" s="295" t="s">
        <v>200</v>
      </c>
      <c r="K40" s="270" t="s">
        <v>201</v>
      </c>
      <c r="L40" s="270"/>
      <c r="M40" s="270" t="s">
        <v>142</v>
      </c>
      <c r="N40" s="270"/>
      <c r="O40" s="271" t="s">
        <v>303</v>
      </c>
      <c r="P40" s="327" t="s">
        <v>262</v>
      </c>
      <c r="Q40" s="167"/>
    </row>
    <row r="41" spans="1:18" ht="30">
      <c r="A41" s="271"/>
      <c r="B41" s="294"/>
      <c r="C41" s="294"/>
      <c r="D41" s="294"/>
      <c r="E41" s="294"/>
      <c r="F41" s="319"/>
      <c r="G41" s="294"/>
      <c r="H41" s="294"/>
      <c r="I41" s="294"/>
      <c r="J41" s="294"/>
      <c r="K41" s="81" t="s">
        <v>140</v>
      </c>
      <c r="L41" s="82" t="s">
        <v>141</v>
      </c>
      <c r="M41" s="81" t="s">
        <v>140</v>
      </c>
      <c r="N41" s="82" t="s">
        <v>141</v>
      </c>
      <c r="O41" s="271"/>
      <c r="P41" s="328"/>
      <c r="Q41" s="167"/>
    </row>
    <row r="42" spans="1:18" ht="15.75">
      <c r="A42" s="27" t="s">
        <v>160</v>
      </c>
      <c r="B42" s="106">
        <v>273.47000000000003</v>
      </c>
      <c r="C42" s="72">
        <f>SUM(C43:C47)</f>
        <v>60.72</v>
      </c>
      <c r="D42" s="87">
        <f t="shared" ref="D42:D49" si="23">C42/$C$7</f>
        <v>2.5633123804779615E-2</v>
      </c>
      <c r="E42" s="99"/>
      <c r="F42" s="21">
        <f>SUM(F43:F47)</f>
        <v>79.759999999999991</v>
      </c>
      <c r="G42" s="24">
        <f t="shared" ref="G42:G49" si="24">F42/$F$7</f>
        <v>2.2164852479790133E-2</v>
      </c>
      <c r="H42" s="21">
        <f>SUM(H43:H47)</f>
        <v>52.64</v>
      </c>
      <c r="I42" s="21">
        <f>SUM(I43:I47)</f>
        <v>62.77</v>
      </c>
      <c r="J42" s="24">
        <f t="shared" ref="J42:J49" si="25">I42/$I$7</f>
        <v>2.2227966797926286E-2</v>
      </c>
      <c r="K42" s="22">
        <f>H42-I42</f>
        <v>-10.130000000000003</v>
      </c>
      <c r="L42" s="24">
        <f>K42/I42</f>
        <v>-0.16138282619085553</v>
      </c>
      <c r="M42" s="22">
        <f t="shared" ref="M42:M49" si="26">I42-C42</f>
        <v>2.0500000000000043</v>
      </c>
      <c r="N42" s="54">
        <f t="shared" ref="N42:N49" si="27">M42/C42</f>
        <v>3.3761528326745789E-2</v>
      </c>
      <c r="O42" s="54">
        <f t="shared" ref="O42:O49" si="28">I42/F42</f>
        <v>0.78698595787362102</v>
      </c>
      <c r="P42" s="159"/>
      <c r="Q42" s="165">
        <v>266.16000000000003</v>
      </c>
      <c r="R42" s="70">
        <f t="shared" ref="R42:R48" si="29">Q42-F42</f>
        <v>186.40000000000003</v>
      </c>
    </row>
    <row r="43" spans="1:18" ht="15.75">
      <c r="A43" s="59" t="s">
        <v>156</v>
      </c>
      <c r="B43" s="21">
        <v>19.690000000000001</v>
      </c>
      <c r="C43" s="72">
        <f>ROUND('PU Wise OWE'!$AK$84/10000,2)</f>
        <v>0.18</v>
      </c>
      <c r="D43" s="87">
        <f t="shared" si="23"/>
        <v>7.5987521160413872E-5</v>
      </c>
      <c r="E43" s="99"/>
      <c r="F43" s="21">
        <f>ROUND('PU Wise OWE'!$AK$82/10000,2)</f>
        <v>0.32</v>
      </c>
      <c r="G43" s="24">
        <f t="shared" si="24"/>
        <v>8.8926188484614386E-5</v>
      </c>
      <c r="H43" s="21">
        <f>ROUND('PU Wise OWE'!$AK$83/10000,2)</f>
        <v>0.21</v>
      </c>
      <c r="I43" s="21">
        <f>ROUND('PU Wise OWE'!$AK$85/10000,2)</f>
        <v>0.16</v>
      </c>
      <c r="J43" s="24">
        <f t="shared" si="25"/>
        <v>5.6658828862007423E-5</v>
      </c>
      <c r="K43" s="22">
        <f t="shared" ref="K43:K49" si="30">H43-I43</f>
        <v>4.9999999999999989E-2</v>
      </c>
      <c r="L43" s="24">
        <f t="shared" ref="L43:L49" si="31">K43/I43</f>
        <v>0.31249999999999994</v>
      </c>
      <c r="M43" s="22">
        <f t="shared" si="26"/>
        <v>-1.999999999999999E-2</v>
      </c>
      <c r="N43" s="54">
        <f t="shared" si="27"/>
        <v>-0.11111111111111106</v>
      </c>
      <c r="O43" s="54">
        <f t="shared" si="28"/>
        <v>0.5</v>
      </c>
      <c r="P43" s="159"/>
      <c r="Q43" s="165">
        <f>(I43/10)*12</f>
        <v>0.192</v>
      </c>
      <c r="R43" s="70">
        <f t="shared" si="29"/>
        <v>-0.128</v>
      </c>
    </row>
    <row r="44" spans="1:18" ht="15.75">
      <c r="A44" s="60" t="s">
        <v>163</v>
      </c>
      <c r="B44" s="110">
        <v>114.4</v>
      </c>
      <c r="C44" s="72">
        <f>ROUND('PU Wise OWE'!$AR$84/10000,2)</f>
        <v>1.39</v>
      </c>
      <c r="D44" s="87">
        <f t="shared" si="23"/>
        <v>5.8679252451652932E-4</v>
      </c>
      <c r="E44" s="99"/>
      <c r="F44" s="21">
        <f>ROUND('PU Wise OWE'!$AR$82/10000,2)</f>
        <v>2.5</v>
      </c>
      <c r="G44" s="24">
        <f t="shared" si="24"/>
        <v>6.9473584753604984E-4</v>
      </c>
      <c r="H44" s="21">
        <f>ROUND('PU Wise OWE'!$AR$83/10000,2)</f>
        <v>1.65</v>
      </c>
      <c r="I44" s="21">
        <f>ROUND('PU Wise OWE'!$AR$85/10000,2)</f>
        <v>0.11</v>
      </c>
      <c r="J44" s="24">
        <f t="shared" si="25"/>
        <v>3.8952944842630102E-5</v>
      </c>
      <c r="K44" s="22">
        <f t="shared" si="30"/>
        <v>1.5399999999999998</v>
      </c>
      <c r="L44" s="24">
        <f t="shared" si="31"/>
        <v>13.999999999999998</v>
      </c>
      <c r="M44" s="22">
        <f t="shared" si="26"/>
        <v>-1.2799999999999998</v>
      </c>
      <c r="N44" s="54">
        <f t="shared" si="27"/>
        <v>-0.92086330935251792</v>
      </c>
      <c r="O44" s="54">
        <f t="shared" si="28"/>
        <v>4.3999999999999997E-2</v>
      </c>
      <c r="P44" s="159"/>
      <c r="Q44" s="165">
        <f>(I44/10)*12</f>
        <v>0.13200000000000001</v>
      </c>
      <c r="R44" s="70">
        <f t="shared" si="29"/>
        <v>-2.3679999999999999</v>
      </c>
    </row>
    <row r="45" spans="1:18" ht="15.75">
      <c r="A45" s="60" t="s">
        <v>164</v>
      </c>
      <c r="B45" s="110">
        <v>46.69</v>
      </c>
      <c r="C45" s="72">
        <f>ROUND('PU Wise OWE'!$AU$84/10000,2)</f>
        <v>0.12</v>
      </c>
      <c r="D45" s="87">
        <f t="shared" si="23"/>
        <v>5.0658347440275919E-5</v>
      </c>
      <c r="E45" s="99"/>
      <c r="F45" s="21">
        <f>ROUND('PU Wise OWE'!$AU$82/10000,2)</f>
        <v>0.39</v>
      </c>
      <c r="G45" s="24">
        <f t="shared" si="24"/>
        <v>1.0837879221562379E-4</v>
      </c>
      <c r="H45" s="21">
        <f>ROUND('PU Wise OWE'!$AU$83/10000,2)</f>
        <v>0.26</v>
      </c>
      <c r="I45" s="21">
        <f>ROUND('PU Wise OWE'!$AU$85/10000,2)</f>
        <v>-2.14</v>
      </c>
      <c r="J45" s="24">
        <f t="shared" si="25"/>
        <v>-7.5781183602934932E-4</v>
      </c>
      <c r="K45" s="22">
        <f t="shared" si="30"/>
        <v>2.4000000000000004</v>
      </c>
      <c r="L45" s="24">
        <f t="shared" si="31"/>
        <v>-1.1214953271028039</v>
      </c>
      <c r="M45" s="22">
        <f t="shared" si="26"/>
        <v>-2.2600000000000002</v>
      </c>
      <c r="N45" s="54">
        <f t="shared" si="27"/>
        <v>-18.833333333333336</v>
      </c>
      <c r="O45" s="54">
        <f t="shared" si="28"/>
        <v>-5.4871794871794872</v>
      </c>
      <c r="P45" s="159"/>
      <c r="Q45" s="165">
        <f>(I45/10)*12</f>
        <v>-2.5680000000000005</v>
      </c>
      <c r="R45" s="70">
        <f t="shared" si="29"/>
        <v>-2.9580000000000006</v>
      </c>
    </row>
    <row r="46" spans="1:18" ht="15.75">
      <c r="A46" s="59" t="s">
        <v>161</v>
      </c>
      <c r="B46" s="21">
        <v>54.55</v>
      </c>
      <c r="C46" s="72">
        <f>ROUND('PU Wise OWE'!$AZ$84/10000,2)</f>
        <v>0</v>
      </c>
      <c r="D46" s="87">
        <f t="shared" si="23"/>
        <v>0</v>
      </c>
      <c r="E46" s="99"/>
      <c r="F46" s="21">
        <f>ROUND('PU Wise OWE'!$AZ$82/10000,2)</f>
        <v>0</v>
      </c>
      <c r="G46" s="24">
        <f t="shared" si="24"/>
        <v>0</v>
      </c>
      <c r="H46" s="21">
        <f>ROUND('PU Wise OWE'!$AZ$83/10000,2)</f>
        <v>0</v>
      </c>
      <c r="I46" s="21">
        <f>ROUND('PU Wise OWE'!$AZ$85/10000,2)</f>
        <v>0</v>
      </c>
      <c r="J46" s="24">
        <f t="shared" si="25"/>
        <v>0</v>
      </c>
      <c r="K46" s="22">
        <f t="shared" si="30"/>
        <v>0</v>
      </c>
      <c r="L46" s="24" t="e">
        <f t="shared" si="31"/>
        <v>#DIV/0!</v>
      </c>
      <c r="M46" s="22">
        <f t="shared" si="26"/>
        <v>0</v>
      </c>
      <c r="N46" s="54" t="e">
        <f t="shared" si="27"/>
        <v>#DIV/0!</v>
      </c>
      <c r="O46" s="54" t="e">
        <f t="shared" si="28"/>
        <v>#DIV/0!</v>
      </c>
      <c r="P46" s="159"/>
      <c r="Q46" s="165">
        <f>(I46/10)*12</f>
        <v>0</v>
      </c>
      <c r="R46" s="169">
        <f t="shared" si="29"/>
        <v>0</v>
      </c>
    </row>
    <row r="47" spans="1:18" ht="15.75">
      <c r="A47" s="60" t="s">
        <v>162</v>
      </c>
      <c r="B47" s="110">
        <v>38.14</v>
      </c>
      <c r="C47" s="72">
        <f>ROUND('PU Wise OWE'!$BA$84/10000,2)</f>
        <v>59.03</v>
      </c>
      <c r="D47" s="87">
        <f t="shared" si="23"/>
        <v>2.4919685411662396E-2</v>
      </c>
      <c r="E47" s="99"/>
      <c r="F47" s="21">
        <f>ROUND('PU Wise OWE'!$BA$82/10000,2)</f>
        <v>76.55</v>
      </c>
      <c r="G47" s="24">
        <f t="shared" si="24"/>
        <v>2.1272811651553848E-2</v>
      </c>
      <c r="H47" s="21">
        <f>ROUND('PU Wise OWE'!$BA$83/10000,2)</f>
        <v>50.52</v>
      </c>
      <c r="I47" s="21">
        <f>ROUND('PU Wise OWE'!$BA$85/10000,2)</f>
        <v>64.64</v>
      </c>
      <c r="J47" s="24">
        <f t="shared" si="25"/>
        <v>2.2890166860250999E-2</v>
      </c>
      <c r="K47" s="22">
        <f t="shared" si="30"/>
        <v>-14.119999999999997</v>
      </c>
      <c r="L47" s="24">
        <f t="shared" si="31"/>
        <v>-0.21844059405940591</v>
      </c>
      <c r="M47" s="22">
        <f t="shared" si="26"/>
        <v>5.6099999999999994</v>
      </c>
      <c r="N47" s="54">
        <f t="shared" si="27"/>
        <v>9.5036422158224623E-2</v>
      </c>
      <c r="O47" s="54">
        <f t="shared" si="28"/>
        <v>0.84441541476159376</v>
      </c>
      <c r="P47" s="159"/>
      <c r="Q47" s="165">
        <f>(I47/10)*12</f>
        <v>77.568000000000012</v>
      </c>
      <c r="R47" s="70">
        <f t="shared" si="29"/>
        <v>1.0180000000000149</v>
      </c>
    </row>
    <row r="48" spans="1:18" ht="15.75">
      <c r="A48" s="61" t="s">
        <v>165</v>
      </c>
      <c r="B48" s="105">
        <v>663.48</v>
      </c>
      <c r="C48" s="72">
        <f>ROUND('PU Wise OWE'!$AM$84/10000,2)-ROUND('PU Wise OWE'!$BJ$84/10000,2)</f>
        <v>398.25</v>
      </c>
      <c r="D48" s="87">
        <f t="shared" si="23"/>
        <v>0.16812239056741571</v>
      </c>
      <c r="E48" s="99"/>
      <c r="F48" s="21">
        <f>ROUND('PU Wise OWE'!$AM$82/10000,2)-ROUND('PU Wise OWE'!$BJ$82/10000,2)</f>
        <v>564.15</v>
      </c>
      <c r="G48" s="24">
        <f t="shared" si="24"/>
        <v>0.15677409135498502</v>
      </c>
      <c r="H48" s="21">
        <f>ROUND('PU Wise OWE'!$AM$83/10000,2)-ROUND('PU Wise OWE'!$BJ$83/10000,2)</f>
        <v>372.1</v>
      </c>
      <c r="I48" s="21">
        <f>ROUND('PU Wise OWE'!$AM$85/10000,2)-ROUND('PU Wise OWE'!$BJ$85/10000,2)</f>
        <v>603.11</v>
      </c>
      <c r="J48" s="24">
        <f t="shared" si="25"/>
        <v>0.21357191421853311</v>
      </c>
      <c r="K48" s="22">
        <f t="shared" si="30"/>
        <v>-231.01</v>
      </c>
      <c r="L48" s="24">
        <f t="shared" si="31"/>
        <v>-0.38303128782477491</v>
      </c>
      <c r="M48" s="22">
        <f t="shared" si="26"/>
        <v>204.86</v>
      </c>
      <c r="N48" s="54">
        <f t="shared" si="27"/>
        <v>0.51440050219711242</v>
      </c>
      <c r="O48" s="54">
        <f t="shared" si="28"/>
        <v>1.0690596472569354</v>
      </c>
      <c r="P48" s="159"/>
      <c r="Q48" s="165">
        <v>670.28</v>
      </c>
      <c r="R48" s="70">
        <f t="shared" si="29"/>
        <v>106.13</v>
      </c>
    </row>
    <row r="49" spans="1:18" s="36" customFormat="1" ht="15.75" thickBot="1">
      <c r="A49" s="62" t="s">
        <v>125</v>
      </c>
      <c r="B49" s="76">
        <f>B42+B48</f>
        <v>936.95</v>
      </c>
      <c r="C49" s="76">
        <f>C42+C48</f>
        <v>458.97</v>
      </c>
      <c r="D49" s="88">
        <f t="shared" si="23"/>
        <v>0.19375551437219535</v>
      </c>
      <c r="E49" s="100"/>
      <c r="F49" s="26">
        <f>F42+F48</f>
        <v>643.91</v>
      </c>
      <c r="G49" s="56">
        <f t="shared" si="24"/>
        <v>0.17893894383477515</v>
      </c>
      <c r="H49" s="26">
        <f>H42+H48</f>
        <v>424.74</v>
      </c>
      <c r="I49" s="26">
        <f>I42+I48</f>
        <v>665.88</v>
      </c>
      <c r="J49" s="56">
        <f t="shared" si="25"/>
        <v>0.23579988101645938</v>
      </c>
      <c r="K49" s="26">
        <f t="shared" si="30"/>
        <v>-241.14</v>
      </c>
      <c r="L49" s="56">
        <f t="shared" si="31"/>
        <v>-0.3621373220400072</v>
      </c>
      <c r="M49" s="26">
        <f t="shared" si="26"/>
        <v>206.90999999999997</v>
      </c>
      <c r="N49" s="57">
        <f t="shared" si="27"/>
        <v>0.45081377867834488</v>
      </c>
      <c r="O49" s="54">
        <f t="shared" si="28"/>
        <v>1.0341196751098756</v>
      </c>
      <c r="P49" s="160"/>
      <c r="Q49" s="76">
        <f>Q42+Q48</f>
        <v>936.44</v>
      </c>
      <c r="R49" s="76">
        <f>R42+R48</f>
        <v>292.53000000000003</v>
      </c>
    </row>
    <row r="50" spans="1:18">
      <c r="Q50" s="166"/>
    </row>
    <row r="51" spans="1:18">
      <c r="A51" s="77" t="s">
        <v>179</v>
      </c>
      <c r="B51" s="77"/>
      <c r="Q51" s="166"/>
    </row>
    <row r="52" spans="1:18" ht="30" customHeight="1">
      <c r="A52" s="83" t="s">
        <v>180</v>
      </c>
      <c r="B52" s="111">
        <v>188.88</v>
      </c>
      <c r="C52" s="72">
        <f>ROUND('PU Wise OWE'!$AK$128/10000,2)-C43</f>
        <v>54.7</v>
      </c>
      <c r="D52" s="87">
        <f t="shared" ref="D52:D56" si="32">C52/$C$7</f>
        <v>2.3091763374859107E-2</v>
      </c>
      <c r="E52" s="288"/>
      <c r="F52" s="22">
        <f>ROUND('PU Wise OWE'!$AK$126/10000,2)-F43</f>
        <v>87.28</v>
      </c>
      <c r="G52" s="24">
        <f t="shared" ref="G52:G54" si="33">F52/$F$7</f>
        <v>2.4254617909178575E-2</v>
      </c>
      <c r="H52" s="22">
        <f>ROUND('PU Wise OWE'!$AK$127/10000,2)-H43</f>
        <v>55.199999999999996</v>
      </c>
      <c r="I52" s="22">
        <f>ROUND('PU Wise OWE'!$AK$129/10000,2)-I43</f>
        <v>63.930000000000007</v>
      </c>
      <c r="J52" s="24">
        <f t="shared" ref="J52:J56" si="34">I52/$I$7</f>
        <v>2.2638743307175843E-2</v>
      </c>
      <c r="K52" s="22">
        <f>H52-I52</f>
        <v>-8.7300000000000111</v>
      </c>
      <c r="L52" s="24">
        <f>K52/I52</f>
        <v>-0.13655560769591757</v>
      </c>
      <c r="M52" s="22">
        <f>I52-C52</f>
        <v>9.230000000000004</v>
      </c>
      <c r="N52" s="54">
        <f>M52/C52</f>
        <v>0.16873857404021944</v>
      </c>
      <c r="O52" s="54">
        <f t="shared" ref="O52:O54" si="35">I52/F52</f>
        <v>0.73247021081576547</v>
      </c>
      <c r="P52" s="158" t="s">
        <v>266</v>
      </c>
      <c r="Q52" s="165">
        <f>(I52/10)*12</f>
        <v>76.716000000000008</v>
      </c>
      <c r="R52" s="169">
        <f>Q52-F52</f>
        <v>-10.563999999999993</v>
      </c>
    </row>
    <row r="53" spans="1:18" ht="15.75">
      <c r="A53" s="20" t="s">
        <v>157</v>
      </c>
      <c r="B53" s="107">
        <v>121.46</v>
      </c>
      <c r="C53" s="72">
        <f>ROUND('PU Wise OWE'!$AL$128/10000,2)</f>
        <v>25.89</v>
      </c>
      <c r="D53" s="87">
        <f t="shared" si="32"/>
        <v>1.092953846023953E-2</v>
      </c>
      <c r="E53" s="289"/>
      <c r="F53" s="22">
        <f>ROUND('PU Wise OWE'!$AL$126/10000,2)</f>
        <v>44.66</v>
      </c>
      <c r="G53" s="24">
        <f t="shared" si="33"/>
        <v>1.2410761180383994E-2</v>
      </c>
      <c r="H53" s="23">
        <f>ROUND('PU Wise OWE'!$AL$127/10000,2)</f>
        <v>28.89</v>
      </c>
      <c r="I53" s="23">
        <f>ROUND('PU Wise OWE'!$AL$129/10000,2)</f>
        <v>35.54</v>
      </c>
      <c r="J53" s="24">
        <f t="shared" si="34"/>
        <v>1.2585342360973398E-2</v>
      </c>
      <c r="K53" s="22">
        <f t="shared" ref="K53:K54" si="36">H53-I53</f>
        <v>-6.6499999999999986</v>
      </c>
      <c r="L53" s="24">
        <f t="shared" ref="L53:L54" si="37">K53/I53</f>
        <v>-0.18711311198649405</v>
      </c>
      <c r="M53" s="22">
        <f>I53-C53</f>
        <v>9.6499999999999986</v>
      </c>
      <c r="N53" s="54">
        <f>M53/C53</f>
        <v>0.37273078408651983</v>
      </c>
      <c r="O53" s="54">
        <f t="shared" si="35"/>
        <v>0.79579041648007165</v>
      </c>
      <c r="P53" s="157" t="s">
        <v>267</v>
      </c>
      <c r="Q53" s="165">
        <f>(I53/10)*12</f>
        <v>42.647999999999996</v>
      </c>
      <c r="R53" s="70">
        <f>Q53-F53</f>
        <v>-2.0120000000000005</v>
      </c>
    </row>
    <row r="54" spans="1:18" s="36" customFormat="1">
      <c r="A54" s="25" t="s">
        <v>125</v>
      </c>
      <c r="B54" s="26">
        <f>SUM(B52:B53)</f>
        <v>310.33999999999997</v>
      </c>
      <c r="C54" s="76">
        <f>SUM(C52:C53)</f>
        <v>80.59</v>
      </c>
      <c r="D54" s="88">
        <f t="shared" si="32"/>
        <v>3.402130183509864E-2</v>
      </c>
      <c r="E54" s="290"/>
      <c r="F54" s="76">
        <f t="shared" ref="F54:I54" si="38">SUM(F52:F53)</f>
        <v>131.94</v>
      </c>
      <c r="G54" s="56">
        <f t="shared" si="33"/>
        <v>3.6665379089562571E-2</v>
      </c>
      <c r="H54" s="76">
        <f t="shared" si="38"/>
        <v>84.09</v>
      </c>
      <c r="I54" s="76">
        <f t="shared" si="38"/>
        <v>99.47</v>
      </c>
      <c r="J54" s="56">
        <f t="shared" si="34"/>
        <v>3.522408566814924E-2</v>
      </c>
      <c r="K54" s="26">
        <f t="shared" si="36"/>
        <v>-15.379999999999995</v>
      </c>
      <c r="L54" s="56">
        <f t="shared" si="37"/>
        <v>-0.15461948326128477</v>
      </c>
      <c r="M54" s="26">
        <f>I54-C54</f>
        <v>18.879999999999995</v>
      </c>
      <c r="N54" s="104">
        <f>M54/C54</f>
        <v>0.2342722422136741</v>
      </c>
      <c r="O54" s="54">
        <f t="shared" si="35"/>
        <v>0.7539032893739579</v>
      </c>
      <c r="P54" s="156"/>
      <c r="Q54" s="76">
        <f>SUM(Q52:Q53)</f>
        <v>119.364</v>
      </c>
      <c r="R54" s="76">
        <f>SUM(R52:R53)</f>
        <v>-12.575999999999993</v>
      </c>
    </row>
    <row r="55" spans="1:18">
      <c r="Q55" s="166"/>
    </row>
    <row r="56" spans="1:18" s="36" customFormat="1" ht="38.450000000000003" customHeight="1">
      <c r="A56" s="80" t="s">
        <v>158</v>
      </c>
      <c r="B56" s="112">
        <v>348.19</v>
      </c>
      <c r="C56" s="73">
        <f>ROUND('PU Wise OWE'!$AO$128/10000,2)</f>
        <v>130.88999999999999</v>
      </c>
      <c r="D56" s="88">
        <f t="shared" si="32"/>
        <v>5.5255592470480952E-2</v>
      </c>
      <c r="E56" s="55"/>
      <c r="F56" s="26">
        <f>ROUND('PU Wise OWE'!$AO$126/10000,2)</f>
        <v>173.9</v>
      </c>
      <c r="G56" s="56">
        <f t="shared" ref="G56" si="39">F56/$F$7</f>
        <v>4.8325825554607633E-2</v>
      </c>
      <c r="H56" s="25">
        <f>ROUND('PU Wise OWE'!$AO$127/10000,2)</f>
        <v>112.21</v>
      </c>
      <c r="I56" s="25">
        <f>ROUND('PU Wise OWE'!$AO$129/10000,2)</f>
        <v>128.47999999999999</v>
      </c>
      <c r="J56" s="56">
        <f t="shared" si="34"/>
        <v>4.5497039576191958E-2</v>
      </c>
      <c r="K56" s="26">
        <f>H56-I56</f>
        <v>-16.269999999999996</v>
      </c>
      <c r="L56" s="56">
        <f>K56/I56</f>
        <v>-0.12663449564134494</v>
      </c>
      <c r="M56" s="26">
        <f>I56-C56</f>
        <v>-2.4099999999999966</v>
      </c>
      <c r="N56" s="57">
        <f>M56/C56</f>
        <v>-1.8412407364962923E-2</v>
      </c>
      <c r="O56" s="54">
        <f t="shared" ref="O56" si="40">I56/F56</f>
        <v>0.7388154111558366</v>
      </c>
      <c r="P56" s="158" t="s">
        <v>280</v>
      </c>
      <c r="Q56" s="165">
        <f>(I56-26.18)/10*2+I56</f>
        <v>148.94</v>
      </c>
      <c r="R56" s="169">
        <f>Q56-F56</f>
        <v>-24.960000000000008</v>
      </c>
    </row>
    <row r="57" spans="1:18" s="36" customFormat="1">
      <c r="A57" s="118"/>
      <c r="B57" s="119"/>
      <c r="C57" s="115"/>
      <c r="D57" s="116"/>
      <c r="E57" s="117"/>
      <c r="F57" s="93"/>
      <c r="G57" s="92"/>
      <c r="H57" s="92"/>
      <c r="I57" s="90"/>
      <c r="J57" s="92"/>
      <c r="K57" s="92"/>
      <c r="L57" s="92"/>
      <c r="M57" s="26"/>
      <c r="N57" s="57"/>
      <c r="O57" s="102"/>
      <c r="P57" s="161"/>
      <c r="Q57" s="168"/>
    </row>
    <row r="58" spans="1:18">
      <c r="B58" s="295" t="s">
        <v>291</v>
      </c>
      <c r="C58" s="293" t="str">
        <f>'PU Wise OWE'!$B$7</f>
        <v>Actuals upto Nov' 21</v>
      </c>
      <c r="D58" s="295" t="s">
        <v>168</v>
      </c>
      <c r="E58" s="295"/>
      <c r="F58" s="318" t="str">
        <f>'PU Wise OWE'!$B$5</f>
        <v xml:space="preserve">BG SL 2022-23 </v>
      </c>
      <c r="G58" s="295" t="s">
        <v>298</v>
      </c>
      <c r="H58" s="295" t="s">
        <v>305</v>
      </c>
      <c r="I58" s="293" t="str">
        <f>'PU Wise OWE'!B8</f>
        <v>Actuals upto Nov' 22</v>
      </c>
      <c r="J58" s="295" t="s">
        <v>200</v>
      </c>
      <c r="K58" s="270" t="s">
        <v>201</v>
      </c>
      <c r="L58" s="270"/>
      <c r="M58" s="270" t="s">
        <v>142</v>
      </c>
      <c r="N58" s="270"/>
      <c r="O58" s="271" t="s">
        <v>303</v>
      </c>
      <c r="P58" s="326" t="s">
        <v>262</v>
      </c>
      <c r="Q58" s="167"/>
    </row>
    <row r="59" spans="1:18" ht="30">
      <c r="A59" s="77" t="s">
        <v>181</v>
      </c>
      <c r="B59" s="294"/>
      <c r="C59" s="294"/>
      <c r="D59" s="294"/>
      <c r="E59" s="294"/>
      <c r="F59" s="319"/>
      <c r="G59" s="294"/>
      <c r="H59" s="294"/>
      <c r="I59" s="294"/>
      <c r="J59" s="294"/>
      <c r="K59" s="81" t="s">
        <v>140</v>
      </c>
      <c r="L59" s="82" t="s">
        <v>141</v>
      </c>
      <c r="M59" s="81" t="s">
        <v>140</v>
      </c>
      <c r="N59" s="82" t="s">
        <v>141</v>
      </c>
      <c r="O59" s="271"/>
      <c r="P59" s="326"/>
      <c r="Q59" s="167"/>
    </row>
    <row r="60" spans="1:18" ht="15.75">
      <c r="A60" s="23" t="s">
        <v>182</v>
      </c>
      <c r="B60" s="22">
        <v>80.099999999999994</v>
      </c>
      <c r="C60" s="72">
        <f>ROUND('PU Wise OWE'!$AM$62/10000,2)</f>
        <v>32.22</v>
      </c>
      <c r="D60" s="87">
        <f t="shared" ref="D60:D64" si="41">C60/$C$7</f>
        <v>1.3601766287714085E-2</v>
      </c>
      <c r="E60" s="285"/>
      <c r="F60" s="22">
        <f>ROUND('PU Wise OWE'!$AM$60/10000,2)</f>
        <v>47.17</v>
      </c>
      <c r="G60" s="24">
        <f t="shared" ref="G60:G64" si="42">F60/$F$7</f>
        <v>1.3108275971310189E-2</v>
      </c>
      <c r="H60" s="23">
        <f>ROUND('PU Wise OWE'!$AM$61/10000,2)</f>
        <v>31.13</v>
      </c>
      <c r="I60" s="23">
        <f>ROUND('PU Wise OWE'!$AM$63/10000,2)</f>
        <v>42.31</v>
      </c>
      <c r="J60" s="96">
        <f t="shared" ref="J60:J64" si="43">I60/$I$7</f>
        <v>1.4982719057197088E-2</v>
      </c>
      <c r="K60" s="22">
        <f>H60-I60</f>
        <v>-11.180000000000003</v>
      </c>
      <c r="L60" s="24">
        <f>K60/I60</f>
        <v>-0.26424013235641697</v>
      </c>
      <c r="M60" s="22">
        <f>I60-C60</f>
        <v>10.090000000000003</v>
      </c>
      <c r="N60" s="54">
        <f>M60/C60</f>
        <v>0.31315952824332727</v>
      </c>
      <c r="O60" s="54">
        <f t="shared" ref="O60:O64" si="44">I60/F60</f>
        <v>0.89696841212635148</v>
      </c>
      <c r="P60" s="158"/>
      <c r="Q60" s="165">
        <f>(I60/10)*12</f>
        <v>50.771999999999998</v>
      </c>
      <c r="R60" s="70">
        <f>Q60-F60</f>
        <v>3.6019999999999968</v>
      </c>
    </row>
    <row r="61" spans="1:18" ht="46.15" customHeight="1">
      <c r="A61" s="23" t="s">
        <v>183</v>
      </c>
      <c r="B61" s="22">
        <v>21.26</v>
      </c>
      <c r="C61" s="72">
        <f>ROUND('PU Wise OWE'!$AM$95/10000,2)</f>
        <v>5.44</v>
      </c>
      <c r="D61" s="87">
        <f t="shared" si="41"/>
        <v>2.2965117506258421E-3</v>
      </c>
      <c r="E61" s="286"/>
      <c r="F61" s="22">
        <f>ROUND('PU Wise OWE'!$AM$93/10000,2)</f>
        <v>13.46</v>
      </c>
      <c r="G61" s="24">
        <f t="shared" si="42"/>
        <v>3.7404578031340926E-3</v>
      </c>
      <c r="H61" s="23">
        <f>ROUND('PU Wise OWE'!$AM$94/10000,2)</f>
        <v>8.89</v>
      </c>
      <c r="I61" s="23">
        <f>ROUND('PU Wise OWE'!$AM$96/10000,2)</f>
        <v>2.98</v>
      </c>
      <c r="J61" s="96">
        <f t="shared" si="43"/>
        <v>1.0552706875548881E-3</v>
      </c>
      <c r="K61" s="22">
        <f t="shared" ref="K61:K64" si="45">H61-I61</f>
        <v>5.91</v>
      </c>
      <c r="L61" s="24">
        <f t="shared" ref="L61:L64" si="46">K61/I61</f>
        <v>1.9832214765100671</v>
      </c>
      <c r="M61" s="22">
        <f>I61-C61</f>
        <v>-2.4600000000000004</v>
      </c>
      <c r="N61" s="54">
        <f>M61/C61</f>
        <v>-0.45220588235294124</v>
      </c>
      <c r="O61" s="54">
        <f t="shared" si="44"/>
        <v>0.2213967310549777</v>
      </c>
      <c r="P61" s="158" t="s">
        <v>271</v>
      </c>
      <c r="Q61" s="165">
        <f>(I61/10)*12</f>
        <v>3.5759999999999996</v>
      </c>
      <c r="R61" s="70">
        <f>Q61-F61</f>
        <v>-9.8840000000000003</v>
      </c>
    </row>
    <row r="62" spans="1:18" ht="43.15" customHeight="1">
      <c r="A62" s="23" t="s">
        <v>184</v>
      </c>
      <c r="B62" s="22">
        <v>9.89</v>
      </c>
      <c r="C62" s="72">
        <f>ROUND('PU Wise OWE'!$AN$18/10000,2)</f>
        <v>4.3499999999999996</v>
      </c>
      <c r="D62" s="87">
        <f t="shared" si="41"/>
        <v>1.836365094710002E-3</v>
      </c>
      <c r="E62" s="286"/>
      <c r="F62" s="22">
        <f>ROUND('PU Wise OWE'!$AN$16/10000,2)</f>
        <v>9.52</v>
      </c>
      <c r="G62" s="24">
        <f>F62/$F$7</f>
        <v>2.6455541074172778E-3</v>
      </c>
      <c r="H62" s="23">
        <f>ROUND('PU Wise OWE'!$AN$17/10000,2)</f>
        <v>6.28</v>
      </c>
      <c r="I62" s="23">
        <f>ROUND('PU Wise OWE'!$AN$19/10000,2)</f>
        <v>8.07</v>
      </c>
      <c r="J62" s="96">
        <f t="shared" si="43"/>
        <v>2.8577296807274994E-3</v>
      </c>
      <c r="K62" s="22">
        <f t="shared" si="45"/>
        <v>-1.79</v>
      </c>
      <c r="L62" s="24">
        <f t="shared" si="46"/>
        <v>-0.22180916976456008</v>
      </c>
      <c r="M62" s="22">
        <f>I62-C62</f>
        <v>3.7200000000000006</v>
      </c>
      <c r="N62" s="54">
        <f>M62/C62</f>
        <v>0.85517241379310371</v>
      </c>
      <c r="O62" s="54">
        <f t="shared" si="44"/>
        <v>0.8476890756302522</v>
      </c>
      <c r="P62" s="158" t="s">
        <v>268</v>
      </c>
      <c r="Q62" s="165">
        <f>(I62/10)*12</f>
        <v>9.6840000000000011</v>
      </c>
      <c r="R62" s="70">
        <f>Q62-F62</f>
        <v>0.16400000000000148</v>
      </c>
    </row>
    <row r="63" spans="1:18" ht="15.75">
      <c r="A63" s="23" t="s">
        <v>185</v>
      </c>
      <c r="B63" s="22">
        <v>1.64</v>
      </c>
      <c r="C63" s="72">
        <f>ROUND('PU Wise OWE'!$AN$62/10000,2)</f>
        <v>0</v>
      </c>
      <c r="D63" s="87">
        <f t="shared" si="41"/>
        <v>0</v>
      </c>
      <c r="E63" s="286"/>
      <c r="F63" s="22">
        <f>ROUND('PU Wise OWE'!$AN$60/10000,2)</f>
        <v>2.6</v>
      </c>
      <c r="G63" s="24">
        <f>F63/$F$7</f>
        <v>7.2252528143749192E-4</v>
      </c>
      <c r="H63" s="23">
        <f>ROUND('PU Wise OWE'!$AN$61/10000,2)</f>
        <v>1.71</v>
      </c>
      <c r="I63" s="23">
        <f>ROUND('PU Wise OWE'!$AN$63/10000,2)</f>
        <v>5.48</v>
      </c>
      <c r="J63" s="96">
        <f t="shared" si="43"/>
        <v>1.9405648885237542E-3</v>
      </c>
      <c r="K63" s="22">
        <f t="shared" si="45"/>
        <v>-3.7700000000000005</v>
      </c>
      <c r="L63" s="24">
        <f t="shared" si="46"/>
        <v>-0.68795620437956206</v>
      </c>
      <c r="M63" s="22">
        <f>I63-C63</f>
        <v>5.48</v>
      </c>
      <c r="N63" s="54" t="e">
        <f>M63/C63</f>
        <v>#DIV/0!</v>
      </c>
      <c r="O63" s="54">
        <f t="shared" si="44"/>
        <v>2.1076923076923078</v>
      </c>
      <c r="P63" s="157"/>
      <c r="Q63" s="165">
        <f>(I63/10)*12</f>
        <v>6.5760000000000005</v>
      </c>
      <c r="R63" s="70">
        <f>Q63-F63</f>
        <v>3.9760000000000004</v>
      </c>
    </row>
    <row r="64" spans="1:18" s="36" customFormat="1">
      <c r="A64" s="25" t="s">
        <v>125</v>
      </c>
      <c r="B64" s="26">
        <f>SUM(B60:B63)</f>
        <v>112.89</v>
      </c>
      <c r="C64" s="76">
        <f>SUM(C60:C63)</f>
        <v>42.01</v>
      </c>
      <c r="D64" s="88">
        <f t="shared" si="41"/>
        <v>1.7734643133049927E-2</v>
      </c>
      <c r="E64" s="287"/>
      <c r="F64" s="26">
        <f>SUM(F60:F63)</f>
        <v>72.75</v>
      </c>
      <c r="G64" s="56">
        <f t="shared" si="42"/>
        <v>2.0216813163299052E-2</v>
      </c>
      <c r="H64" s="26">
        <f>SUM(H60:H63)</f>
        <v>48.01</v>
      </c>
      <c r="I64" s="26">
        <f>SUM(I60:I63)</f>
        <v>58.84</v>
      </c>
      <c r="J64" s="56">
        <f t="shared" si="43"/>
        <v>2.083628431400323E-2</v>
      </c>
      <c r="K64" s="26">
        <f t="shared" si="45"/>
        <v>-10.830000000000005</v>
      </c>
      <c r="L64" s="56">
        <f t="shared" si="46"/>
        <v>-0.18405846363018363</v>
      </c>
      <c r="M64" s="26">
        <f>I64-C64</f>
        <v>16.830000000000005</v>
      </c>
      <c r="N64" s="57">
        <f>M64/C64</f>
        <v>0.40061890026184255</v>
      </c>
      <c r="O64" s="54">
        <f t="shared" si="44"/>
        <v>0.80879725085910659</v>
      </c>
      <c r="P64" s="156"/>
      <c r="Q64" s="76">
        <f>SUM(Q60:Q63)</f>
        <v>70.608000000000004</v>
      </c>
      <c r="R64" s="76">
        <f>SUM(R60:R63)</f>
        <v>-2.1420000000000017</v>
      </c>
    </row>
    <row r="65" spans="1:18">
      <c r="Q65" s="166"/>
    </row>
    <row r="66" spans="1:18">
      <c r="A66" s="77" t="s">
        <v>186</v>
      </c>
      <c r="B66" s="77"/>
      <c r="Q66" s="166"/>
    </row>
    <row r="67" spans="1:18" ht="27.6" customHeight="1">
      <c r="A67" s="23" t="s">
        <v>187</v>
      </c>
      <c r="B67" s="22">
        <v>1117.51</v>
      </c>
      <c r="C67" s="72">
        <f>ROUND('PU Wise OWE'!$AP$73/10000,2)</f>
        <v>0</v>
      </c>
      <c r="D67" s="87">
        <f t="shared" ref="D67:D69" si="47">C67/$C$7</f>
        <v>0</v>
      </c>
      <c r="E67" s="23"/>
      <c r="F67" s="22">
        <f>ROUND('PU Wise OWE'!$AP$71/10000,2)</f>
        <v>-0.22</v>
      </c>
      <c r="G67" s="24">
        <f t="shared" ref="G67:G69" si="48">F67/$F$7</f>
        <v>-6.1136754583172387E-5</v>
      </c>
      <c r="H67" s="23">
        <f>ROUND('PU Wise OWE'!$AP$72/10000,2)</f>
        <v>-0.18</v>
      </c>
      <c r="I67" s="23">
        <f>ROUND('PU Wise OWE'!$AP$74/10000,2)</f>
        <v>0</v>
      </c>
      <c r="J67" s="96">
        <f t="shared" ref="J67:J69" si="49">I67/$I$7</f>
        <v>0</v>
      </c>
      <c r="K67" s="22">
        <f>H67-I67</f>
        <v>-0.18</v>
      </c>
      <c r="L67" s="24" t="e">
        <f>K67/I67</f>
        <v>#DIV/0!</v>
      </c>
      <c r="M67" s="22">
        <f>I67-C67</f>
        <v>0</v>
      </c>
      <c r="N67" s="54" t="e">
        <f>M67/C67</f>
        <v>#DIV/0!</v>
      </c>
      <c r="O67" s="54">
        <f t="shared" ref="O67:O68" si="50">I67/F67</f>
        <v>0</v>
      </c>
      <c r="P67" s="158" t="s">
        <v>272</v>
      </c>
      <c r="Q67" s="165">
        <f>(I67-256.76-544.78)/10*2+I67</f>
        <v>-160.30799999999999</v>
      </c>
      <c r="R67" s="70">
        <f>Q67-F67</f>
        <v>-160.08799999999999</v>
      </c>
    </row>
    <row r="68" spans="1:18" ht="15.75">
      <c r="A68" s="89" t="s">
        <v>188</v>
      </c>
      <c r="B68" s="113">
        <v>38.520000000000003</v>
      </c>
      <c r="C68" s="72">
        <f>ROUND('PU Wise OWE'!$AP$128/10000,2)-C67</f>
        <v>-26.33</v>
      </c>
      <c r="D68" s="87">
        <f t="shared" si="47"/>
        <v>-1.1115285734187207E-2</v>
      </c>
      <c r="E68" s="23"/>
      <c r="F68" s="22">
        <f>ROUND('PU Wise OWE'!$AP$126/10000,2)-F67</f>
        <v>-16.23</v>
      </c>
      <c r="G68" s="24">
        <f t="shared" si="48"/>
        <v>-4.5102251222040356E-3</v>
      </c>
      <c r="H68" s="23">
        <f>ROUND('PU Wise OWE'!$AP$127/10000,2)-H67</f>
        <v>-10.72</v>
      </c>
      <c r="I68" s="23">
        <f>ROUND('PU Wise OWE'!$AP$129/10000,2)-I67</f>
        <v>-44.12</v>
      </c>
      <c r="J68" s="96">
        <f t="shared" si="49"/>
        <v>-1.5623672058698546E-2</v>
      </c>
      <c r="K68" s="22">
        <f t="shared" ref="K68:K69" si="51">H68-I68</f>
        <v>33.4</v>
      </c>
      <c r="L68" s="24">
        <f t="shared" ref="L68:L69" si="52">K68/I68</f>
        <v>-0.75702629193109705</v>
      </c>
      <c r="M68" s="22">
        <f>I68-C68</f>
        <v>-17.79</v>
      </c>
      <c r="N68" s="54">
        <f>M68/C68</f>
        <v>0.67565514622104061</v>
      </c>
      <c r="O68" s="54">
        <f t="shared" si="50"/>
        <v>2.7184226740603816</v>
      </c>
      <c r="P68" s="157"/>
      <c r="Q68" s="165">
        <f>(I68/10)*12</f>
        <v>-52.944000000000003</v>
      </c>
      <c r="R68" s="70">
        <f>Q68-F68</f>
        <v>-36.713999999999999</v>
      </c>
    </row>
    <row r="69" spans="1:18" s="36" customFormat="1">
      <c r="A69" s="25" t="s">
        <v>125</v>
      </c>
      <c r="B69" s="26">
        <f>SUM(B67:B68)</f>
        <v>1156.03</v>
      </c>
      <c r="C69" s="76">
        <f>SUM(C67:C68)</f>
        <v>-26.33</v>
      </c>
      <c r="D69" s="88">
        <f t="shared" si="47"/>
        <v>-1.1115285734187207E-2</v>
      </c>
      <c r="E69" s="90"/>
      <c r="F69" s="91">
        <f>SUM(F67:F68)</f>
        <v>-16.45</v>
      </c>
      <c r="G69" s="92">
        <f t="shared" si="48"/>
        <v>-4.5713618767872083E-3</v>
      </c>
      <c r="H69" s="91">
        <f>SUM(H67:H68)</f>
        <v>-10.9</v>
      </c>
      <c r="I69" s="91">
        <f>SUM(I67:I68)</f>
        <v>-44.12</v>
      </c>
      <c r="J69" s="56">
        <f t="shared" si="49"/>
        <v>-1.5623672058698546E-2</v>
      </c>
      <c r="K69" s="22">
        <f t="shared" si="51"/>
        <v>33.22</v>
      </c>
      <c r="L69" s="24">
        <f t="shared" si="52"/>
        <v>-0.75294650951949227</v>
      </c>
      <c r="M69" s="93">
        <f>I69-C69</f>
        <v>-17.79</v>
      </c>
      <c r="N69" s="103">
        <f>M69/C69</f>
        <v>0.67565514622104061</v>
      </c>
      <c r="P69" s="162"/>
      <c r="Q69" s="76">
        <f>SUM(Q67:Q68)</f>
        <v>-213.25200000000001</v>
      </c>
      <c r="R69" s="76">
        <f>SUM(R67:R68)</f>
        <v>-196.80199999999999</v>
      </c>
    </row>
    <row r="70" spans="1:18">
      <c r="E70" s="31"/>
      <c r="F70" s="34"/>
      <c r="G70" s="34"/>
      <c r="H70" s="34"/>
      <c r="I70" s="31"/>
      <c r="J70" s="31"/>
      <c r="K70" s="31"/>
      <c r="L70" s="31"/>
      <c r="M70" s="34"/>
      <c r="N70" s="94"/>
      <c r="Q70" s="166"/>
    </row>
    <row r="71" spans="1:18">
      <c r="A71" s="77" t="s">
        <v>190</v>
      </c>
      <c r="B71" s="77"/>
      <c r="E71" s="31"/>
      <c r="F71" s="34"/>
      <c r="G71" s="34"/>
      <c r="H71" s="34"/>
      <c r="I71" s="31"/>
      <c r="J71" s="31"/>
      <c r="K71" s="31"/>
      <c r="L71" s="31"/>
      <c r="M71" s="34"/>
      <c r="N71" s="94"/>
      <c r="Q71" s="166"/>
    </row>
    <row r="72" spans="1:18" ht="38.450000000000003" customHeight="1">
      <c r="A72" s="23" t="s">
        <v>189</v>
      </c>
      <c r="B72" s="22">
        <v>12.31</v>
      </c>
      <c r="C72" s="72">
        <f>ROUND('PU Wise OWE'!$AQ$29/10000,2)+ROUND('PU Wise OWE'!$BB$29/10000,2)</f>
        <v>-2.42</v>
      </c>
      <c r="D72" s="87">
        <f t="shared" ref="D72:D74" si="53">C72/$C$7</f>
        <v>-1.0216100067122311E-3</v>
      </c>
      <c r="E72" s="23"/>
      <c r="F72" s="72">
        <f>ROUND('PU Wise OWE'!$AQ$27/10000,2)+ROUND('PU Wise OWE'!$BB$27/10000,2)</f>
        <v>-8.08</v>
      </c>
      <c r="G72" s="24">
        <f t="shared" ref="G72:G74" si="54">F72/$F$7</f>
        <v>-2.2453862592365132E-3</v>
      </c>
      <c r="H72" s="72">
        <f>ROUND('PU Wise OWE'!$AQ$28/10000,2)+ROUND('PU Wise OWE'!$BB$28/10000,2)</f>
        <v>-5.33</v>
      </c>
      <c r="I72" s="72">
        <f>ROUND('PU Wise OWE'!$AQ$30/10000,2)+ROUND('PU Wise OWE'!$BB$30/10000,2)</f>
        <v>-4.68</v>
      </c>
      <c r="J72" s="96">
        <f t="shared" ref="J72:J74" si="55">I72/$I$7</f>
        <v>-1.6572707442137169E-3</v>
      </c>
      <c r="K72" s="22">
        <f>H72-I72</f>
        <v>-0.65000000000000036</v>
      </c>
      <c r="L72" s="24">
        <f>K72/I72</f>
        <v>0.13888888888888898</v>
      </c>
      <c r="M72" s="22">
        <f>I72-C72</f>
        <v>-2.2599999999999998</v>
      </c>
      <c r="N72" s="54">
        <f>M72/C72</f>
        <v>0.93388429752066104</v>
      </c>
      <c r="O72" s="54">
        <f t="shared" ref="O72:O73" si="56">I72/F72</f>
        <v>0.57920792079207917</v>
      </c>
      <c r="P72" s="158" t="s">
        <v>283</v>
      </c>
      <c r="Q72" s="165">
        <f>(I72/10)*12</f>
        <v>-5.6159999999999997</v>
      </c>
      <c r="R72" s="70">
        <f>Q72-F72</f>
        <v>2.4640000000000004</v>
      </c>
    </row>
    <row r="73" spans="1:18" ht="52.9" customHeight="1">
      <c r="A73" s="23" t="s">
        <v>191</v>
      </c>
      <c r="B73" s="22">
        <v>114.52</v>
      </c>
      <c r="C73" s="72">
        <f>ROUND('PU Wise OWE'!$AQ$40/10000,2)+ROUND('PU Wise OWE'!$BB$40/10000,2)</f>
        <v>22.65</v>
      </c>
      <c r="D73" s="87">
        <f t="shared" si="53"/>
        <v>9.5617630793520796E-3</v>
      </c>
      <c r="E73" s="23"/>
      <c r="F73" s="72">
        <f>ROUND('PU Wise OWE'!$AQ$38/10000,2)+ROUND('PU Wise OWE'!$BB$38/10000,2)</f>
        <v>39.79</v>
      </c>
      <c r="G73" s="24">
        <f t="shared" si="54"/>
        <v>1.105741574938377E-2</v>
      </c>
      <c r="H73" s="72">
        <f>ROUND('PU Wise OWE'!$AQ$39/10000,2)+ROUND('PU Wise OWE'!$BB$39/10000,2)</f>
        <v>26.27</v>
      </c>
      <c r="I73" s="72">
        <f>ROUND('PU Wise OWE'!$AQ$41/10000,2)+ROUND('PU Wise OWE'!$BB$41/10000,2)</f>
        <v>36.35</v>
      </c>
      <c r="J73" s="96">
        <f t="shared" si="55"/>
        <v>1.2872177682087312E-2</v>
      </c>
      <c r="K73" s="22">
        <f t="shared" ref="K73:K74" si="57">H73-I73</f>
        <v>-10.080000000000002</v>
      </c>
      <c r="L73" s="24">
        <f t="shared" ref="L73:L74" si="58">K73/I73</f>
        <v>-0.2773039889958735</v>
      </c>
      <c r="M73" s="22">
        <f>I73-C73</f>
        <v>13.700000000000003</v>
      </c>
      <c r="N73" s="54">
        <f>M73/C73</f>
        <v>0.60485651214128056</v>
      </c>
      <c r="O73" s="54">
        <f t="shared" si="56"/>
        <v>0.91354611711485301</v>
      </c>
      <c r="P73" s="158" t="s">
        <v>269</v>
      </c>
      <c r="Q73" s="165">
        <f>(I73/10)*12</f>
        <v>43.620000000000005</v>
      </c>
      <c r="R73" s="70">
        <f>Q73-F73</f>
        <v>3.8300000000000054</v>
      </c>
    </row>
    <row r="74" spans="1:18" s="36" customFormat="1">
      <c r="A74" s="25" t="s">
        <v>125</v>
      </c>
      <c r="B74" s="26">
        <v>126.83</v>
      </c>
      <c r="C74" s="76">
        <f>SUM(C72:C73)</f>
        <v>20.229999999999997</v>
      </c>
      <c r="D74" s="88">
        <f t="shared" si="53"/>
        <v>8.5401530726398472E-3</v>
      </c>
      <c r="E74" s="25"/>
      <c r="F74" s="76">
        <f>SUM(F72:F73)</f>
        <v>31.71</v>
      </c>
      <c r="G74" s="56">
        <f t="shared" si="54"/>
        <v>8.8120294901472569E-3</v>
      </c>
      <c r="H74" s="76">
        <f t="shared" ref="H74:I74" si="59">SUM(H72:H73)</f>
        <v>20.939999999999998</v>
      </c>
      <c r="I74" s="76">
        <f t="shared" si="59"/>
        <v>31.67</v>
      </c>
      <c r="J74" s="56">
        <f t="shared" si="55"/>
        <v>1.1214906937873595E-2</v>
      </c>
      <c r="K74" s="26">
        <f t="shared" si="57"/>
        <v>-10.730000000000004</v>
      </c>
      <c r="L74" s="56">
        <f t="shared" si="58"/>
        <v>-0.33880644142721827</v>
      </c>
      <c r="M74" s="26">
        <f>I74-C74</f>
        <v>11.440000000000005</v>
      </c>
      <c r="N74" s="57">
        <f>M74/C74</f>
        <v>0.56549678695007444</v>
      </c>
      <c r="P74" s="162"/>
      <c r="Q74" s="76">
        <f>SUM(Q72:Q73)</f>
        <v>38.004000000000005</v>
      </c>
      <c r="R74" s="76">
        <f>SUM(R72:R73)</f>
        <v>6.2940000000000058</v>
      </c>
    </row>
    <row r="75" spans="1:18">
      <c r="D75" s="31"/>
      <c r="E75" s="31"/>
      <c r="F75" s="34"/>
      <c r="G75" s="34"/>
      <c r="H75" s="34"/>
      <c r="I75" s="31"/>
      <c r="J75" s="31"/>
      <c r="K75" s="31"/>
      <c r="L75" s="31"/>
      <c r="M75" s="34"/>
      <c r="N75" s="94"/>
      <c r="Q75" s="166"/>
    </row>
    <row r="76" spans="1:18">
      <c r="A76" s="77" t="s">
        <v>192</v>
      </c>
      <c r="B76" s="77"/>
      <c r="D76" s="31"/>
      <c r="E76" s="31"/>
      <c r="F76" s="34"/>
      <c r="G76" s="34"/>
      <c r="H76" s="34"/>
      <c r="I76" s="31"/>
      <c r="J76" s="31"/>
      <c r="K76" s="31"/>
      <c r="L76" s="31"/>
      <c r="M76" s="34"/>
      <c r="N76" s="94"/>
      <c r="Q76" s="166"/>
    </row>
    <row r="77" spans="1:18" ht="15.75">
      <c r="A77" s="23" t="s">
        <v>194</v>
      </c>
      <c r="B77" s="22">
        <v>2</v>
      </c>
      <c r="C77" s="72">
        <f>ROUND('PU Wise OWE'!$AW$128/10000,2)</f>
        <v>7.0000000000000007E-2</v>
      </c>
      <c r="D77" s="87">
        <f t="shared" ref="D77:D83" si="60">C77/$C$7</f>
        <v>2.9550702673494291E-5</v>
      </c>
      <c r="E77" s="23"/>
      <c r="F77" s="22">
        <f>ROUND('PU Wise OWE'!$AW$126/10000,2)</f>
        <v>0.32</v>
      </c>
      <c r="G77" s="24">
        <f t="shared" ref="G77:G83" si="61">F77/$F$7</f>
        <v>8.8926188484614386E-5</v>
      </c>
      <c r="H77" s="23">
        <f>ROUND('PU Wise OWE'!$AW$127/10000,2)</f>
        <v>0.21</v>
      </c>
      <c r="I77" s="23">
        <f>ROUND('PU Wise OWE'!$AW$129/10000,2)</f>
        <v>0.36</v>
      </c>
      <c r="J77" s="96">
        <f t="shared" ref="J77:J85" si="62">I77/$I$7</f>
        <v>1.274823649395167E-4</v>
      </c>
      <c r="K77" s="22">
        <f>H77-I77</f>
        <v>-0.15</v>
      </c>
      <c r="L77" s="24">
        <f>K77/I77</f>
        <v>-0.41666666666666669</v>
      </c>
      <c r="M77" s="22">
        <f t="shared" ref="M77:M83" si="63">I77-C77</f>
        <v>0.28999999999999998</v>
      </c>
      <c r="N77" s="54">
        <f t="shared" ref="N77:N83" si="64">M77/C77</f>
        <v>4.1428571428571423</v>
      </c>
      <c r="O77" s="54">
        <f t="shared" ref="O77:O82" si="65">I77/F77</f>
        <v>1.125</v>
      </c>
      <c r="P77" s="157"/>
      <c r="Q77" s="165">
        <f t="shared" ref="Q77:Q82" si="66">(I77/10)*12</f>
        <v>0.43199999999999994</v>
      </c>
      <c r="R77" s="70">
        <f t="shared" ref="R77:R82" si="67">Q77-F77</f>
        <v>0.11199999999999993</v>
      </c>
    </row>
    <row r="78" spans="1:18" ht="15.75">
      <c r="A78" s="23" t="s">
        <v>193</v>
      </c>
      <c r="B78" s="22">
        <v>1.66</v>
      </c>
      <c r="C78" s="72">
        <f>ROUND('PU Wise OWE'!$AX$128/10000,2)</f>
        <v>0.13</v>
      </c>
      <c r="D78" s="87">
        <f t="shared" si="60"/>
        <v>5.4879876393632247E-5</v>
      </c>
      <c r="E78" s="23"/>
      <c r="F78" s="22">
        <f>ROUND('PU Wise OWE'!$AW$126/10000,2)</f>
        <v>0.32</v>
      </c>
      <c r="G78" s="24">
        <f t="shared" si="61"/>
        <v>8.8926188484614386E-5</v>
      </c>
      <c r="H78" s="23">
        <f>ROUND('PU Wise OWE'!$AX$127/10000,2)</f>
        <v>0.2</v>
      </c>
      <c r="I78" s="23">
        <f>ROUND('PU Wise OWE'!$AX$129/10000,2)</f>
        <v>0.11</v>
      </c>
      <c r="J78" s="96">
        <f t="shared" si="62"/>
        <v>3.8952944842630102E-5</v>
      </c>
      <c r="K78" s="22">
        <f t="shared" ref="K78:K83" si="68">H78-I78</f>
        <v>9.0000000000000011E-2</v>
      </c>
      <c r="L78" s="24">
        <f t="shared" ref="L78:L83" si="69">K78/I78</f>
        <v>0.81818181818181823</v>
      </c>
      <c r="M78" s="22">
        <f t="shared" si="63"/>
        <v>-2.0000000000000004E-2</v>
      </c>
      <c r="N78" s="54">
        <f t="shared" si="64"/>
        <v>-0.15384615384615388</v>
      </c>
      <c r="O78" s="54">
        <f t="shared" si="65"/>
        <v>0.34375</v>
      </c>
      <c r="P78" s="157"/>
      <c r="Q78" s="165">
        <f t="shared" si="66"/>
        <v>0.13200000000000001</v>
      </c>
      <c r="R78" s="70">
        <f t="shared" si="67"/>
        <v>-0.188</v>
      </c>
    </row>
    <row r="79" spans="1:18" ht="34.15" customHeight="1">
      <c r="A79" s="23" t="s">
        <v>195</v>
      </c>
      <c r="B79" s="22">
        <v>16.940000000000001</v>
      </c>
      <c r="C79" s="72">
        <f>ROUND('PU Wise OWE'!$BC$128/10000,2)</f>
        <v>6.58</v>
      </c>
      <c r="D79" s="87">
        <f t="shared" si="60"/>
        <v>2.7777660513084632E-3</v>
      </c>
      <c r="E79" s="23"/>
      <c r="F79" s="22">
        <f>ROUND('PU Wise OWE'!$BC$126/10000,2)</f>
        <v>7.18</v>
      </c>
      <c r="G79" s="24">
        <f t="shared" si="61"/>
        <v>1.9952813541235354E-3</v>
      </c>
      <c r="H79" s="23">
        <f>ROUND('PU Wise OWE'!$BC$127/10000,2)</f>
        <v>4.74</v>
      </c>
      <c r="I79" s="23">
        <f>ROUND('PU Wise OWE'!$BC$129/10000,2)</f>
        <v>6.6</v>
      </c>
      <c r="J79" s="96">
        <f t="shared" si="62"/>
        <v>2.3371766905578061E-3</v>
      </c>
      <c r="K79" s="22">
        <f t="shared" si="68"/>
        <v>-1.8599999999999994</v>
      </c>
      <c r="L79" s="24">
        <f t="shared" si="69"/>
        <v>-0.28181818181818175</v>
      </c>
      <c r="M79" s="22">
        <f t="shared" si="63"/>
        <v>1.9999999999999574E-2</v>
      </c>
      <c r="N79" s="54">
        <f t="shared" si="64"/>
        <v>3.0395136778114855E-3</v>
      </c>
      <c r="O79" s="54">
        <f t="shared" si="65"/>
        <v>0.91922005571030641</v>
      </c>
      <c r="P79" s="158" t="s">
        <v>270</v>
      </c>
      <c r="Q79" s="165">
        <f t="shared" si="66"/>
        <v>7.919999999999999</v>
      </c>
      <c r="R79" s="70">
        <f t="shared" si="67"/>
        <v>0.73999999999999932</v>
      </c>
    </row>
    <row r="80" spans="1:18" ht="52.9" customHeight="1">
      <c r="A80" s="23" t="s">
        <v>196</v>
      </c>
      <c r="B80" s="22">
        <v>16.95</v>
      </c>
      <c r="C80" s="72">
        <f>ROUND('PU Wise OWE'!$BD$128/10000,2)</f>
        <v>6.48</v>
      </c>
      <c r="D80" s="87">
        <f t="shared" si="60"/>
        <v>2.7355507617748999E-3</v>
      </c>
      <c r="E80" s="23"/>
      <c r="F80" s="22">
        <f>ROUND('PU Wise OWE'!$BD$126/10000,2)</f>
        <v>7.1</v>
      </c>
      <c r="G80" s="24">
        <f t="shared" si="61"/>
        <v>1.9730498070023817E-3</v>
      </c>
      <c r="H80" s="23">
        <f>ROUND('PU Wise OWE'!$BD$127/10000,2)</f>
        <v>4.6900000000000004</v>
      </c>
      <c r="I80" s="23">
        <f>ROUND('PU Wise OWE'!$BD$129/10000,2)</f>
        <v>6.54</v>
      </c>
      <c r="J80" s="96">
        <f t="shared" si="62"/>
        <v>2.3159296297345531E-3</v>
      </c>
      <c r="K80" s="22">
        <f t="shared" si="68"/>
        <v>-1.8499999999999996</v>
      </c>
      <c r="L80" s="24">
        <f t="shared" si="69"/>
        <v>-0.28287461773700301</v>
      </c>
      <c r="M80" s="22">
        <f t="shared" si="63"/>
        <v>5.9999999999999609E-2</v>
      </c>
      <c r="N80" s="54">
        <f t="shared" si="64"/>
        <v>9.259259259259198E-3</v>
      </c>
      <c r="O80" s="54">
        <f t="shared" si="65"/>
        <v>0.92112676056338039</v>
      </c>
      <c r="P80" s="158" t="s">
        <v>270</v>
      </c>
      <c r="Q80" s="165">
        <f t="shared" si="66"/>
        <v>7.8480000000000008</v>
      </c>
      <c r="R80" s="70">
        <f t="shared" si="67"/>
        <v>0.74800000000000111</v>
      </c>
    </row>
    <row r="81" spans="1:18" ht="43.9" customHeight="1">
      <c r="A81" s="23" t="s">
        <v>197</v>
      </c>
      <c r="B81" s="22">
        <v>17.329999999999998</v>
      </c>
      <c r="C81" s="72">
        <f>ROUND('PU Wise OWE'!$BF$128/10000,2)</f>
        <v>7.83</v>
      </c>
      <c r="D81" s="87">
        <f t="shared" si="60"/>
        <v>3.305457170478004E-3</v>
      </c>
      <c r="E81" s="23"/>
      <c r="F81" s="22">
        <f>ROUND('PU Wise OWE'!$BF$126/10000,2)</f>
        <v>9.6999999999999993</v>
      </c>
      <c r="G81" s="24">
        <f t="shared" si="61"/>
        <v>2.6955750884398734E-3</v>
      </c>
      <c r="H81" s="23">
        <f>ROUND('PU Wise OWE'!$BF$127/10000,2)</f>
        <v>6.4</v>
      </c>
      <c r="I81" s="23">
        <f>ROUND('PU Wise OWE'!$BF$129/10000,2)</f>
        <v>9.35</v>
      </c>
      <c r="J81" s="96">
        <f t="shared" si="62"/>
        <v>3.3110003116235587E-3</v>
      </c>
      <c r="K81" s="22">
        <f t="shared" si="68"/>
        <v>-2.9499999999999993</v>
      </c>
      <c r="L81" s="24">
        <f t="shared" si="69"/>
        <v>-0.31550802139037426</v>
      </c>
      <c r="M81" s="22">
        <f t="shared" si="63"/>
        <v>1.5199999999999996</v>
      </c>
      <c r="N81" s="54">
        <f t="shared" si="64"/>
        <v>0.19412515964240096</v>
      </c>
      <c r="O81" s="54">
        <f t="shared" si="65"/>
        <v>0.96391752577319589</v>
      </c>
      <c r="P81" s="158" t="s">
        <v>270</v>
      </c>
      <c r="Q81" s="165">
        <f t="shared" si="66"/>
        <v>11.219999999999999</v>
      </c>
      <c r="R81" s="70">
        <f t="shared" si="67"/>
        <v>1.5199999999999996</v>
      </c>
    </row>
    <row r="82" spans="1:18" ht="15.75">
      <c r="A82" s="23" t="s">
        <v>198</v>
      </c>
      <c r="B82" s="22">
        <v>166.71</v>
      </c>
      <c r="C82" s="72">
        <f>ROUND('PU Wise OWE'!$BG$128/10000,2)-ROUND('PU Wise OWE'!$BG$117/10000,2)</f>
        <v>25.180000000000007</v>
      </c>
      <c r="D82" s="87">
        <f t="shared" si="60"/>
        <v>1.0629809904551233E-2</v>
      </c>
      <c r="E82" s="23"/>
      <c r="F82" s="22">
        <f>ROUND('PU Wise OWE'!$BG$126/10000,2)-ROUND('PU Wise OWE'!$BG$115/10000,2)</f>
        <v>17.120000000000005</v>
      </c>
      <c r="G82" s="24">
        <f t="shared" si="61"/>
        <v>4.7575510839268711E-3</v>
      </c>
      <c r="H82" s="23">
        <f>ROUND('PU Wise OWE'!$BG$127/10000,2)-ROUND('PU Wise OWE'!$BG$116/10000,2)</f>
        <v>11.47</v>
      </c>
      <c r="I82" s="23">
        <f>ROUND('PU Wise OWE'!$BG$129/10000,2)-ROUND('PU Wise OWE'!$BG$118/10000,2)</f>
        <v>49.52000000000001</v>
      </c>
      <c r="J82" s="96">
        <f t="shared" si="62"/>
        <v>1.7535907532791301E-2</v>
      </c>
      <c r="K82" s="22">
        <f t="shared" si="68"/>
        <v>-38.050000000000011</v>
      </c>
      <c r="L82" s="24">
        <f t="shared" si="69"/>
        <v>-0.76837641357027475</v>
      </c>
      <c r="M82" s="22">
        <f t="shared" si="63"/>
        <v>24.340000000000003</v>
      </c>
      <c r="N82" s="54">
        <f t="shared" si="64"/>
        <v>0.96664019062748197</v>
      </c>
      <c r="O82" s="54">
        <f t="shared" si="65"/>
        <v>2.8925233644859811</v>
      </c>
      <c r="P82" s="158"/>
      <c r="Q82" s="165">
        <f t="shared" si="66"/>
        <v>59.424000000000007</v>
      </c>
      <c r="R82" s="169">
        <f t="shared" si="67"/>
        <v>42.304000000000002</v>
      </c>
    </row>
    <row r="83" spans="1:18" s="36" customFormat="1">
      <c r="A83" s="25" t="s">
        <v>125</v>
      </c>
      <c r="B83" s="26">
        <f>SUM(B77:B82)</f>
        <v>221.59</v>
      </c>
      <c r="C83" s="76">
        <f>SUM(C77:C82)</f>
        <v>46.27000000000001</v>
      </c>
      <c r="D83" s="88">
        <f t="shared" si="60"/>
        <v>1.9533014467179727E-2</v>
      </c>
      <c r="E83" s="25"/>
      <c r="F83" s="76">
        <f>SUM(F77:F82)</f>
        <v>41.74</v>
      </c>
      <c r="G83" s="56">
        <f t="shared" si="61"/>
        <v>1.1599309710461889E-2</v>
      </c>
      <c r="H83" s="76">
        <f>SUM(H77:H82)</f>
        <v>27.71</v>
      </c>
      <c r="I83" s="76">
        <f>SUM(I77:I82)</f>
        <v>72.480000000000018</v>
      </c>
      <c r="J83" s="56">
        <f t="shared" si="62"/>
        <v>2.5666449474489369E-2</v>
      </c>
      <c r="K83" s="26">
        <f t="shared" si="68"/>
        <v>-44.770000000000017</v>
      </c>
      <c r="L83" s="56">
        <f t="shared" si="69"/>
        <v>-0.61768763796909498</v>
      </c>
      <c r="M83" s="26">
        <f t="shared" si="63"/>
        <v>26.210000000000008</v>
      </c>
      <c r="N83" s="57">
        <f t="shared" si="64"/>
        <v>0.56645774800086457</v>
      </c>
      <c r="O83" s="25"/>
      <c r="P83" s="156"/>
      <c r="Q83" s="76">
        <f>SUM(Q77:Q82)</f>
        <v>86.975999999999999</v>
      </c>
      <c r="R83" s="76">
        <f>SUM(R77:R82)</f>
        <v>45.236000000000004</v>
      </c>
    </row>
    <row r="84" spans="1:18">
      <c r="Q84" s="166"/>
    </row>
    <row r="85" spans="1:18" s="36" customFormat="1" ht="30">
      <c r="A85" s="95" t="s">
        <v>199</v>
      </c>
      <c r="B85" s="114">
        <v>5247.44</v>
      </c>
      <c r="C85" s="76">
        <f>C37+C49+C54+C56+C64+C69+C74+C83</f>
        <v>758.05</v>
      </c>
      <c r="D85" s="88">
        <f t="shared" ref="D85" si="70">C85/$C$7</f>
        <v>0.32001300230917634</v>
      </c>
      <c r="E85" s="25"/>
      <c r="F85" s="76">
        <f>F37+F49+F54+F56+F64+F69+F74+F83</f>
        <v>1089.0999999999999</v>
      </c>
      <c r="G85" s="56">
        <f t="shared" ref="G85" si="71">F85/$F$7</f>
        <v>0.30265472462060472</v>
      </c>
      <c r="H85" s="76">
        <f>H37+H49+H54+H56+H64+H69+H74+H83</f>
        <v>713.13000000000011</v>
      </c>
      <c r="I85" s="76">
        <f>I37+I49+I54+I56+I64+I69+I74+I83</f>
        <v>1018.24</v>
      </c>
      <c r="J85" s="56">
        <f t="shared" si="62"/>
        <v>0.36057678687781525</v>
      </c>
      <c r="K85" s="26">
        <f t="shared" ref="K85" si="72">H85-I85</f>
        <v>-305.1099999999999</v>
      </c>
      <c r="L85" s="56">
        <f t="shared" ref="L85" si="73">K85/I85</f>
        <v>-0.29964448460087983</v>
      </c>
      <c r="M85" s="26">
        <f>I85-C85</f>
        <v>260.19000000000005</v>
      </c>
      <c r="N85" s="57">
        <f>M85/C85</f>
        <v>0.34323593430512506</v>
      </c>
      <c r="O85" s="54">
        <f t="shared" ref="O85" si="74">I85/F85</f>
        <v>0.93493710403085128</v>
      </c>
      <c r="P85" s="156"/>
      <c r="Q85" s="76">
        <f>Q37+Q49+Q54+Q56+Q64+Q69+Q74+Q83</f>
        <v>1199.7280000000001</v>
      </c>
      <c r="R85" s="169">
        <f>Q85-F85</f>
        <v>110.62800000000016</v>
      </c>
    </row>
    <row r="86" spans="1:18">
      <c r="Q86" s="166"/>
    </row>
    <row r="87" spans="1:18" s="149" customFormat="1">
      <c r="A87" s="79"/>
      <c r="B87" s="295" t="s">
        <v>291</v>
      </c>
      <c r="C87" s="293" t="s">
        <v>300</v>
      </c>
      <c r="D87" s="295" t="s">
        <v>168</v>
      </c>
      <c r="E87" s="295"/>
      <c r="F87" s="318" t="s">
        <v>302</v>
      </c>
      <c r="G87" s="295" t="s">
        <v>304</v>
      </c>
      <c r="H87" s="153"/>
      <c r="I87" s="293" t="s">
        <v>301</v>
      </c>
      <c r="J87" s="295" t="s">
        <v>200</v>
      </c>
      <c r="K87" s="153"/>
      <c r="L87" s="153"/>
      <c r="M87" s="270" t="s">
        <v>142</v>
      </c>
      <c r="N87" s="270"/>
      <c r="O87" s="271" t="s">
        <v>303</v>
      </c>
      <c r="Q87" s="166"/>
    </row>
    <row r="88" spans="1:18" s="149" customFormat="1">
      <c r="A88" s="135" t="s">
        <v>248</v>
      </c>
      <c r="B88" s="294"/>
      <c r="C88" s="294"/>
      <c r="D88" s="294"/>
      <c r="E88" s="294"/>
      <c r="F88" s="319"/>
      <c r="G88" s="294"/>
      <c r="H88" s="154"/>
      <c r="I88" s="325"/>
      <c r="J88" s="294"/>
      <c r="K88" s="154"/>
      <c r="L88" s="154"/>
      <c r="M88" s="81" t="s">
        <v>140</v>
      </c>
      <c r="N88" s="82" t="s">
        <v>141</v>
      </c>
      <c r="O88" s="271"/>
      <c r="Q88" s="166"/>
    </row>
    <row r="89" spans="1:18" s="149" customFormat="1" ht="15.75">
      <c r="A89" s="23" t="s">
        <v>249</v>
      </c>
      <c r="B89" s="23">
        <v>0</v>
      </c>
      <c r="C89" s="150">
        <v>0</v>
      </c>
      <c r="D89" s="87">
        <f t="shared" ref="D89:D102" si="75">C89/$C$7</f>
        <v>0</v>
      </c>
      <c r="E89" s="23"/>
      <c r="F89" s="22">
        <v>0.69</v>
      </c>
      <c r="G89" s="24">
        <f t="shared" ref="G89:G102" si="76">F89/$F$7</f>
        <v>1.9174709391994976E-4</v>
      </c>
      <c r="H89" s="24"/>
      <c r="I89" s="23">
        <v>0</v>
      </c>
      <c r="J89" s="96">
        <f t="shared" ref="J89:J102" si="77">I89/$I$7</f>
        <v>0</v>
      </c>
      <c r="K89" s="96"/>
      <c r="L89" s="96"/>
      <c r="M89" s="22">
        <f>I89-C89</f>
        <v>0</v>
      </c>
      <c r="N89" s="54">
        <v>0</v>
      </c>
      <c r="O89" s="54">
        <f t="shared" ref="O89:O102" si="78">I89/F89</f>
        <v>0</v>
      </c>
      <c r="Q89" s="165"/>
    </row>
    <row r="90" spans="1:18" s="149" customFormat="1" ht="15.75">
      <c r="A90" s="23" t="s">
        <v>250</v>
      </c>
      <c r="B90" s="23">
        <v>33.630000000000003</v>
      </c>
      <c r="C90" s="151">
        <v>1.86</v>
      </c>
      <c r="D90" s="87">
        <f t="shared" si="75"/>
        <v>7.8520438532427678E-4</v>
      </c>
      <c r="E90" s="23"/>
      <c r="F90" s="22">
        <v>33.28</v>
      </c>
      <c r="G90" s="24">
        <f t="shared" si="76"/>
        <v>9.2483236023998966E-3</v>
      </c>
      <c r="H90" s="24"/>
      <c r="I90" s="22">
        <v>2.77</v>
      </c>
      <c r="J90" s="96">
        <f t="shared" si="77"/>
        <v>9.8090597467350338E-4</v>
      </c>
      <c r="K90" s="96"/>
      <c r="L90" s="96"/>
      <c r="M90" s="22">
        <f t="shared" ref="M90:M102" si="79">I90-C90</f>
        <v>0.90999999999999992</v>
      </c>
      <c r="N90" s="54">
        <f t="shared" ref="N90:N102" si="80">M90/C90</f>
        <v>0.48924731182795694</v>
      </c>
      <c r="O90" s="54">
        <f t="shared" si="78"/>
        <v>8.3233173076923073E-2</v>
      </c>
      <c r="Q90" s="165"/>
    </row>
    <row r="91" spans="1:18" s="149" customFormat="1" ht="15.75">
      <c r="A91" s="23" t="s">
        <v>260</v>
      </c>
      <c r="B91" s="23">
        <v>7.44</v>
      </c>
      <c r="C91" s="151">
        <v>0.04</v>
      </c>
      <c r="D91" s="87">
        <f t="shared" si="75"/>
        <v>1.6886115813425308E-5</v>
      </c>
      <c r="E91" s="23"/>
      <c r="F91" s="22">
        <v>0.53</v>
      </c>
      <c r="G91" s="24">
        <f t="shared" si="76"/>
        <v>1.4728399967764259E-4</v>
      </c>
      <c r="H91" s="24"/>
      <c r="I91" s="22">
        <v>0</v>
      </c>
      <c r="J91" s="96">
        <f t="shared" si="77"/>
        <v>0</v>
      </c>
      <c r="K91" s="96"/>
      <c r="L91" s="96"/>
      <c r="M91" s="22">
        <f t="shared" si="79"/>
        <v>-0.04</v>
      </c>
      <c r="N91" s="54">
        <f t="shared" si="80"/>
        <v>-1</v>
      </c>
      <c r="O91" s="54">
        <f t="shared" si="78"/>
        <v>0</v>
      </c>
      <c r="Q91" s="165"/>
    </row>
    <row r="92" spans="1:18" s="149" customFormat="1" ht="15.75">
      <c r="A92" s="152" t="s">
        <v>251</v>
      </c>
      <c r="B92" s="25">
        <f>SUM(B89:B91)</f>
        <v>41.07</v>
      </c>
      <c r="C92" s="25">
        <f>SUM(C89:C91)</f>
        <v>1.9000000000000001</v>
      </c>
      <c r="D92" s="88">
        <f t="shared" si="75"/>
        <v>8.0209050113770218E-4</v>
      </c>
      <c r="E92" s="25">
        <f t="shared" ref="E92:F92" si="81">SUM(E89:E90)</f>
        <v>0</v>
      </c>
      <c r="F92" s="26">
        <f t="shared" si="81"/>
        <v>33.97</v>
      </c>
      <c r="G92" s="56">
        <f t="shared" si="76"/>
        <v>9.4400706963198456E-3</v>
      </c>
      <c r="H92" s="56"/>
      <c r="I92" s="26">
        <f>SUM(I89:I91)</f>
        <v>2.77</v>
      </c>
      <c r="J92" s="56">
        <f t="shared" si="77"/>
        <v>9.8090597467350338E-4</v>
      </c>
      <c r="K92" s="56"/>
      <c r="L92" s="56"/>
      <c r="M92" s="26">
        <f t="shared" si="79"/>
        <v>0.86999999999999988</v>
      </c>
      <c r="N92" s="57">
        <f t="shared" si="80"/>
        <v>0.45789473684210519</v>
      </c>
      <c r="O92" s="57">
        <f t="shared" si="78"/>
        <v>8.1542537533117465E-2</v>
      </c>
      <c r="Q92" s="165"/>
    </row>
    <row r="93" spans="1:18" s="149" customFormat="1" ht="15.75">
      <c r="A93" s="23" t="s">
        <v>252</v>
      </c>
      <c r="B93" s="25">
        <v>0</v>
      </c>
      <c r="C93" s="150">
        <v>0</v>
      </c>
      <c r="D93" s="87">
        <f t="shared" si="75"/>
        <v>0</v>
      </c>
      <c r="E93" s="23"/>
      <c r="F93" s="22">
        <v>0</v>
      </c>
      <c r="G93" s="24">
        <f t="shared" si="76"/>
        <v>0</v>
      </c>
      <c r="H93" s="24"/>
      <c r="I93" s="22">
        <v>0</v>
      </c>
      <c r="J93" s="96">
        <f t="shared" si="77"/>
        <v>0</v>
      </c>
      <c r="K93" s="96"/>
      <c r="L93" s="96"/>
      <c r="M93" s="22">
        <f t="shared" si="79"/>
        <v>0</v>
      </c>
      <c r="N93" s="54">
        <v>0</v>
      </c>
      <c r="O93" s="54">
        <v>0</v>
      </c>
      <c r="Q93" s="165"/>
    </row>
    <row r="94" spans="1:18" s="149" customFormat="1" ht="15.75">
      <c r="A94" s="23" t="s">
        <v>253</v>
      </c>
      <c r="B94" s="25">
        <v>13.17</v>
      </c>
      <c r="C94" s="151">
        <v>0.17</v>
      </c>
      <c r="D94" s="87">
        <f t="shared" si="75"/>
        <v>7.1765992207057565E-5</v>
      </c>
      <c r="E94" s="23"/>
      <c r="F94" s="22">
        <v>14.55</v>
      </c>
      <c r="G94" s="24">
        <f t="shared" si="76"/>
        <v>4.0433626326598108E-3</v>
      </c>
      <c r="H94" s="24"/>
      <c r="I94" s="22">
        <v>3.38</v>
      </c>
      <c r="J94" s="96">
        <f t="shared" si="77"/>
        <v>1.1969177597099068E-3</v>
      </c>
      <c r="K94" s="96"/>
      <c r="L94" s="96"/>
      <c r="M94" s="22">
        <f t="shared" si="79"/>
        <v>3.21</v>
      </c>
      <c r="N94" s="54">
        <f t="shared" si="80"/>
        <v>18.882352941176467</v>
      </c>
      <c r="O94" s="54">
        <f t="shared" si="78"/>
        <v>0.23230240549828177</v>
      </c>
      <c r="Q94" s="165"/>
    </row>
    <row r="95" spans="1:18" s="149" customFormat="1" ht="15.75">
      <c r="A95" s="23" t="s">
        <v>261</v>
      </c>
      <c r="B95" s="25">
        <v>-0.3</v>
      </c>
      <c r="C95" s="151">
        <v>0</v>
      </c>
      <c r="D95" s="87">
        <f t="shared" si="75"/>
        <v>0</v>
      </c>
      <c r="E95" s="23"/>
      <c r="F95" s="22">
        <v>0.05</v>
      </c>
      <c r="G95" s="24">
        <f t="shared" si="76"/>
        <v>1.3894716950720998E-5</v>
      </c>
      <c r="H95" s="24"/>
      <c r="I95" s="22">
        <v>0</v>
      </c>
      <c r="J95" s="96">
        <f t="shared" si="77"/>
        <v>0</v>
      </c>
      <c r="K95" s="96"/>
      <c r="L95" s="96"/>
      <c r="M95" s="22">
        <f t="shared" si="79"/>
        <v>0</v>
      </c>
      <c r="N95" s="54">
        <v>0</v>
      </c>
      <c r="O95" s="54">
        <f t="shared" si="78"/>
        <v>0</v>
      </c>
      <c r="Q95" s="165"/>
    </row>
    <row r="96" spans="1:18" s="149" customFormat="1" ht="15.75">
      <c r="A96" s="152" t="s">
        <v>254</v>
      </c>
      <c r="B96" s="25">
        <f>SUM(B93:B95)</f>
        <v>12.87</v>
      </c>
      <c r="C96" s="25">
        <f>SUM(C93:C95)</f>
        <v>0.17</v>
      </c>
      <c r="D96" s="88">
        <f t="shared" si="75"/>
        <v>7.1765992207057565E-5</v>
      </c>
      <c r="E96" s="25">
        <f t="shared" ref="E96" si="82">SUM(E93:E94)</f>
        <v>0</v>
      </c>
      <c r="F96" s="26">
        <f>SUM(F93:F95)</f>
        <v>14.600000000000001</v>
      </c>
      <c r="G96" s="56">
        <f t="shared" si="76"/>
        <v>4.0572573496105314E-3</v>
      </c>
      <c r="H96" s="56"/>
      <c r="I96" s="26">
        <f>SUM(I93:I95)</f>
        <v>3.38</v>
      </c>
      <c r="J96" s="56">
        <f t="shared" si="77"/>
        <v>1.1969177597099068E-3</v>
      </c>
      <c r="K96" s="56"/>
      <c r="L96" s="56"/>
      <c r="M96" s="26">
        <f t="shared" si="79"/>
        <v>3.21</v>
      </c>
      <c r="N96" s="57">
        <f t="shared" si="80"/>
        <v>18.882352941176467</v>
      </c>
      <c r="O96" s="57">
        <f t="shared" si="78"/>
        <v>0.23150684931506846</v>
      </c>
      <c r="Q96" s="165"/>
    </row>
    <row r="97" spans="1:17" s="149" customFormat="1" ht="15.75">
      <c r="A97" s="23" t="s">
        <v>255</v>
      </c>
      <c r="B97" s="26">
        <v>24.12</v>
      </c>
      <c r="C97" s="151">
        <v>1.61</v>
      </c>
      <c r="D97" s="87">
        <f t="shared" si="75"/>
        <v>6.796661614903686E-4</v>
      </c>
      <c r="E97" s="23"/>
      <c r="F97" s="22">
        <v>17.600000000000001</v>
      </c>
      <c r="G97" s="24">
        <f t="shared" si="76"/>
        <v>4.8909403666537914E-3</v>
      </c>
      <c r="H97" s="24"/>
      <c r="I97" s="22">
        <v>0.15</v>
      </c>
      <c r="J97" s="96">
        <f t="shared" si="77"/>
        <v>5.3117652058131956E-5</v>
      </c>
      <c r="K97" s="96"/>
      <c r="L97" s="96"/>
      <c r="M97" s="22">
        <f t="shared" si="79"/>
        <v>-1.4600000000000002</v>
      </c>
      <c r="N97" s="54">
        <f t="shared" si="80"/>
        <v>-0.90683229813664601</v>
      </c>
      <c r="O97" s="54">
        <f t="shared" si="78"/>
        <v>8.5227272727272721E-3</v>
      </c>
      <c r="Q97" s="165"/>
    </row>
    <row r="98" spans="1:17" s="149" customFormat="1" ht="15.75">
      <c r="A98" s="23" t="s">
        <v>256</v>
      </c>
      <c r="B98" s="25">
        <v>145.66</v>
      </c>
      <c r="C98" s="151">
        <v>4.3499999999999996</v>
      </c>
      <c r="D98" s="87">
        <f t="shared" si="75"/>
        <v>1.836365094710002E-3</v>
      </c>
      <c r="E98" s="23"/>
      <c r="F98" s="22">
        <v>11.56</v>
      </c>
      <c r="G98" s="24">
        <f t="shared" si="76"/>
        <v>3.2124585590066947E-3</v>
      </c>
      <c r="H98" s="24"/>
      <c r="I98" s="22">
        <v>6.27</v>
      </c>
      <c r="J98" s="96">
        <f t="shared" si="77"/>
        <v>2.2203178560299157E-3</v>
      </c>
      <c r="K98" s="96"/>
      <c r="L98" s="96"/>
      <c r="M98" s="22">
        <f t="shared" si="79"/>
        <v>1.92</v>
      </c>
      <c r="N98" s="54">
        <f t="shared" si="80"/>
        <v>0.44137931034482758</v>
      </c>
      <c r="O98" s="54">
        <f t="shared" si="78"/>
        <v>0.54238754325259508</v>
      </c>
      <c r="Q98" s="165"/>
    </row>
    <row r="99" spans="1:17" s="149" customFormat="1" ht="15.75">
      <c r="A99" s="152" t="s">
        <v>257</v>
      </c>
      <c r="B99" s="25">
        <f t="shared" ref="B99:I102" si="83">SUM(B97:B98)</f>
        <v>169.78</v>
      </c>
      <c r="C99" s="26">
        <f t="shared" si="83"/>
        <v>5.96</v>
      </c>
      <c r="D99" s="88">
        <f t="shared" si="75"/>
        <v>2.5160312562003706E-3</v>
      </c>
      <c r="E99" s="25">
        <f t="shared" si="83"/>
        <v>0</v>
      </c>
      <c r="F99" s="26">
        <f t="shared" si="83"/>
        <v>29.160000000000004</v>
      </c>
      <c r="G99" s="56">
        <f t="shared" si="76"/>
        <v>8.103398925660487E-3</v>
      </c>
      <c r="H99" s="56"/>
      <c r="I99" s="26">
        <f t="shared" si="83"/>
        <v>6.42</v>
      </c>
      <c r="J99" s="56">
        <f t="shared" si="77"/>
        <v>2.2734355080880476E-3</v>
      </c>
      <c r="K99" s="56"/>
      <c r="L99" s="56"/>
      <c r="M99" s="26">
        <f t="shared" si="79"/>
        <v>0.45999999999999996</v>
      </c>
      <c r="N99" s="57">
        <f t="shared" si="80"/>
        <v>7.7181208053691275E-2</v>
      </c>
      <c r="O99" s="57">
        <f t="shared" si="78"/>
        <v>0.22016460905349791</v>
      </c>
      <c r="Q99" s="165"/>
    </row>
    <row r="100" spans="1:17" s="149" customFormat="1" ht="15.75">
      <c r="A100" s="23" t="s">
        <v>258</v>
      </c>
      <c r="B100" s="26">
        <v>12.31</v>
      </c>
      <c r="C100" s="151">
        <v>4.28</v>
      </c>
      <c r="D100" s="87">
        <f t="shared" si="75"/>
        <v>1.806814392036508E-3</v>
      </c>
      <c r="E100" s="23"/>
      <c r="F100" s="22">
        <v>13.17</v>
      </c>
      <c r="G100" s="24">
        <f t="shared" si="76"/>
        <v>3.6598684448199107E-3</v>
      </c>
      <c r="H100" s="24"/>
      <c r="I100" s="22">
        <v>1.93</v>
      </c>
      <c r="J100" s="96">
        <f t="shared" si="77"/>
        <v>6.8344712314796449E-4</v>
      </c>
      <c r="K100" s="96"/>
      <c r="L100" s="96"/>
      <c r="M100" s="22">
        <f t="shared" si="79"/>
        <v>-2.3500000000000005</v>
      </c>
      <c r="N100" s="54">
        <f t="shared" si="80"/>
        <v>-0.54906542056074781</v>
      </c>
      <c r="O100" s="54">
        <f t="shared" si="78"/>
        <v>0.14654517843583903</v>
      </c>
      <c r="Q100" s="165"/>
    </row>
    <row r="101" spans="1:17" s="149" customFormat="1" ht="15.75">
      <c r="A101" s="23" t="s">
        <v>259</v>
      </c>
      <c r="B101" s="25">
        <v>101.34</v>
      </c>
      <c r="C101" s="151">
        <v>1.64</v>
      </c>
      <c r="D101" s="87">
        <f t="shared" si="75"/>
        <v>6.9233074835043751E-4</v>
      </c>
      <c r="E101" s="23"/>
      <c r="F101" s="22">
        <v>65.03</v>
      </c>
      <c r="G101" s="24">
        <f t="shared" si="76"/>
        <v>1.8071468866107731E-2</v>
      </c>
      <c r="H101" s="24"/>
      <c r="I101" s="22">
        <v>5.95</v>
      </c>
      <c r="J101" s="96">
        <f t="shared" si="77"/>
        <v>2.1070001983059011E-3</v>
      </c>
      <c r="K101" s="96"/>
      <c r="L101" s="96"/>
      <c r="M101" s="22">
        <f t="shared" si="79"/>
        <v>4.3100000000000005</v>
      </c>
      <c r="N101" s="54">
        <f t="shared" si="80"/>
        <v>2.6280487804878052</v>
      </c>
      <c r="O101" s="54">
        <f t="shared" si="78"/>
        <v>9.1496232508073191E-2</v>
      </c>
      <c r="Q101" s="165"/>
    </row>
    <row r="102" spans="1:17" s="149" customFormat="1" ht="15.75">
      <c r="A102" s="152" t="s">
        <v>289</v>
      </c>
      <c r="B102" s="25">
        <f t="shared" si="83"/>
        <v>113.65</v>
      </c>
      <c r="C102" s="26">
        <f t="shared" si="83"/>
        <v>5.92</v>
      </c>
      <c r="D102" s="88">
        <f t="shared" si="75"/>
        <v>2.4991451403869455E-3</v>
      </c>
      <c r="E102" s="25">
        <f t="shared" si="83"/>
        <v>0</v>
      </c>
      <c r="F102" s="26">
        <f t="shared" si="83"/>
        <v>78.2</v>
      </c>
      <c r="G102" s="56">
        <f t="shared" si="76"/>
        <v>2.1731337310927641E-2</v>
      </c>
      <c r="H102" s="56"/>
      <c r="I102" s="26">
        <f t="shared" si="83"/>
        <v>7.88</v>
      </c>
      <c r="J102" s="56">
        <f t="shared" si="77"/>
        <v>2.7904473214538654E-3</v>
      </c>
      <c r="K102" s="56"/>
      <c r="L102" s="56"/>
      <c r="M102" s="26">
        <f t="shared" si="79"/>
        <v>1.96</v>
      </c>
      <c r="N102" s="57">
        <f t="shared" si="80"/>
        <v>0.33108108108108109</v>
      </c>
      <c r="O102" s="57">
        <f t="shared" si="78"/>
        <v>0.10076726342710997</v>
      </c>
      <c r="Q102" s="165"/>
    </row>
    <row r="103" spans="1:17">
      <c r="Q103" s="166"/>
    </row>
    <row r="104" spans="1:17">
      <c r="A104" s="79"/>
      <c r="B104" s="295" t="s">
        <v>291</v>
      </c>
      <c r="C104" s="293" t="str">
        <f>'PU Wise OWE'!$B$7</f>
        <v>Actuals upto Nov' 21</v>
      </c>
      <c r="D104" s="295" t="s">
        <v>168</v>
      </c>
      <c r="E104" s="295"/>
      <c r="F104" s="318" t="str">
        <f>'PU Wise OWE'!$B$5</f>
        <v xml:space="preserve">BG SL 2022-23 </v>
      </c>
      <c r="G104" s="295" t="s">
        <v>304</v>
      </c>
      <c r="H104" s="153"/>
      <c r="I104" s="293" t="str">
        <f>I40</f>
        <v>Actuals upto Nov' 22</v>
      </c>
      <c r="J104" s="295" t="s">
        <v>200</v>
      </c>
      <c r="K104" s="153"/>
      <c r="L104" s="153"/>
      <c r="M104" s="270" t="s">
        <v>142</v>
      </c>
      <c r="N104" s="270"/>
      <c r="O104" s="271" t="s">
        <v>303</v>
      </c>
      <c r="Q104" s="166"/>
    </row>
    <row r="105" spans="1:17">
      <c r="A105" s="135" t="s">
        <v>186</v>
      </c>
      <c r="B105" s="294"/>
      <c r="C105" s="294"/>
      <c r="D105" s="294"/>
      <c r="E105" s="294"/>
      <c r="F105" s="319"/>
      <c r="G105" s="294"/>
      <c r="H105" s="154"/>
      <c r="I105" s="294"/>
      <c r="J105" s="294"/>
      <c r="K105" s="154"/>
      <c r="L105" s="154"/>
      <c r="M105" s="81" t="s">
        <v>140</v>
      </c>
      <c r="N105" s="82" t="s">
        <v>141</v>
      </c>
      <c r="O105" s="271"/>
      <c r="Q105" s="166"/>
    </row>
    <row r="106" spans="1:17" ht="15.75">
      <c r="A106" s="23" t="s">
        <v>212</v>
      </c>
      <c r="B106" s="23">
        <v>305.92</v>
      </c>
      <c r="C106" s="111">
        <v>19.18</v>
      </c>
      <c r="D106" s="87">
        <f t="shared" ref="D106:D109" si="84">C106/$C$7</f>
        <v>8.0968925325374339E-3</v>
      </c>
      <c r="E106" s="23"/>
      <c r="F106" s="20">
        <v>115.89</v>
      </c>
      <c r="G106" s="24">
        <f t="shared" ref="G106:G109" si="85">F106/$F$7</f>
        <v>3.2205174948381127E-2</v>
      </c>
      <c r="H106" s="24"/>
      <c r="I106" s="107">
        <v>28.26</v>
      </c>
      <c r="J106" s="96">
        <f t="shared" ref="J106:J109" si="86">I106/$I$7</f>
        <v>1.0007365647752061E-2</v>
      </c>
      <c r="K106" s="96"/>
      <c r="L106" s="96"/>
      <c r="M106" s="22">
        <f>I106-C106</f>
        <v>9.0800000000000018</v>
      </c>
      <c r="N106" s="54">
        <f>M106/C106</f>
        <v>0.47340980187695525</v>
      </c>
      <c r="O106" s="54">
        <f t="shared" ref="O106:O109" si="87">I106/F106</f>
        <v>0.24385192855293814</v>
      </c>
      <c r="Q106" s="165"/>
    </row>
    <row r="107" spans="1:17" ht="15.75">
      <c r="A107" s="23" t="s">
        <v>211</v>
      </c>
      <c r="B107" s="23">
        <v>266.58999999999997</v>
      </c>
      <c r="C107" s="83">
        <v>27.95</v>
      </c>
      <c r="D107" s="87">
        <f t="shared" si="84"/>
        <v>1.1799173424630932E-2</v>
      </c>
      <c r="E107" s="23"/>
      <c r="F107" s="107">
        <v>750</v>
      </c>
      <c r="G107" s="24">
        <f t="shared" si="85"/>
        <v>0.20842075426081497</v>
      </c>
      <c r="H107" s="24"/>
      <c r="I107" s="107">
        <v>40.58</v>
      </c>
      <c r="J107" s="96">
        <f t="shared" si="86"/>
        <v>1.4370095470126631E-2</v>
      </c>
      <c r="K107" s="96"/>
      <c r="L107" s="96"/>
      <c r="M107" s="22">
        <f t="shared" ref="M107:M109" si="88">I107-C107</f>
        <v>12.629999999999999</v>
      </c>
      <c r="N107" s="54">
        <f t="shared" ref="N107:N109" si="89">M107/C107</f>
        <v>0.45187835420393557</v>
      </c>
      <c r="O107" s="54">
        <f t="shared" si="87"/>
        <v>5.4106666666666664E-2</v>
      </c>
      <c r="Q107" s="165"/>
    </row>
    <row r="108" spans="1:17" ht="15.75">
      <c r="A108" s="89" t="s">
        <v>210</v>
      </c>
      <c r="B108" s="23">
        <v>544.78</v>
      </c>
      <c r="C108" s="83">
        <v>165.44</v>
      </c>
      <c r="D108" s="87">
        <f t="shared" si="84"/>
        <v>6.9840975004327066E-2</v>
      </c>
      <c r="E108" s="23"/>
      <c r="F108" s="107">
        <v>676.5</v>
      </c>
      <c r="G108" s="24">
        <f t="shared" si="85"/>
        <v>0.18799552034325509</v>
      </c>
      <c r="H108" s="24"/>
      <c r="I108" s="20">
        <v>301.26</v>
      </c>
      <c r="J108" s="96">
        <f t="shared" si="86"/>
        <v>0.10668149239355222</v>
      </c>
      <c r="K108" s="96"/>
      <c r="L108" s="96"/>
      <c r="M108" s="22">
        <f t="shared" si="88"/>
        <v>135.82</v>
      </c>
      <c r="N108" s="54">
        <f t="shared" si="89"/>
        <v>0.82096228239845259</v>
      </c>
      <c r="O108" s="54">
        <f t="shared" si="87"/>
        <v>0.44532150776053214</v>
      </c>
      <c r="Q108" s="165"/>
    </row>
    <row r="109" spans="1:17" ht="15.75">
      <c r="A109" s="25" t="s">
        <v>125</v>
      </c>
      <c r="B109" s="25">
        <f>SUM(B106:B108)</f>
        <v>1117.29</v>
      </c>
      <c r="C109" s="141">
        <f>+C106+C107+C108</f>
        <v>212.57</v>
      </c>
      <c r="D109" s="88">
        <f t="shared" si="84"/>
        <v>8.9737040961495429E-2</v>
      </c>
      <c r="E109" s="25"/>
      <c r="F109" s="141">
        <f>+F106+F107+F108</f>
        <v>1542.3899999999999</v>
      </c>
      <c r="G109" s="56">
        <f t="shared" si="85"/>
        <v>0.42862144955245118</v>
      </c>
      <c r="H109" s="56"/>
      <c r="I109" s="106">
        <f>SUM(I106:I108)</f>
        <v>370.1</v>
      </c>
      <c r="J109" s="56">
        <f t="shared" si="86"/>
        <v>0.13105895351143093</v>
      </c>
      <c r="K109" s="56"/>
      <c r="L109" s="56"/>
      <c r="M109" s="26">
        <f t="shared" si="88"/>
        <v>157.53000000000003</v>
      </c>
      <c r="N109" s="57">
        <f t="shared" si="89"/>
        <v>0.74107352871995125</v>
      </c>
      <c r="O109" s="57">
        <f t="shared" si="87"/>
        <v>0.23995228184830039</v>
      </c>
      <c r="Q109" s="165"/>
    </row>
    <row r="110" spans="1:17">
      <c r="C110" s="139"/>
      <c r="Q110" s="166"/>
    </row>
    <row r="111" spans="1:17">
      <c r="A111" s="135" t="s">
        <v>213</v>
      </c>
      <c r="B111" s="23"/>
      <c r="C111" s="83"/>
      <c r="D111" s="23"/>
      <c r="E111" s="23"/>
      <c r="F111" s="23"/>
      <c r="G111" s="23"/>
      <c r="H111" s="23"/>
      <c r="I111" s="23"/>
      <c r="J111" s="23"/>
      <c r="K111" s="23"/>
      <c r="L111" s="23"/>
      <c r="M111" s="23"/>
      <c r="N111" s="23"/>
      <c r="O111" s="23"/>
      <c r="Q111" s="166"/>
    </row>
    <row r="112" spans="1:17" ht="15.75">
      <c r="A112" s="23" t="s">
        <v>214</v>
      </c>
      <c r="B112" s="22">
        <v>28.69</v>
      </c>
      <c r="C112" s="111">
        <v>5.63</v>
      </c>
      <c r="D112" s="87">
        <f t="shared" ref="D112:D115" si="90">C112/$C$7</f>
        <v>2.3767208007396119E-3</v>
      </c>
      <c r="E112" s="23"/>
      <c r="F112" s="22">
        <v>27.91</v>
      </c>
      <c r="G112" s="24">
        <f t="shared" ref="G112:G115" si="91">F112/$F$7</f>
        <v>7.7560310018924611E-3</v>
      </c>
      <c r="H112" s="24"/>
      <c r="I112" s="23">
        <v>0.22</v>
      </c>
      <c r="J112" s="96">
        <f t="shared" ref="J112:J115" si="92">I112/$I$7</f>
        <v>7.7905889685260204E-5</v>
      </c>
      <c r="K112" s="96"/>
      <c r="L112" s="96"/>
      <c r="M112" s="22">
        <f>I112-C112</f>
        <v>-5.41</v>
      </c>
      <c r="N112" s="54">
        <f>M112/C112</f>
        <v>-0.96092362344582594</v>
      </c>
      <c r="O112" s="54">
        <f t="shared" ref="O112:O115" si="93">I112/F112</f>
        <v>7.8824793980652088E-3</v>
      </c>
      <c r="Q112" s="165"/>
    </row>
    <row r="113" spans="1:17" ht="15.75">
      <c r="A113" s="23" t="s">
        <v>215</v>
      </c>
      <c r="B113" s="22">
        <v>38.6</v>
      </c>
      <c r="C113" s="83">
        <v>2.54</v>
      </c>
      <c r="D113" s="87">
        <f t="shared" si="90"/>
        <v>1.0722683541525069E-3</v>
      </c>
      <c r="E113" s="23"/>
      <c r="F113" s="23">
        <v>33.72</v>
      </c>
      <c r="G113" s="24">
        <f t="shared" si="91"/>
        <v>9.3705971115662402E-3</v>
      </c>
      <c r="H113" s="24"/>
      <c r="I113" s="22">
        <v>0.11</v>
      </c>
      <c r="J113" s="96">
        <f t="shared" si="92"/>
        <v>3.8952944842630102E-5</v>
      </c>
      <c r="K113" s="96"/>
      <c r="L113" s="96"/>
      <c r="M113" s="22">
        <f t="shared" ref="M113:M115" si="94">I113-C113</f>
        <v>-2.4300000000000002</v>
      </c>
      <c r="N113" s="54">
        <f t="shared" ref="N113:N115" si="95">M113/C113</f>
        <v>-0.95669291338582685</v>
      </c>
      <c r="O113" s="54">
        <f t="shared" si="93"/>
        <v>3.2621589561091344E-3</v>
      </c>
      <c r="Q113" s="165"/>
    </row>
    <row r="114" spans="1:17" ht="15.75">
      <c r="A114" s="89" t="s">
        <v>216</v>
      </c>
      <c r="B114" s="23">
        <v>33.32</v>
      </c>
      <c r="C114" s="83">
        <v>2.81</v>
      </c>
      <c r="D114" s="87">
        <f t="shared" si="90"/>
        <v>1.1862496358931278E-3</v>
      </c>
      <c r="E114" s="23"/>
      <c r="F114" s="23">
        <v>33.19</v>
      </c>
      <c r="G114" s="24">
        <f t="shared" si="91"/>
        <v>9.2233131118885977E-3</v>
      </c>
      <c r="H114" s="24"/>
      <c r="I114" s="22">
        <v>3.03</v>
      </c>
      <c r="J114" s="96">
        <f t="shared" si="92"/>
        <v>1.0729765715742654E-3</v>
      </c>
      <c r="K114" s="96"/>
      <c r="L114" s="96"/>
      <c r="M114" s="22">
        <f t="shared" si="94"/>
        <v>0.21999999999999975</v>
      </c>
      <c r="N114" s="54">
        <f t="shared" si="95"/>
        <v>7.8291814946619132E-2</v>
      </c>
      <c r="O114" s="54">
        <f t="shared" si="93"/>
        <v>9.1292557999397408E-2</v>
      </c>
      <c r="Q114" s="165"/>
    </row>
    <row r="115" spans="1:17" ht="15.75">
      <c r="A115" s="25" t="s">
        <v>125</v>
      </c>
      <c r="B115" s="26">
        <f>SUM(B112:B114)</f>
        <v>100.61000000000001</v>
      </c>
      <c r="C115" s="148">
        <f>SUM(C112:C114)</f>
        <v>10.98</v>
      </c>
      <c r="D115" s="88">
        <f t="shared" si="90"/>
        <v>4.635238790785247E-3</v>
      </c>
      <c r="E115" s="25"/>
      <c r="F115" s="25">
        <f>SUM(F112:F114)</f>
        <v>94.82</v>
      </c>
      <c r="G115" s="56">
        <f t="shared" si="91"/>
        <v>2.6349941225347298E-2</v>
      </c>
      <c r="H115" s="56"/>
      <c r="I115" s="25">
        <f>SUM(I112:I114)</f>
        <v>3.36</v>
      </c>
      <c r="J115" s="56">
        <f t="shared" si="92"/>
        <v>1.1898354061021558E-3</v>
      </c>
      <c r="K115" s="56"/>
      <c r="L115" s="56"/>
      <c r="M115" s="26">
        <f t="shared" si="94"/>
        <v>-7.620000000000001</v>
      </c>
      <c r="N115" s="57">
        <f t="shared" si="95"/>
        <v>-0.69398907103825147</v>
      </c>
      <c r="O115" s="57">
        <f t="shared" si="93"/>
        <v>3.543556211769669E-2</v>
      </c>
      <c r="Q115" s="165"/>
    </row>
    <row r="118" spans="1:17">
      <c r="B118" s="34"/>
      <c r="C118" s="140"/>
      <c r="D118" s="31"/>
      <c r="E118" s="31"/>
      <c r="F118" s="31"/>
    </row>
    <row r="119" spans="1:17">
      <c r="B119" s="31"/>
      <c r="C119" s="140"/>
      <c r="D119" s="31"/>
      <c r="E119" s="31"/>
      <c r="F119" s="31"/>
    </row>
    <row r="120" spans="1:17">
      <c r="B120" s="31"/>
      <c r="C120" s="140"/>
      <c r="D120" s="31"/>
      <c r="E120" s="31"/>
      <c r="F120" s="31"/>
    </row>
    <row r="121" spans="1:17">
      <c r="B121" s="31"/>
      <c r="C121" s="140"/>
      <c r="D121" s="31"/>
      <c r="E121" s="31"/>
      <c r="F121" s="31"/>
    </row>
  </sheetData>
  <mergeCells count="91">
    <mergeCell ref="F3:F4"/>
    <mergeCell ref="G3:G4"/>
    <mergeCell ref="I3:I4"/>
    <mergeCell ref="J3:J4"/>
    <mergeCell ref="M3:N3"/>
    <mergeCell ref="H3:H4"/>
    <mergeCell ref="A3:A4"/>
    <mergeCell ref="B3:B4"/>
    <mergeCell ref="C3:C4"/>
    <mergeCell ref="D3:D4"/>
    <mergeCell ref="E3:E4"/>
    <mergeCell ref="P11:P12"/>
    <mergeCell ref="A11:A12"/>
    <mergeCell ref="B11:B12"/>
    <mergeCell ref="C11:C12"/>
    <mergeCell ref="D11:D12"/>
    <mergeCell ref="E11:E12"/>
    <mergeCell ref="F11:F12"/>
    <mergeCell ref="G11:G12"/>
    <mergeCell ref="I11:I12"/>
    <mergeCell ref="J11:J12"/>
    <mergeCell ref="M11:N11"/>
    <mergeCell ref="O11:O12"/>
    <mergeCell ref="H11:H12"/>
    <mergeCell ref="K11:L11"/>
    <mergeCell ref="P34:P37"/>
    <mergeCell ref="P32:P33"/>
    <mergeCell ref="A32:A33"/>
    <mergeCell ref="B32:B33"/>
    <mergeCell ref="C32:C33"/>
    <mergeCell ref="D32:D33"/>
    <mergeCell ref="E32:E33"/>
    <mergeCell ref="F32:F33"/>
    <mergeCell ref="G32:G33"/>
    <mergeCell ref="I32:I33"/>
    <mergeCell ref="J32:J33"/>
    <mergeCell ref="M32:N32"/>
    <mergeCell ref="O32:O33"/>
    <mergeCell ref="H32:H33"/>
    <mergeCell ref="K32:L32"/>
    <mergeCell ref="A40:A41"/>
    <mergeCell ref="B40:B41"/>
    <mergeCell ref="C40:C41"/>
    <mergeCell ref="D40:D41"/>
    <mergeCell ref="E40:E41"/>
    <mergeCell ref="P58:P59"/>
    <mergeCell ref="E60:E64"/>
    <mergeCell ref="M40:N40"/>
    <mergeCell ref="O40:O41"/>
    <mergeCell ref="P40:P41"/>
    <mergeCell ref="E52:E54"/>
    <mergeCell ref="G58:G59"/>
    <mergeCell ref="E58:E59"/>
    <mergeCell ref="F58:F59"/>
    <mergeCell ref="M58:N58"/>
    <mergeCell ref="H40:H41"/>
    <mergeCell ref="F40:F41"/>
    <mergeCell ref="G40:G41"/>
    <mergeCell ref="I40:I41"/>
    <mergeCell ref="J40:J41"/>
    <mergeCell ref="K58:L58"/>
    <mergeCell ref="G87:G88"/>
    <mergeCell ref="B104:B105"/>
    <mergeCell ref="C104:C105"/>
    <mergeCell ref="D104:D105"/>
    <mergeCell ref="E104:E105"/>
    <mergeCell ref="F104:F105"/>
    <mergeCell ref="B58:B59"/>
    <mergeCell ref="C58:C59"/>
    <mergeCell ref="D58:D59"/>
    <mergeCell ref="I104:I105"/>
    <mergeCell ref="J104:J105"/>
    <mergeCell ref="I87:I88"/>
    <mergeCell ref="J87:J88"/>
    <mergeCell ref="I58:I59"/>
    <mergeCell ref="J58:J59"/>
    <mergeCell ref="H58:H59"/>
    <mergeCell ref="G104:G105"/>
    <mergeCell ref="B87:B88"/>
    <mergeCell ref="C87:C88"/>
    <mergeCell ref="D87:D88"/>
    <mergeCell ref="E87:E88"/>
    <mergeCell ref="F87:F88"/>
    <mergeCell ref="M104:N104"/>
    <mergeCell ref="O104:O105"/>
    <mergeCell ref="K3:L3"/>
    <mergeCell ref="O87:O88"/>
    <mergeCell ref="O58:O59"/>
    <mergeCell ref="M87:N87"/>
    <mergeCell ref="O3:O4"/>
    <mergeCell ref="K40:L40"/>
  </mergeCells>
  <conditionalFormatting sqref="O13:O27">
    <cfRule type="cellIs" dxfId="2" priority="12" operator="greaterThan">
      <formula>0.42</formula>
    </cfRule>
  </conditionalFormatting>
  <conditionalFormatting sqref="O34:O37 O42:O49 O52:O54 O60:O64 O67:O68 O72:O73 O77:O82 O56 O106:O109 O112:O115">
    <cfRule type="cellIs" dxfId="1" priority="11" operator="greaterThan">
      <formula>0.5</formula>
    </cfRule>
  </conditionalFormatting>
  <conditionalFormatting sqref="O89:O102">
    <cfRule type="cellIs" dxfId="0" priority="1" operator="greaterThan">
      <formula>0.85</formula>
    </cfRule>
  </conditionalFormatting>
  <pageMargins left="0.2" right="0" top="0.25" bottom="0" header="0.3" footer="0"/>
  <pageSetup paperSize="9" scale="56" orientation="landscape" r:id="rId1"/>
  <rowBreaks count="2" manualBreakCount="2">
    <brk id="28" max="16383" man="1"/>
    <brk id="70" max="16383" man="1"/>
  </rowBreaks>
</worksheet>
</file>

<file path=xl/worksheets/sheet2.xml><?xml version="1.0" encoding="utf-8"?>
<worksheet xmlns="http://schemas.openxmlformats.org/spreadsheetml/2006/main" xmlns:r="http://schemas.openxmlformats.org/officeDocument/2006/relationships">
  <dimension ref="A1"/>
  <sheetViews>
    <sheetView workbookViewId="0">
      <selection activeCell="C23" sqref="C23"/>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61"/>
  <sheetViews>
    <sheetView topLeftCell="A49" workbookViewId="0">
      <selection activeCell="O17" sqref="O17"/>
    </sheetView>
  </sheetViews>
  <sheetFormatPr defaultRowHeight="15"/>
  <cols>
    <col min="1" max="1" width="14.7109375" style="263" customWidth="1"/>
    <col min="2" max="12" width="10.85546875" style="263" customWidth="1"/>
    <col min="13" max="13" width="9.28515625" style="263" customWidth="1"/>
    <col min="14" max="256" width="9.140625" style="263"/>
    <col min="257" max="257" width="14.7109375" style="263" customWidth="1"/>
    <col min="258" max="268" width="10.85546875" style="263" customWidth="1"/>
    <col min="269" max="269" width="9.28515625" style="263" customWidth="1"/>
    <col min="270" max="512" width="9.140625" style="263"/>
    <col min="513" max="513" width="14.7109375" style="263" customWidth="1"/>
    <col min="514" max="524" width="10.85546875" style="263" customWidth="1"/>
    <col min="525" max="525" width="9.28515625" style="263" customWidth="1"/>
    <col min="526" max="768" width="9.140625" style="263"/>
    <col min="769" max="769" width="14.7109375" style="263" customWidth="1"/>
    <col min="770" max="780" width="10.85546875" style="263" customWidth="1"/>
    <col min="781" max="781" width="9.28515625" style="263" customWidth="1"/>
    <col min="782" max="1024" width="9.140625" style="263"/>
    <col min="1025" max="1025" width="14.7109375" style="263" customWidth="1"/>
    <col min="1026" max="1036" width="10.85546875" style="263" customWidth="1"/>
    <col min="1037" max="1037" width="9.28515625" style="263" customWidth="1"/>
    <col min="1038" max="1280" width="9.140625" style="263"/>
    <col min="1281" max="1281" width="14.7109375" style="263" customWidth="1"/>
    <col min="1282" max="1292" width="10.85546875" style="263" customWidth="1"/>
    <col min="1293" max="1293" width="9.28515625" style="263" customWidth="1"/>
    <col min="1294" max="1536" width="9.140625" style="263"/>
    <col min="1537" max="1537" width="14.7109375" style="263" customWidth="1"/>
    <col min="1538" max="1548" width="10.85546875" style="263" customWidth="1"/>
    <col min="1549" max="1549" width="9.28515625" style="263" customWidth="1"/>
    <col min="1550" max="1792" width="9.140625" style="263"/>
    <col min="1793" max="1793" width="14.7109375" style="263" customWidth="1"/>
    <col min="1794" max="1804" width="10.85546875" style="263" customWidth="1"/>
    <col min="1805" max="1805" width="9.28515625" style="263" customWidth="1"/>
    <col min="1806" max="2048" width="9.140625" style="263"/>
    <col min="2049" max="2049" width="14.7109375" style="263" customWidth="1"/>
    <col min="2050" max="2060" width="10.85546875" style="263" customWidth="1"/>
    <col min="2061" max="2061" width="9.28515625" style="263" customWidth="1"/>
    <col min="2062" max="2304" width="9.140625" style="263"/>
    <col min="2305" max="2305" width="14.7109375" style="263" customWidth="1"/>
    <col min="2306" max="2316" width="10.85546875" style="263" customWidth="1"/>
    <col min="2317" max="2317" width="9.28515625" style="263" customWidth="1"/>
    <col min="2318" max="2560" width="9.140625" style="263"/>
    <col min="2561" max="2561" width="14.7109375" style="263" customWidth="1"/>
    <col min="2562" max="2572" width="10.85546875" style="263" customWidth="1"/>
    <col min="2573" max="2573" width="9.28515625" style="263" customWidth="1"/>
    <col min="2574" max="2816" width="9.140625" style="263"/>
    <col min="2817" max="2817" width="14.7109375" style="263" customWidth="1"/>
    <col min="2818" max="2828" width="10.85546875" style="263" customWidth="1"/>
    <col min="2829" max="2829" width="9.28515625" style="263" customWidth="1"/>
    <col min="2830" max="3072" width="9.140625" style="263"/>
    <col min="3073" max="3073" width="14.7109375" style="263" customWidth="1"/>
    <col min="3074" max="3084" width="10.85546875" style="263" customWidth="1"/>
    <col min="3085" max="3085" width="9.28515625" style="263" customWidth="1"/>
    <col min="3086" max="3328" width="9.140625" style="263"/>
    <col min="3329" max="3329" width="14.7109375" style="263" customWidth="1"/>
    <col min="3330" max="3340" width="10.85546875" style="263" customWidth="1"/>
    <col min="3341" max="3341" width="9.28515625" style="263" customWidth="1"/>
    <col min="3342" max="3584" width="9.140625" style="263"/>
    <col min="3585" max="3585" width="14.7109375" style="263" customWidth="1"/>
    <col min="3586" max="3596" width="10.85546875" style="263" customWidth="1"/>
    <col min="3597" max="3597" width="9.28515625" style="263" customWidth="1"/>
    <col min="3598" max="3840" width="9.140625" style="263"/>
    <col min="3841" max="3841" width="14.7109375" style="263" customWidth="1"/>
    <col min="3842" max="3852" width="10.85546875" style="263" customWidth="1"/>
    <col min="3853" max="3853" width="9.28515625" style="263" customWidth="1"/>
    <col min="3854" max="4096" width="9.140625" style="263"/>
    <col min="4097" max="4097" width="14.7109375" style="263" customWidth="1"/>
    <col min="4098" max="4108" width="10.85546875" style="263" customWidth="1"/>
    <col min="4109" max="4109" width="9.28515625" style="263" customWidth="1"/>
    <col min="4110" max="4352" width="9.140625" style="263"/>
    <col min="4353" max="4353" width="14.7109375" style="263" customWidth="1"/>
    <col min="4354" max="4364" width="10.85546875" style="263" customWidth="1"/>
    <col min="4365" max="4365" width="9.28515625" style="263" customWidth="1"/>
    <col min="4366" max="4608" width="9.140625" style="263"/>
    <col min="4609" max="4609" width="14.7109375" style="263" customWidth="1"/>
    <col min="4610" max="4620" width="10.85546875" style="263" customWidth="1"/>
    <col min="4621" max="4621" width="9.28515625" style="263" customWidth="1"/>
    <col min="4622" max="4864" width="9.140625" style="263"/>
    <col min="4865" max="4865" width="14.7109375" style="263" customWidth="1"/>
    <col min="4866" max="4876" width="10.85546875" style="263" customWidth="1"/>
    <col min="4877" max="4877" width="9.28515625" style="263" customWidth="1"/>
    <col min="4878" max="5120" width="9.140625" style="263"/>
    <col min="5121" max="5121" width="14.7109375" style="263" customWidth="1"/>
    <col min="5122" max="5132" width="10.85546875" style="263" customWidth="1"/>
    <col min="5133" max="5133" width="9.28515625" style="263" customWidth="1"/>
    <col min="5134" max="5376" width="9.140625" style="263"/>
    <col min="5377" max="5377" width="14.7109375" style="263" customWidth="1"/>
    <col min="5378" max="5388" width="10.85546875" style="263" customWidth="1"/>
    <col min="5389" max="5389" width="9.28515625" style="263" customWidth="1"/>
    <col min="5390" max="5632" width="9.140625" style="263"/>
    <col min="5633" max="5633" width="14.7109375" style="263" customWidth="1"/>
    <col min="5634" max="5644" width="10.85546875" style="263" customWidth="1"/>
    <col min="5645" max="5645" width="9.28515625" style="263" customWidth="1"/>
    <col min="5646" max="5888" width="9.140625" style="263"/>
    <col min="5889" max="5889" width="14.7109375" style="263" customWidth="1"/>
    <col min="5890" max="5900" width="10.85546875" style="263" customWidth="1"/>
    <col min="5901" max="5901" width="9.28515625" style="263" customWidth="1"/>
    <col min="5902" max="6144" width="9.140625" style="263"/>
    <col min="6145" max="6145" width="14.7109375" style="263" customWidth="1"/>
    <col min="6146" max="6156" width="10.85546875" style="263" customWidth="1"/>
    <col min="6157" max="6157" width="9.28515625" style="263" customWidth="1"/>
    <col min="6158" max="6400" width="9.140625" style="263"/>
    <col min="6401" max="6401" width="14.7109375" style="263" customWidth="1"/>
    <col min="6402" max="6412" width="10.85546875" style="263" customWidth="1"/>
    <col min="6413" max="6413" width="9.28515625" style="263" customWidth="1"/>
    <col min="6414" max="6656" width="9.140625" style="263"/>
    <col min="6657" max="6657" width="14.7109375" style="263" customWidth="1"/>
    <col min="6658" max="6668" width="10.85546875" style="263" customWidth="1"/>
    <col min="6669" max="6669" width="9.28515625" style="263" customWidth="1"/>
    <col min="6670" max="6912" width="9.140625" style="263"/>
    <col min="6913" max="6913" width="14.7109375" style="263" customWidth="1"/>
    <col min="6914" max="6924" width="10.85546875" style="263" customWidth="1"/>
    <col min="6925" max="6925" width="9.28515625" style="263" customWidth="1"/>
    <col min="6926" max="7168" width="9.140625" style="263"/>
    <col min="7169" max="7169" width="14.7109375" style="263" customWidth="1"/>
    <col min="7170" max="7180" width="10.85546875" style="263" customWidth="1"/>
    <col min="7181" max="7181" width="9.28515625" style="263" customWidth="1"/>
    <col min="7182" max="7424" width="9.140625" style="263"/>
    <col min="7425" max="7425" width="14.7109375" style="263" customWidth="1"/>
    <col min="7426" max="7436" width="10.85546875" style="263" customWidth="1"/>
    <col min="7437" max="7437" width="9.28515625" style="263" customWidth="1"/>
    <col min="7438" max="7680" width="9.140625" style="263"/>
    <col min="7681" max="7681" width="14.7109375" style="263" customWidth="1"/>
    <col min="7682" max="7692" width="10.85546875" style="263" customWidth="1"/>
    <col min="7693" max="7693" width="9.28515625" style="263" customWidth="1"/>
    <col min="7694" max="7936" width="9.140625" style="263"/>
    <col min="7937" max="7937" width="14.7109375" style="263" customWidth="1"/>
    <col min="7938" max="7948" width="10.85546875" style="263" customWidth="1"/>
    <col min="7949" max="7949" width="9.28515625" style="263" customWidth="1"/>
    <col min="7950" max="8192" width="9.140625" style="263"/>
    <col min="8193" max="8193" width="14.7109375" style="263" customWidth="1"/>
    <col min="8194" max="8204" width="10.85546875" style="263" customWidth="1"/>
    <col min="8205" max="8205" width="9.28515625" style="263" customWidth="1"/>
    <col min="8206" max="8448" width="9.140625" style="263"/>
    <col min="8449" max="8449" width="14.7109375" style="263" customWidth="1"/>
    <col min="8450" max="8460" width="10.85546875" style="263" customWidth="1"/>
    <col min="8461" max="8461" width="9.28515625" style="263" customWidth="1"/>
    <col min="8462" max="8704" width="9.140625" style="263"/>
    <col min="8705" max="8705" width="14.7109375" style="263" customWidth="1"/>
    <col min="8706" max="8716" width="10.85546875" style="263" customWidth="1"/>
    <col min="8717" max="8717" width="9.28515625" style="263" customWidth="1"/>
    <col min="8718" max="8960" width="9.140625" style="263"/>
    <col min="8961" max="8961" width="14.7109375" style="263" customWidth="1"/>
    <col min="8962" max="8972" width="10.85546875" style="263" customWidth="1"/>
    <col min="8973" max="8973" width="9.28515625" style="263" customWidth="1"/>
    <col min="8974" max="9216" width="9.140625" style="263"/>
    <col min="9217" max="9217" width="14.7109375" style="263" customWidth="1"/>
    <col min="9218" max="9228" width="10.85546875" style="263" customWidth="1"/>
    <col min="9229" max="9229" width="9.28515625" style="263" customWidth="1"/>
    <col min="9230" max="9472" width="9.140625" style="263"/>
    <col min="9473" max="9473" width="14.7109375" style="263" customWidth="1"/>
    <col min="9474" max="9484" width="10.85546875" style="263" customWidth="1"/>
    <col min="9485" max="9485" width="9.28515625" style="263" customWidth="1"/>
    <col min="9486" max="9728" width="9.140625" style="263"/>
    <col min="9729" max="9729" width="14.7109375" style="263" customWidth="1"/>
    <col min="9730" max="9740" width="10.85546875" style="263" customWidth="1"/>
    <col min="9741" max="9741" width="9.28515625" style="263" customWidth="1"/>
    <col min="9742" max="9984" width="9.140625" style="263"/>
    <col min="9985" max="9985" width="14.7109375" style="263" customWidth="1"/>
    <col min="9986" max="9996" width="10.85546875" style="263" customWidth="1"/>
    <col min="9997" max="9997" width="9.28515625" style="263" customWidth="1"/>
    <col min="9998" max="10240" width="9.140625" style="263"/>
    <col min="10241" max="10241" width="14.7109375" style="263" customWidth="1"/>
    <col min="10242" max="10252" width="10.85546875" style="263" customWidth="1"/>
    <col min="10253" max="10253" width="9.28515625" style="263" customWidth="1"/>
    <col min="10254" max="10496" width="9.140625" style="263"/>
    <col min="10497" max="10497" width="14.7109375" style="263" customWidth="1"/>
    <col min="10498" max="10508" width="10.85546875" style="263" customWidth="1"/>
    <col min="10509" max="10509" width="9.28515625" style="263" customWidth="1"/>
    <col min="10510" max="10752" width="9.140625" style="263"/>
    <col min="10753" max="10753" width="14.7109375" style="263" customWidth="1"/>
    <col min="10754" max="10764" width="10.85546875" style="263" customWidth="1"/>
    <col min="10765" max="10765" width="9.28515625" style="263" customWidth="1"/>
    <col min="10766" max="11008" width="9.140625" style="263"/>
    <col min="11009" max="11009" width="14.7109375" style="263" customWidth="1"/>
    <col min="11010" max="11020" width="10.85546875" style="263" customWidth="1"/>
    <col min="11021" max="11021" width="9.28515625" style="263" customWidth="1"/>
    <col min="11022" max="11264" width="9.140625" style="263"/>
    <col min="11265" max="11265" width="14.7109375" style="263" customWidth="1"/>
    <col min="11266" max="11276" width="10.85546875" style="263" customWidth="1"/>
    <col min="11277" max="11277" width="9.28515625" style="263" customWidth="1"/>
    <col min="11278" max="11520" width="9.140625" style="263"/>
    <col min="11521" max="11521" width="14.7109375" style="263" customWidth="1"/>
    <col min="11522" max="11532" width="10.85546875" style="263" customWidth="1"/>
    <col min="11533" max="11533" width="9.28515625" style="263" customWidth="1"/>
    <col min="11534" max="11776" width="9.140625" style="263"/>
    <col min="11777" max="11777" width="14.7109375" style="263" customWidth="1"/>
    <col min="11778" max="11788" width="10.85546875" style="263" customWidth="1"/>
    <col min="11789" max="11789" width="9.28515625" style="263" customWidth="1"/>
    <col min="11790" max="12032" width="9.140625" style="263"/>
    <col min="12033" max="12033" width="14.7109375" style="263" customWidth="1"/>
    <col min="12034" max="12044" width="10.85546875" style="263" customWidth="1"/>
    <col min="12045" max="12045" width="9.28515625" style="263" customWidth="1"/>
    <col min="12046" max="12288" width="9.140625" style="263"/>
    <col min="12289" max="12289" width="14.7109375" style="263" customWidth="1"/>
    <col min="12290" max="12300" width="10.85546875" style="263" customWidth="1"/>
    <col min="12301" max="12301" width="9.28515625" style="263" customWidth="1"/>
    <col min="12302" max="12544" width="9.140625" style="263"/>
    <col min="12545" max="12545" width="14.7109375" style="263" customWidth="1"/>
    <col min="12546" max="12556" width="10.85546875" style="263" customWidth="1"/>
    <col min="12557" max="12557" width="9.28515625" style="263" customWidth="1"/>
    <col min="12558" max="12800" width="9.140625" style="263"/>
    <col min="12801" max="12801" width="14.7109375" style="263" customWidth="1"/>
    <col min="12802" max="12812" width="10.85546875" style="263" customWidth="1"/>
    <col min="12813" max="12813" width="9.28515625" style="263" customWidth="1"/>
    <col min="12814" max="13056" width="9.140625" style="263"/>
    <col min="13057" max="13057" width="14.7109375" style="263" customWidth="1"/>
    <col min="13058" max="13068" width="10.85546875" style="263" customWidth="1"/>
    <col min="13069" max="13069" width="9.28515625" style="263" customWidth="1"/>
    <col min="13070" max="13312" width="9.140625" style="263"/>
    <col min="13313" max="13313" width="14.7109375" style="263" customWidth="1"/>
    <col min="13314" max="13324" width="10.85546875" style="263" customWidth="1"/>
    <col min="13325" max="13325" width="9.28515625" style="263" customWidth="1"/>
    <col min="13326" max="13568" width="9.140625" style="263"/>
    <col min="13569" max="13569" width="14.7109375" style="263" customWidth="1"/>
    <col min="13570" max="13580" width="10.85546875" style="263" customWidth="1"/>
    <col min="13581" max="13581" width="9.28515625" style="263" customWidth="1"/>
    <col min="13582" max="13824" width="9.140625" style="263"/>
    <col min="13825" max="13825" width="14.7109375" style="263" customWidth="1"/>
    <col min="13826" max="13836" width="10.85546875" style="263" customWidth="1"/>
    <col min="13837" max="13837" width="9.28515625" style="263" customWidth="1"/>
    <col min="13838" max="14080" width="9.140625" style="263"/>
    <col min="14081" max="14081" width="14.7109375" style="263" customWidth="1"/>
    <col min="14082" max="14092" width="10.85546875" style="263" customWidth="1"/>
    <col min="14093" max="14093" width="9.28515625" style="263" customWidth="1"/>
    <col min="14094" max="14336" width="9.140625" style="263"/>
    <col min="14337" max="14337" width="14.7109375" style="263" customWidth="1"/>
    <col min="14338" max="14348" width="10.85546875" style="263" customWidth="1"/>
    <col min="14349" max="14349" width="9.28515625" style="263" customWidth="1"/>
    <col min="14350" max="14592" width="9.140625" style="263"/>
    <col min="14593" max="14593" width="14.7109375" style="263" customWidth="1"/>
    <col min="14594" max="14604" width="10.85546875" style="263" customWidth="1"/>
    <col min="14605" max="14605" width="9.28515625" style="263" customWidth="1"/>
    <col min="14606" max="14848" width="9.140625" style="263"/>
    <col min="14849" max="14849" width="14.7109375" style="263" customWidth="1"/>
    <col min="14850" max="14860" width="10.85546875" style="263" customWidth="1"/>
    <col min="14861" max="14861" width="9.28515625" style="263" customWidth="1"/>
    <col min="14862" max="15104" width="9.140625" style="263"/>
    <col min="15105" max="15105" width="14.7109375" style="263" customWidth="1"/>
    <col min="15106" max="15116" width="10.85546875" style="263" customWidth="1"/>
    <col min="15117" max="15117" width="9.28515625" style="263" customWidth="1"/>
    <col min="15118" max="15360" width="9.140625" style="263"/>
    <col min="15361" max="15361" width="14.7109375" style="263" customWidth="1"/>
    <col min="15362" max="15372" width="10.85546875" style="263" customWidth="1"/>
    <col min="15373" max="15373" width="9.28515625" style="263" customWidth="1"/>
    <col min="15374" max="15616" width="9.140625" style="263"/>
    <col min="15617" max="15617" width="14.7109375" style="263" customWidth="1"/>
    <col min="15618" max="15628" width="10.85546875" style="263" customWidth="1"/>
    <col min="15629" max="15629" width="9.28515625" style="263" customWidth="1"/>
    <col min="15630" max="15872" width="9.140625" style="263"/>
    <col min="15873" max="15873" width="14.7109375" style="263" customWidth="1"/>
    <col min="15874" max="15884" width="10.85546875" style="263" customWidth="1"/>
    <col min="15885" max="15885" width="9.28515625" style="263" customWidth="1"/>
    <col min="15886" max="16128" width="9.140625" style="263"/>
    <col min="16129" max="16129" width="14.7109375" style="263" customWidth="1"/>
    <col min="16130" max="16140" width="10.85546875" style="263" customWidth="1"/>
    <col min="16141" max="16141" width="9.28515625" style="263" customWidth="1"/>
    <col min="16142" max="16384" width="9.140625" style="263"/>
  </cols>
  <sheetData>
    <row r="1" spans="1:13">
      <c r="A1" s="266" t="s">
        <v>334</v>
      </c>
      <c r="B1" s="267"/>
      <c r="C1" s="267"/>
      <c r="D1" s="267"/>
      <c r="E1" s="267"/>
      <c r="F1" s="267"/>
      <c r="G1" s="267"/>
      <c r="H1" s="267"/>
      <c r="I1" s="267"/>
      <c r="J1" s="267"/>
      <c r="K1" s="267"/>
      <c r="L1" s="267"/>
      <c r="M1" s="267"/>
    </row>
    <row r="2" spans="1:13">
      <c r="A2" s="266" t="s">
        <v>335</v>
      </c>
      <c r="B2" s="267"/>
      <c r="C2" s="267"/>
      <c r="D2" s="267"/>
      <c r="E2" s="267"/>
      <c r="F2" s="267"/>
      <c r="G2" s="267"/>
      <c r="H2" s="267"/>
      <c r="I2" s="267"/>
      <c r="J2" s="267"/>
      <c r="K2" s="267"/>
      <c r="L2" s="267"/>
      <c r="M2" s="267"/>
    </row>
    <row r="3" spans="1:13">
      <c r="A3" s="262" t="s">
        <v>0</v>
      </c>
      <c r="B3" s="262" t="s">
        <v>1</v>
      </c>
      <c r="C3" s="262" t="s">
        <v>2</v>
      </c>
      <c r="D3" s="262" t="s">
        <v>3</v>
      </c>
      <c r="E3" s="262" t="s">
        <v>4</v>
      </c>
      <c r="F3" s="262" t="s">
        <v>5</v>
      </c>
      <c r="G3" s="262" t="s">
        <v>6</v>
      </c>
      <c r="H3" s="262" t="s">
        <v>7</v>
      </c>
      <c r="I3" s="262" t="s">
        <v>8</v>
      </c>
      <c r="J3" s="262" t="s">
        <v>9</v>
      </c>
      <c r="K3" s="262" t="s">
        <v>10</v>
      </c>
      <c r="L3" s="262" t="s">
        <v>11</v>
      </c>
      <c r="M3" s="262" t="s">
        <v>12</v>
      </c>
    </row>
    <row r="4" spans="1:13">
      <c r="A4" s="262" t="s">
        <v>13</v>
      </c>
      <c r="B4" s="29">
        <v>433952</v>
      </c>
      <c r="C4" s="29">
        <v>1500192</v>
      </c>
      <c r="D4" s="29">
        <v>305227</v>
      </c>
      <c r="E4" s="29">
        <v>676199</v>
      </c>
      <c r="F4" s="29">
        <v>822865</v>
      </c>
      <c r="G4" s="29">
        <v>1744666</v>
      </c>
      <c r="H4" s="29">
        <v>1855880</v>
      </c>
      <c r="I4" s="29">
        <v>3887</v>
      </c>
      <c r="J4" s="29">
        <v>290624</v>
      </c>
      <c r="K4" s="29">
        <v>512496</v>
      </c>
      <c r="L4" s="29">
        <v>0</v>
      </c>
      <c r="M4" s="29">
        <v>8145989</v>
      </c>
    </row>
    <row r="5" spans="1:13">
      <c r="A5" s="262" t="s">
        <v>15</v>
      </c>
      <c r="B5" s="29">
        <v>111805</v>
      </c>
      <c r="C5" s="29">
        <v>382606</v>
      </c>
      <c r="D5" s="29">
        <v>77774</v>
      </c>
      <c r="E5" s="29">
        <v>174809</v>
      </c>
      <c r="F5" s="29">
        <v>213179</v>
      </c>
      <c r="G5" s="29">
        <v>560077</v>
      </c>
      <c r="H5" s="29">
        <v>513701</v>
      </c>
      <c r="I5" s="29">
        <v>996</v>
      </c>
      <c r="J5" s="29">
        <v>72562</v>
      </c>
      <c r="K5" s="29">
        <v>130770</v>
      </c>
      <c r="L5" s="28" t="s">
        <v>14</v>
      </c>
      <c r="M5" s="29">
        <v>2238277</v>
      </c>
    </row>
    <row r="6" spans="1:13">
      <c r="A6" s="262" t="s">
        <v>16</v>
      </c>
      <c r="B6" s="29">
        <v>17960</v>
      </c>
      <c r="C6" s="29">
        <v>121309</v>
      </c>
      <c r="D6" s="29">
        <v>17709</v>
      </c>
      <c r="E6" s="29">
        <v>43013</v>
      </c>
      <c r="F6" s="29">
        <v>59670</v>
      </c>
      <c r="G6" s="29">
        <v>80072</v>
      </c>
      <c r="H6" s="29">
        <v>108507</v>
      </c>
      <c r="I6" s="29">
        <v>300</v>
      </c>
      <c r="J6" s="29">
        <v>13364</v>
      </c>
      <c r="K6" s="29">
        <v>12060</v>
      </c>
      <c r="L6" s="28" t="s">
        <v>14</v>
      </c>
      <c r="M6" s="29">
        <v>473962</v>
      </c>
    </row>
    <row r="7" spans="1:13">
      <c r="A7" s="262" t="s">
        <v>17</v>
      </c>
      <c r="B7" s="29">
        <v>44481</v>
      </c>
      <c r="C7" s="29">
        <v>103380</v>
      </c>
      <c r="D7" s="29">
        <v>32851</v>
      </c>
      <c r="E7" s="29">
        <v>73277</v>
      </c>
      <c r="F7" s="29">
        <v>61858</v>
      </c>
      <c r="G7" s="29">
        <v>265723</v>
      </c>
      <c r="H7" s="29">
        <v>197778</v>
      </c>
      <c r="I7" s="29">
        <v>135</v>
      </c>
      <c r="J7" s="29">
        <v>21327</v>
      </c>
      <c r="K7" s="29">
        <v>54266</v>
      </c>
      <c r="L7" s="28" t="s">
        <v>14</v>
      </c>
      <c r="M7" s="29">
        <v>855076</v>
      </c>
    </row>
    <row r="8" spans="1:13">
      <c r="A8" s="262" t="s">
        <v>18</v>
      </c>
      <c r="B8" s="29">
        <v>20105</v>
      </c>
      <c r="C8" s="29">
        <v>102386</v>
      </c>
      <c r="D8" s="29">
        <v>33343</v>
      </c>
      <c r="E8" s="29">
        <v>48140</v>
      </c>
      <c r="F8" s="29">
        <v>54344</v>
      </c>
      <c r="G8" s="29">
        <v>105393</v>
      </c>
      <c r="H8" s="29">
        <v>122100</v>
      </c>
      <c r="I8" s="29">
        <v>261</v>
      </c>
      <c r="J8" s="29">
        <v>20268</v>
      </c>
      <c r="K8" s="29">
        <v>37179</v>
      </c>
      <c r="L8" s="28" t="s">
        <v>14</v>
      </c>
      <c r="M8" s="29">
        <v>543519</v>
      </c>
    </row>
    <row r="9" spans="1:13">
      <c r="A9" s="262" t="s">
        <v>19</v>
      </c>
      <c r="B9" s="28" t="s">
        <v>14</v>
      </c>
      <c r="C9" s="28" t="s">
        <v>14</v>
      </c>
      <c r="D9" s="28" t="s">
        <v>14</v>
      </c>
      <c r="E9" s="28" t="s">
        <v>14</v>
      </c>
      <c r="F9" s="28" t="s">
        <v>14</v>
      </c>
      <c r="G9" s="28" t="s">
        <v>14</v>
      </c>
      <c r="H9" s="28" t="s">
        <v>14</v>
      </c>
      <c r="I9" s="28" t="s">
        <v>14</v>
      </c>
      <c r="J9" s="28" t="s">
        <v>14</v>
      </c>
      <c r="K9" s="28" t="s">
        <v>14</v>
      </c>
      <c r="L9" s="29">
        <v>977506</v>
      </c>
      <c r="M9" s="29">
        <v>977506</v>
      </c>
    </row>
    <row r="10" spans="1:13">
      <c r="A10" s="262"/>
      <c r="B10" s="28"/>
      <c r="C10" s="28"/>
      <c r="D10" s="28"/>
      <c r="E10" s="28"/>
      <c r="F10" s="28"/>
      <c r="G10" s="28"/>
      <c r="H10" s="28"/>
      <c r="I10" s="28"/>
      <c r="J10" s="28"/>
      <c r="K10" s="28"/>
      <c r="L10" s="29"/>
      <c r="M10" s="29"/>
    </row>
    <row r="11" spans="1:13">
      <c r="A11" s="262" t="s">
        <v>20</v>
      </c>
      <c r="B11" s="28" t="s">
        <v>14</v>
      </c>
      <c r="C11" s="28" t="s">
        <v>14</v>
      </c>
      <c r="D11" s="29">
        <v>7</v>
      </c>
      <c r="E11" s="28" t="s">
        <v>14</v>
      </c>
      <c r="F11" s="29">
        <v>1181</v>
      </c>
      <c r="G11" s="29">
        <v>616291</v>
      </c>
      <c r="H11" s="29">
        <v>266941</v>
      </c>
      <c r="I11" s="28" t="s">
        <v>14</v>
      </c>
      <c r="J11" s="28" t="s">
        <v>14</v>
      </c>
      <c r="K11" s="29">
        <v>33</v>
      </c>
      <c r="L11" s="28" t="s">
        <v>14</v>
      </c>
      <c r="M11" s="29">
        <v>884452</v>
      </c>
    </row>
    <row r="12" spans="1:13">
      <c r="A12" s="262" t="s">
        <v>21</v>
      </c>
      <c r="B12" s="28" t="s">
        <v>14</v>
      </c>
      <c r="C12" s="29">
        <v>9</v>
      </c>
      <c r="D12" s="29">
        <v>586</v>
      </c>
      <c r="E12" s="29">
        <v>495</v>
      </c>
      <c r="F12" s="29">
        <v>255</v>
      </c>
      <c r="G12" s="29">
        <v>4663</v>
      </c>
      <c r="H12" s="29">
        <v>9750</v>
      </c>
      <c r="I12" s="28" t="s">
        <v>14</v>
      </c>
      <c r="J12" s="29">
        <v>1010</v>
      </c>
      <c r="K12" s="28" t="s">
        <v>14</v>
      </c>
      <c r="L12" s="28" t="s">
        <v>14</v>
      </c>
      <c r="M12" s="29">
        <v>16768</v>
      </c>
    </row>
    <row r="13" spans="1:13">
      <c r="A13" s="262" t="s">
        <v>22</v>
      </c>
      <c r="B13" s="29">
        <v>611</v>
      </c>
      <c r="C13" s="29">
        <v>21762</v>
      </c>
      <c r="D13" s="29">
        <v>2928</v>
      </c>
      <c r="E13" s="29">
        <v>16164</v>
      </c>
      <c r="F13" s="29">
        <v>11281</v>
      </c>
      <c r="G13" s="29">
        <v>35315</v>
      </c>
      <c r="H13" s="29">
        <v>55305</v>
      </c>
      <c r="I13" s="29">
        <v>177</v>
      </c>
      <c r="J13" s="29">
        <v>15</v>
      </c>
      <c r="K13" s="29">
        <v>327</v>
      </c>
      <c r="L13" s="28" t="s">
        <v>14</v>
      </c>
      <c r="M13" s="29">
        <v>143885</v>
      </c>
    </row>
    <row r="14" spans="1:13">
      <c r="A14" s="262" t="s">
        <v>23</v>
      </c>
      <c r="B14" s="29">
        <v>3497</v>
      </c>
      <c r="C14" s="29">
        <v>149827</v>
      </c>
      <c r="D14" s="29">
        <v>7500</v>
      </c>
      <c r="E14" s="29">
        <v>19432</v>
      </c>
      <c r="F14" s="29">
        <v>19083</v>
      </c>
      <c r="G14" s="29">
        <v>106849</v>
      </c>
      <c r="H14" s="29">
        <v>80943</v>
      </c>
      <c r="I14" s="29">
        <v>156</v>
      </c>
      <c r="J14" s="29">
        <v>30327</v>
      </c>
      <c r="K14" s="29">
        <v>56512</v>
      </c>
      <c r="L14" s="28" t="s">
        <v>14</v>
      </c>
      <c r="M14" s="29">
        <v>474126</v>
      </c>
    </row>
    <row r="15" spans="1:13">
      <c r="A15" s="262" t="s">
        <v>24</v>
      </c>
      <c r="B15" s="29">
        <v>171</v>
      </c>
      <c r="C15" s="29">
        <v>357</v>
      </c>
      <c r="D15" s="29">
        <v>2</v>
      </c>
      <c r="E15" s="29">
        <v>66</v>
      </c>
      <c r="F15" s="29">
        <v>12</v>
      </c>
      <c r="G15" s="29">
        <v>217</v>
      </c>
      <c r="H15" s="29">
        <v>171</v>
      </c>
      <c r="I15" s="28" t="s">
        <v>14</v>
      </c>
      <c r="J15" s="29">
        <v>58</v>
      </c>
      <c r="K15" s="29">
        <v>183</v>
      </c>
      <c r="L15" s="28" t="s">
        <v>14</v>
      </c>
      <c r="M15" s="29">
        <v>1238</v>
      </c>
    </row>
    <row r="16" spans="1:13">
      <c r="A16" s="262" t="s">
        <v>25</v>
      </c>
      <c r="B16" s="29">
        <v>2803</v>
      </c>
      <c r="C16" s="29">
        <v>1745</v>
      </c>
      <c r="D16" s="29">
        <v>618</v>
      </c>
      <c r="E16" s="29">
        <v>688</v>
      </c>
      <c r="F16" s="29">
        <v>1336</v>
      </c>
      <c r="G16" s="29">
        <v>2785</v>
      </c>
      <c r="H16" s="29">
        <v>5428</v>
      </c>
      <c r="I16" s="28" t="s">
        <v>14</v>
      </c>
      <c r="J16" s="29">
        <v>301</v>
      </c>
      <c r="K16" s="29">
        <v>7967</v>
      </c>
      <c r="L16" s="28" t="s">
        <v>14</v>
      </c>
      <c r="M16" s="29">
        <v>23672</v>
      </c>
    </row>
    <row r="17" spans="1:13">
      <c r="A17" s="262" t="s">
        <v>26</v>
      </c>
      <c r="B17" s="29">
        <v>23422</v>
      </c>
      <c r="C17" s="29">
        <v>91877</v>
      </c>
      <c r="D17" s="29">
        <v>3139</v>
      </c>
      <c r="E17" s="29">
        <v>16332</v>
      </c>
      <c r="F17" s="29">
        <v>60131</v>
      </c>
      <c r="G17" s="29">
        <v>3561</v>
      </c>
      <c r="H17" s="29">
        <v>62297</v>
      </c>
      <c r="I17" s="29">
        <v>40</v>
      </c>
      <c r="J17" s="29">
        <v>2733</v>
      </c>
      <c r="K17" s="29">
        <v>61076</v>
      </c>
      <c r="L17" s="28" t="s">
        <v>14</v>
      </c>
      <c r="M17" s="29">
        <v>324609</v>
      </c>
    </row>
    <row r="18" spans="1:13">
      <c r="A18" s="262"/>
      <c r="B18" s="29"/>
      <c r="C18" s="29"/>
      <c r="D18" s="29"/>
      <c r="E18" s="29"/>
      <c r="F18" s="29"/>
      <c r="G18" s="29"/>
      <c r="H18" s="29"/>
      <c r="I18" s="29"/>
      <c r="J18" s="29"/>
      <c r="K18" s="29"/>
      <c r="L18" s="28"/>
      <c r="M18" s="29"/>
    </row>
    <row r="19" spans="1:13">
      <c r="A19" s="262" t="s">
        <v>27</v>
      </c>
      <c r="B19" s="28" t="s">
        <v>14</v>
      </c>
      <c r="C19" s="29">
        <v>48</v>
      </c>
      <c r="D19" s="28" t="s">
        <v>14</v>
      </c>
      <c r="E19" s="28" t="s">
        <v>14</v>
      </c>
      <c r="F19" s="28" t="s">
        <v>14</v>
      </c>
      <c r="G19" s="28" t="s">
        <v>14</v>
      </c>
      <c r="H19" s="28" t="s">
        <v>14</v>
      </c>
      <c r="I19" s="28" t="s">
        <v>14</v>
      </c>
      <c r="J19" s="28" t="s">
        <v>14</v>
      </c>
      <c r="K19" s="29">
        <v>7</v>
      </c>
      <c r="L19" s="28" t="s">
        <v>14</v>
      </c>
      <c r="M19" s="29">
        <v>55</v>
      </c>
    </row>
    <row r="20" spans="1:13">
      <c r="A20" s="262" t="s">
        <v>28</v>
      </c>
      <c r="B20" s="29">
        <v>2265</v>
      </c>
      <c r="C20" s="28" t="s">
        <v>14</v>
      </c>
      <c r="D20" s="29">
        <v>437</v>
      </c>
      <c r="E20" s="29">
        <v>139</v>
      </c>
      <c r="F20" s="29">
        <v>7790</v>
      </c>
      <c r="G20" s="29">
        <v>1</v>
      </c>
      <c r="H20" s="29">
        <v>361</v>
      </c>
      <c r="I20" s="28" t="s">
        <v>14</v>
      </c>
      <c r="J20" s="29">
        <v>35</v>
      </c>
      <c r="K20" s="29">
        <v>145</v>
      </c>
      <c r="L20" s="28" t="s">
        <v>14</v>
      </c>
      <c r="M20" s="29">
        <v>11172</v>
      </c>
    </row>
    <row r="21" spans="1:13">
      <c r="A21" s="262" t="s">
        <v>29</v>
      </c>
      <c r="B21" s="29">
        <v>2219</v>
      </c>
      <c r="C21" s="29">
        <v>2177</v>
      </c>
      <c r="D21" s="29">
        <v>655</v>
      </c>
      <c r="E21" s="29">
        <v>1286</v>
      </c>
      <c r="F21" s="29">
        <v>1834</v>
      </c>
      <c r="G21" s="29">
        <v>3864</v>
      </c>
      <c r="H21" s="29">
        <v>3391</v>
      </c>
      <c r="I21" s="28" t="s">
        <v>14</v>
      </c>
      <c r="J21" s="29">
        <v>687</v>
      </c>
      <c r="K21" s="29">
        <v>688</v>
      </c>
      <c r="L21" s="28" t="s">
        <v>14</v>
      </c>
      <c r="M21" s="29">
        <v>16801</v>
      </c>
    </row>
    <row r="22" spans="1:13">
      <c r="A22" s="262" t="s">
        <v>30</v>
      </c>
      <c r="B22" s="29">
        <v>3925</v>
      </c>
      <c r="C22" s="29">
        <v>17936</v>
      </c>
      <c r="D22" s="28" t="s">
        <v>14</v>
      </c>
      <c r="E22" s="28" t="s">
        <v>14</v>
      </c>
      <c r="F22" s="29">
        <v>2218</v>
      </c>
      <c r="G22" s="29">
        <v>3293</v>
      </c>
      <c r="H22" s="29">
        <v>5469</v>
      </c>
      <c r="I22" s="28" t="s">
        <v>14</v>
      </c>
      <c r="J22" s="29">
        <v>121</v>
      </c>
      <c r="K22" s="28" t="s">
        <v>14</v>
      </c>
      <c r="L22" s="28" t="s">
        <v>14</v>
      </c>
      <c r="M22" s="29">
        <v>32960</v>
      </c>
    </row>
    <row r="23" spans="1:13">
      <c r="A23" s="262" t="s">
        <v>316</v>
      </c>
      <c r="B23" s="29">
        <v>41</v>
      </c>
      <c r="C23" s="28" t="s">
        <v>14</v>
      </c>
      <c r="D23" s="28" t="s">
        <v>14</v>
      </c>
      <c r="E23" s="28" t="s">
        <v>14</v>
      </c>
      <c r="F23" s="28" t="s">
        <v>14</v>
      </c>
      <c r="G23" s="28" t="s">
        <v>14</v>
      </c>
      <c r="H23" s="28" t="s">
        <v>14</v>
      </c>
      <c r="I23" s="28" t="s">
        <v>14</v>
      </c>
      <c r="J23" s="28" t="s">
        <v>14</v>
      </c>
      <c r="K23" s="28" t="s">
        <v>14</v>
      </c>
      <c r="L23" s="28" t="s">
        <v>14</v>
      </c>
      <c r="M23" s="29">
        <v>41</v>
      </c>
    </row>
    <row r="24" spans="1:13">
      <c r="A24" s="262"/>
      <c r="B24" s="29"/>
      <c r="C24" s="28"/>
      <c r="D24" s="28"/>
      <c r="E24" s="28"/>
      <c r="F24" s="28"/>
      <c r="G24" s="28"/>
      <c r="H24" s="28"/>
      <c r="I24" s="28"/>
      <c r="J24" s="28"/>
      <c r="K24" s="28"/>
      <c r="L24" s="28"/>
      <c r="M24" s="29"/>
    </row>
    <row r="25" spans="1:13">
      <c r="A25" s="262" t="s">
        <v>31</v>
      </c>
      <c r="B25" s="28" t="s">
        <v>14</v>
      </c>
      <c r="C25" s="29">
        <v>11</v>
      </c>
      <c r="D25" s="28" t="s">
        <v>14</v>
      </c>
      <c r="E25" s="28" t="s">
        <v>14</v>
      </c>
      <c r="F25" s="29">
        <v>222</v>
      </c>
      <c r="G25" s="28" t="s">
        <v>14</v>
      </c>
      <c r="H25" s="29">
        <v>9784</v>
      </c>
      <c r="I25" s="28" t="s">
        <v>14</v>
      </c>
      <c r="J25" s="28" t="s">
        <v>14</v>
      </c>
      <c r="K25" s="28" t="s">
        <v>14</v>
      </c>
      <c r="L25" s="28" t="s">
        <v>14</v>
      </c>
      <c r="M25" s="29">
        <v>10017</v>
      </c>
    </row>
    <row r="26" spans="1:13">
      <c r="A26" s="262" t="s">
        <v>33</v>
      </c>
      <c r="B26" s="28" t="s">
        <v>14</v>
      </c>
      <c r="C26" s="29">
        <v>0</v>
      </c>
      <c r="D26" s="28" t="s">
        <v>14</v>
      </c>
      <c r="E26" s="28" t="s">
        <v>14</v>
      </c>
      <c r="F26" s="28" t="s">
        <v>14</v>
      </c>
      <c r="G26" s="28" t="s">
        <v>14</v>
      </c>
      <c r="H26" s="28" t="s">
        <v>14</v>
      </c>
      <c r="I26" s="28" t="s">
        <v>14</v>
      </c>
      <c r="J26" s="29">
        <v>377893</v>
      </c>
      <c r="K26" s="28" t="s">
        <v>14</v>
      </c>
      <c r="L26" s="28" t="s">
        <v>14</v>
      </c>
      <c r="M26" s="29">
        <v>377893</v>
      </c>
    </row>
    <row r="27" spans="1:13">
      <c r="A27" s="262" t="s">
        <v>34</v>
      </c>
      <c r="B27" s="28" t="s">
        <v>14</v>
      </c>
      <c r="C27" s="28" t="s">
        <v>14</v>
      </c>
      <c r="D27" s="28" t="s">
        <v>14</v>
      </c>
      <c r="E27" s="28" t="s">
        <v>14</v>
      </c>
      <c r="F27" s="28" t="s">
        <v>14</v>
      </c>
      <c r="G27" s="28" t="s">
        <v>14</v>
      </c>
      <c r="H27" s="28" t="s">
        <v>14</v>
      </c>
      <c r="I27" s="28" t="s">
        <v>14</v>
      </c>
      <c r="J27" s="29">
        <v>283643</v>
      </c>
      <c r="K27" s="28" t="s">
        <v>14</v>
      </c>
      <c r="L27" s="28" t="s">
        <v>14</v>
      </c>
      <c r="M27" s="29">
        <v>283643</v>
      </c>
    </row>
    <row r="28" spans="1:13">
      <c r="A28" s="262" t="s">
        <v>35</v>
      </c>
      <c r="B28" s="29">
        <v>-5857</v>
      </c>
      <c r="C28" s="29">
        <v>85249</v>
      </c>
      <c r="D28" s="29">
        <v>166169</v>
      </c>
      <c r="E28" s="29">
        <v>89016</v>
      </c>
      <c r="F28" s="29">
        <v>119963</v>
      </c>
      <c r="G28" s="29">
        <v>82692</v>
      </c>
      <c r="H28" s="29">
        <v>6471</v>
      </c>
      <c r="I28" s="29">
        <v>1848</v>
      </c>
      <c r="J28" s="29">
        <v>392</v>
      </c>
      <c r="K28" s="29">
        <v>2812</v>
      </c>
      <c r="L28" s="28" t="s">
        <v>14</v>
      </c>
      <c r="M28" s="29">
        <v>548756</v>
      </c>
    </row>
    <row r="29" spans="1:13">
      <c r="A29" s="262" t="s">
        <v>36</v>
      </c>
      <c r="B29" s="29">
        <v>2018</v>
      </c>
      <c r="C29" s="29">
        <v>79706</v>
      </c>
      <c r="D29" s="29">
        <v>18370</v>
      </c>
      <c r="E29" s="29">
        <v>8393</v>
      </c>
      <c r="F29" s="29">
        <v>71768</v>
      </c>
      <c r="G29" s="29">
        <v>9138</v>
      </c>
      <c r="H29" s="29">
        <v>5374</v>
      </c>
      <c r="I29" s="28" t="s">
        <v>14</v>
      </c>
      <c r="J29" s="29">
        <v>55189</v>
      </c>
      <c r="K29" s="29">
        <v>8901</v>
      </c>
      <c r="L29" s="28" t="s">
        <v>14</v>
      </c>
      <c r="M29" s="29">
        <v>258855</v>
      </c>
    </row>
    <row r="30" spans="1:13">
      <c r="A30" s="262" t="s">
        <v>37</v>
      </c>
      <c r="B30" s="28" t="s">
        <v>14</v>
      </c>
      <c r="C30" s="28" t="s">
        <v>14</v>
      </c>
      <c r="D30" s="28" t="s">
        <v>14</v>
      </c>
      <c r="E30" s="28" t="s">
        <v>14</v>
      </c>
      <c r="F30" s="28" t="s">
        <v>14</v>
      </c>
      <c r="G30" s="28" t="s">
        <v>14</v>
      </c>
      <c r="H30" s="29">
        <v>0</v>
      </c>
      <c r="I30" s="28" t="s">
        <v>14</v>
      </c>
      <c r="J30" s="28" t="s">
        <v>14</v>
      </c>
      <c r="K30" s="28" t="s">
        <v>14</v>
      </c>
      <c r="L30" s="28" t="s">
        <v>14</v>
      </c>
      <c r="M30" s="29">
        <v>0</v>
      </c>
    </row>
    <row r="31" spans="1:13">
      <c r="A31" s="262" t="s">
        <v>38</v>
      </c>
      <c r="B31" s="28" t="s">
        <v>14</v>
      </c>
      <c r="C31" s="28" t="s">
        <v>14</v>
      </c>
      <c r="D31" s="28" t="s">
        <v>14</v>
      </c>
      <c r="E31" s="28" t="s">
        <v>14</v>
      </c>
      <c r="F31" s="28" t="s">
        <v>14</v>
      </c>
      <c r="G31" s="29">
        <v>322225</v>
      </c>
      <c r="H31" s="28" t="s">
        <v>14</v>
      </c>
      <c r="I31" s="29">
        <v>4083808</v>
      </c>
      <c r="J31" s="29">
        <v>54443</v>
      </c>
      <c r="K31" s="28" t="s">
        <v>14</v>
      </c>
      <c r="L31" s="28" t="s">
        <v>14</v>
      </c>
      <c r="M31" s="29">
        <v>4460477</v>
      </c>
    </row>
    <row r="32" spans="1:13">
      <c r="A32" s="262" t="s">
        <v>39</v>
      </c>
      <c r="B32" s="28" t="s">
        <v>14</v>
      </c>
      <c r="C32" s="29">
        <v>43507</v>
      </c>
      <c r="D32" s="28" t="s">
        <v>14</v>
      </c>
      <c r="E32" s="28" t="s">
        <v>14</v>
      </c>
      <c r="F32" s="28" t="s">
        <v>14</v>
      </c>
      <c r="G32" s="29">
        <v>15</v>
      </c>
      <c r="H32" s="28" t="s">
        <v>14</v>
      </c>
      <c r="I32" s="28" t="s">
        <v>14</v>
      </c>
      <c r="J32" s="28" t="s">
        <v>14</v>
      </c>
      <c r="K32" s="28" t="s">
        <v>14</v>
      </c>
      <c r="L32" s="28" t="s">
        <v>14</v>
      </c>
      <c r="M32" s="29">
        <v>43522</v>
      </c>
    </row>
    <row r="33" spans="1:13">
      <c r="A33" s="262" t="s">
        <v>41</v>
      </c>
      <c r="B33" s="29">
        <v>2557</v>
      </c>
      <c r="C33" s="29">
        <v>224872</v>
      </c>
      <c r="D33" s="29">
        <v>25066</v>
      </c>
      <c r="E33" s="29">
        <v>40803</v>
      </c>
      <c r="F33" s="29">
        <v>335018</v>
      </c>
      <c r="G33" s="29">
        <v>362651</v>
      </c>
      <c r="H33" s="29">
        <v>130121</v>
      </c>
      <c r="I33" s="28" t="s">
        <v>14</v>
      </c>
      <c r="J33" s="29">
        <v>156014</v>
      </c>
      <c r="K33" s="29">
        <v>31781</v>
      </c>
      <c r="L33" s="28" t="s">
        <v>14</v>
      </c>
      <c r="M33" s="29">
        <v>1308883</v>
      </c>
    </row>
    <row r="34" spans="1:13">
      <c r="A34" s="262" t="s">
        <v>42</v>
      </c>
      <c r="B34" s="28" t="s">
        <v>14</v>
      </c>
      <c r="C34" s="28" t="s">
        <v>14</v>
      </c>
      <c r="D34" s="29">
        <v>-23411</v>
      </c>
      <c r="E34" s="29">
        <v>-248858</v>
      </c>
      <c r="F34" s="29">
        <v>8247</v>
      </c>
      <c r="G34" s="28" t="s">
        <v>14</v>
      </c>
      <c r="H34" s="28" t="s">
        <v>14</v>
      </c>
      <c r="I34" s="28" t="s">
        <v>14</v>
      </c>
      <c r="J34" s="29">
        <v>676</v>
      </c>
      <c r="K34" s="28" t="s">
        <v>14</v>
      </c>
      <c r="L34" s="28" t="s">
        <v>14</v>
      </c>
      <c r="M34" s="29">
        <v>-263346</v>
      </c>
    </row>
    <row r="35" spans="1:13">
      <c r="A35" s="262" t="s">
        <v>308</v>
      </c>
      <c r="B35" s="28" t="s">
        <v>14</v>
      </c>
      <c r="C35" s="28" t="s">
        <v>14</v>
      </c>
      <c r="D35" s="28" t="s">
        <v>14</v>
      </c>
      <c r="E35" s="29">
        <v>61511</v>
      </c>
      <c r="F35" s="28" t="s">
        <v>14</v>
      </c>
      <c r="G35" s="28" t="s">
        <v>14</v>
      </c>
      <c r="H35" s="28" t="s">
        <v>14</v>
      </c>
      <c r="I35" s="28" t="s">
        <v>14</v>
      </c>
      <c r="J35" s="28" t="s">
        <v>14</v>
      </c>
      <c r="K35" s="28" t="s">
        <v>14</v>
      </c>
      <c r="L35" s="28" t="s">
        <v>14</v>
      </c>
      <c r="M35" s="29">
        <v>61511</v>
      </c>
    </row>
    <row r="36" spans="1:13">
      <c r="A36" s="262" t="s">
        <v>309</v>
      </c>
      <c r="B36" s="28" t="s">
        <v>14</v>
      </c>
      <c r="C36" s="28" t="s">
        <v>14</v>
      </c>
      <c r="D36" s="28" t="s">
        <v>14</v>
      </c>
      <c r="E36" s="29">
        <v>82269</v>
      </c>
      <c r="F36" s="28" t="s">
        <v>14</v>
      </c>
      <c r="G36" s="28" t="s">
        <v>14</v>
      </c>
      <c r="H36" s="28" t="s">
        <v>14</v>
      </c>
      <c r="I36" s="28" t="s">
        <v>14</v>
      </c>
      <c r="J36" s="28" t="s">
        <v>14</v>
      </c>
      <c r="K36" s="28" t="s">
        <v>14</v>
      </c>
      <c r="L36" s="28" t="s">
        <v>14</v>
      </c>
      <c r="M36" s="29">
        <v>82269</v>
      </c>
    </row>
    <row r="37" spans="1:13">
      <c r="A37" s="262" t="s">
        <v>43</v>
      </c>
      <c r="B37" s="28" t="s">
        <v>14</v>
      </c>
      <c r="C37" s="28" t="s">
        <v>14</v>
      </c>
      <c r="D37" s="28" t="s">
        <v>14</v>
      </c>
      <c r="E37" s="28" t="s">
        <v>14</v>
      </c>
      <c r="F37" s="28" t="s">
        <v>14</v>
      </c>
      <c r="G37" s="28" t="s">
        <v>14</v>
      </c>
      <c r="H37" s="28" t="s">
        <v>14</v>
      </c>
      <c r="I37" s="29">
        <v>13870</v>
      </c>
      <c r="J37" s="28" t="s">
        <v>14</v>
      </c>
      <c r="K37" s="28" t="s">
        <v>14</v>
      </c>
      <c r="L37" s="28" t="s">
        <v>14</v>
      </c>
      <c r="M37" s="29">
        <v>13870</v>
      </c>
    </row>
    <row r="38" spans="1:13">
      <c r="A38" s="262"/>
      <c r="B38" s="28"/>
      <c r="C38" s="28"/>
      <c r="D38" s="28"/>
      <c r="E38" s="28"/>
      <c r="F38" s="28"/>
      <c r="G38" s="28"/>
      <c r="H38" s="28"/>
      <c r="I38" s="29"/>
      <c r="J38" s="28"/>
      <c r="K38" s="28"/>
      <c r="L38" s="28"/>
      <c r="M38" s="29"/>
    </row>
    <row r="39" spans="1:13">
      <c r="A39" s="262" t="s">
        <v>44</v>
      </c>
      <c r="B39" s="29">
        <v>0</v>
      </c>
      <c r="C39" s="28" t="s">
        <v>14</v>
      </c>
      <c r="D39" s="28" t="s">
        <v>14</v>
      </c>
      <c r="E39" s="28" t="s">
        <v>14</v>
      </c>
      <c r="F39" s="28" t="s">
        <v>14</v>
      </c>
      <c r="G39" s="28" t="s">
        <v>14</v>
      </c>
      <c r="H39" s="28" t="s">
        <v>14</v>
      </c>
      <c r="I39" s="28" t="s">
        <v>14</v>
      </c>
      <c r="J39" s="28" t="s">
        <v>14</v>
      </c>
      <c r="K39" s="28" t="s">
        <v>14</v>
      </c>
      <c r="L39" s="28" t="s">
        <v>14</v>
      </c>
      <c r="M39" s="29">
        <v>0</v>
      </c>
    </row>
    <row r="40" spans="1:13">
      <c r="A40" s="262"/>
      <c r="B40" s="29"/>
      <c r="C40" s="28"/>
      <c r="D40" s="28"/>
      <c r="E40" s="28"/>
      <c r="F40" s="28"/>
      <c r="G40" s="28"/>
      <c r="H40" s="28"/>
      <c r="I40" s="28"/>
      <c r="J40" s="28"/>
      <c r="K40" s="28"/>
      <c r="L40" s="28"/>
      <c r="M40" s="29"/>
    </row>
    <row r="41" spans="1:13">
      <c r="A41" s="262" t="s">
        <v>45</v>
      </c>
      <c r="B41" s="28" t="s">
        <v>14</v>
      </c>
      <c r="C41" s="28" t="s">
        <v>14</v>
      </c>
      <c r="D41" s="28" t="s">
        <v>14</v>
      </c>
      <c r="E41" s="28" t="s">
        <v>14</v>
      </c>
      <c r="F41" s="28" t="s">
        <v>14</v>
      </c>
      <c r="G41" s="28" t="s">
        <v>14</v>
      </c>
      <c r="H41" s="28" t="s">
        <v>14</v>
      </c>
      <c r="I41" s="29">
        <v>1155</v>
      </c>
      <c r="J41" s="28" t="s">
        <v>14</v>
      </c>
      <c r="K41" s="28" t="s">
        <v>14</v>
      </c>
      <c r="L41" s="28" t="s">
        <v>14</v>
      </c>
      <c r="M41" s="29">
        <v>1155</v>
      </c>
    </row>
    <row r="42" spans="1:13">
      <c r="A42" s="262" t="s">
        <v>46</v>
      </c>
      <c r="B42" s="29">
        <v>3529</v>
      </c>
      <c r="C42" s="29">
        <v>28640</v>
      </c>
      <c r="D42" s="29">
        <v>582</v>
      </c>
      <c r="E42" s="29">
        <v>15528</v>
      </c>
      <c r="F42" s="29">
        <v>18657</v>
      </c>
      <c r="G42" s="29">
        <v>6681</v>
      </c>
      <c r="H42" s="29">
        <v>24751</v>
      </c>
      <c r="I42" s="29">
        <v>2</v>
      </c>
      <c r="J42" s="29">
        <v>2869</v>
      </c>
      <c r="K42" s="29">
        <v>2136</v>
      </c>
      <c r="L42" s="28" t="s">
        <v>14</v>
      </c>
      <c r="M42" s="29">
        <v>103376</v>
      </c>
    </row>
    <row r="43" spans="1:13">
      <c r="A43" s="262" t="s">
        <v>47</v>
      </c>
      <c r="B43" s="29">
        <v>472</v>
      </c>
      <c r="C43" s="29">
        <v>2571</v>
      </c>
      <c r="D43" s="29">
        <v>38</v>
      </c>
      <c r="E43" s="29">
        <v>1448</v>
      </c>
      <c r="F43" s="29">
        <v>1957</v>
      </c>
      <c r="G43" s="29">
        <v>863</v>
      </c>
      <c r="H43" s="29">
        <v>3254</v>
      </c>
      <c r="I43" s="29">
        <v>0</v>
      </c>
      <c r="J43" s="29">
        <v>342</v>
      </c>
      <c r="K43" s="29">
        <v>327</v>
      </c>
      <c r="L43" s="28" t="s">
        <v>14</v>
      </c>
      <c r="M43" s="29">
        <v>11273</v>
      </c>
    </row>
    <row r="44" spans="1:13">
      <c r="A44" s="262" t="s">
        <v>48</v>
      </c>
      <c r="B44" s="29">
        <v>874</v>
      </c>
      <c r="C44" s="29">
        <v>1380</v>
      </c>
      <c r="D44" s="29">
        <v>56</v>
      </c>
      <c r="E44" s="29">
        <v>787</v>
      </c>
      <c r="F44" s="29">
        <v>1450</v>
      </c>
      <c r="G44" s="29">
        <v>1114</v>
      </c>
      <c r="H44" s="29">
        <v>5706</v>
      </c>
      <c r="I44" s="28" t="s">
        <v>14</v>
      </c>
      <c r="J44" s="29">
        <v>1059</v>
      </c>
      <c r="K44" s="29">
        <v>1164</v>
      </c>
      <c r="L44" s="28" t="s">
        <v>14</v>
      </c>
      <c r="M44" s="29">
        <v>13590</v>
      </c>
    </row>
    <row r="45" spans="1:13">
      <c r="A45" s="262" t="s">
        <v>49</v>
      </c>
      <c r="B45" s="29">
        <v>686</v>
      </c>
      <c r="C45" s="29">
        <v>6</v>
      </c>
      <c r="D45" s="28" t="s">
        <v>14</v>
      </c>
      <c r="E45" s="28" t="s">
        <v>14</v>
      </c>
      <c r="F45" s="28" t="s">
        <v>14</v>
      </c>
      <c r="G45" s="28" t="s">
        <v>14</v>
      </c>
      <c r="H45" s="28" t="s">
        <v>14</v>
      </c>
      <c r="I45" s="28" t="s">
        <v>14</v>
      </c>
      <c r="J45" s="28" t="s">
        <v>14</v>
      </c>
      <c r="K45" s="28" t="s">
        <v>14</v>
      </c>
      <c r="L45" s="28" t="s">
        <v>14</v>
      </c>
      <c r="M45" s="29">
        <v>691</v>
      </c>
    </row>
    <row r="46" spans="1:13">
      <c r="A46" s="262" t="s">
        <v>50</v>
      </c>
      <c r="B46" s="29">
        <v>577</v>
      </c>
      <c r="C46" s="29">
        <v>684</v>
      </c>
      <c r="D46" s="28" t="s">
        <v>14</v>
      </c>
      <c r="E46" s="28" t="s">
        <v>14</v>
      </c>
      <c r="F46" s="28" t="s">
        <v>14</v>
      </c>
      <c r="G46" s="28" t="s">
        <v>14</v>
      </c>
      <c r="H46" s="28" t="s">
        <v>14</v>
      </c>
      <c r="I46" s="28" t="s">
        <v>14</v>
      </c>
      <c r="J46" s="28" t="s">
        <v>14</v>
      </c>
      <c r="K46" s="28" t="s">
        <v>14</v>
      </c>
      <c r="L46" s="28" t="s">
        <v>14</v>
      </c>
      <c r="M46" s="29">
        <v>1261</v>
      </c>
    </row>
    <row r="47" spans="1:13">
      <c r="A47" s="262" t="s">
        <v>51</v>
      </c>
      <c r="B47" s="29">
        <v>1190</v>
      </c>
      <c r="C47" s="28" t="s">
        <v>14</v>
      </c>
      <c r="D47" s="28" t="s">
        <v>14</v>
      </c>
      <c r="E47" s="28" t="s">
        <v>14</v>
      </c>
      <c r="F47" s="28" t="s">
        <v>14</v>
      </c>
      <c r="G47" s="28" t="s">
        <v>14</v>
      </c>
      <c r="H47" s="28" t="s">
        <v>14</v>
      </c>
      <c r="I47" s="28" t="s">
        <v>14</v>
      </c>
      <c r="J47" s="29">
        <v>196</v>
      </c>
      <c r="K47" s="28" t="s">
        <v>14</v>
      </c>
      <c r="L47" s="28" t="s">
        <v>14</v>
      </c>
      <c r="M47" s="29">
        <v>1386</v>
      </c>
    </row>
    <row r="48" spans="1:13">
      <c r="A48" s="262" t="s">
        <v>52</v>
      </c>
      <c r="B48" s="29">
        <v>348</v>
      </c>
      <c r="C48" s="28" t="s">
        <v>14</v>
      </c>
      <c r="D48" s="28" t="s">
        <v>14</v>
      </c>
      <c r="E48" s="28" t="s">
        <v>14</v>
      </c>
      <c r="F48" s="29">
        <v>40</v>
      </c>
      <c r="G48" s="29">
        <v>151</v>
      </c>
      <c r="H48" s="28" t="s">
        <v>14</v>
      </c>
      <c r="I48" s="28" t="s">
        <v>14</v>
      </c>
      <c r="J48" s="28" t="s">
        <v>14</v>
      </c>
      <c r="K48" s="28" t="s">
        <v>14</v>
      </c>
      <c r="L48" s="28" t="s">
        <v>14</v>
      </c>
      <c r="M48" s="29">
        <v>539</v>
      </c>
    </row>
    <row r="49" spans="1:13">
      <c r="A49" s="262"/>
      <c r="B49" s="29"/>
      <c r="C49" s="28"/>
      <c r="D49" s="28"/>
      <c r="E49" s="28"/>
      <c r="F49" s="29"/>
      <c r="G49" s="29"/>
      <c r="H49" s="28"/>
      <c r="I49" s="28"/>
      <c r="J49" s="28"/>
      <c r="K49" s="28"/>
      <c r="L49" s="28"/>
      <c r="M49" s="29"/>
    </row>
    <row r="50" spans="1:13">
      <c r="A50" s="262" t="s">
        <v>53</v>
      </c>
      <c r="B50" s="28" t="s">
        <v>14</v>
      </c>
      <c r="C50" s="28" t="s">
        <v>14</v>
      </c>
      <c r="D50" s="28" t="s">
        <v>14</v>
      </c>
      <c r="E50" s="28" t="s">
        <v>14</v>
      </c>
      <c r="F50" s="28" t="s">
        <v>14</v>
      </c>
      <c r="G50" s="28" t="s">
        <v>14</v>
      </c>
      <c r="H50" s="28" t="s">
        <v>14</v>
      </c>
      <c r="I50" s="29">
        <v>590289</v>
      </c>
      <c r="J50" s="28" t="s">
        <v>14</v>
      </c>
      <c r="K50" s="28" t="s">
        <v>14</v>
      </c>
      <c r="L50" s="28" t="s">
        <v>14</v>
      </c>
      <c r="M50" s="29">
        <v>590289</v>
      </c>
    </row>
    <row r="51" spans="1:13">
      <c r="A51" s="262" t="s">
        <v>54</v>
      </c>
      <c r="B51" s="28" t="s">
        <v>14</v>
      </c>
      <c r="C51" s="28" t="s">
        <v>14</v>
      </c>
      <c r="D51" s="29">
        <v>-8274</v>
      </c>
      <c r="E51" s="29">
        <v>186188</v>
      </c>
      <c r="F51" s="28" t="s">
        <v>14</v>
      </c>
      <c r="G51" s="28" t="s">
        <v>14</v>
      </c>
      <c r="H51" s="28" t="s">
        <v>14</v>
      </c>
      <c r="I51" s="28" t="s">
        <v>14</v>
      </c>
      <c r="J51" s="28" t="s">
        <v>14</v>
      </c>
      <c r="K51" s="28" t="s">
        <v>14</v>
      </c>
      <c r="L51" s="28" t="s">
        <v>14</v>
      </c>
      <c r="M51" s="29">
        <v>177914</v>
      </c>
    </row>
    <row r="52" spans="1:13">
      <c r="A52" s="262" t="s">
        <v>55</v>
      </c>
      <c r="B52" s="28" t="s">
        <v>14</v>
      </c>
      <c r="C52" s="28" t="s">
        <v>14</v>
      </c>
      <c r="D52" s="29">
        <v>-24177</v>
      </c>
      <c r="E52" s="29">
        <v>144183</v>
      </c>
      <c r="F52" s="28" t="s">
        <v>14</v>
      </c>
      <c r="G52" s="28" t="s">
        <v>14</v>
      </c>
      <c r="H52" s="28" t="s">
        <v>14</v>
      </c>
      <c r="I52" s="28" t="s">
        <v>14</v>
      </c>
      <c r="J52" s="28" t="s">
        <v>14</v>
      </c>
      <c r="K52" s="28" t="s">
        <v>14</v>
      </c>
      <c r="L52" s="28" t="s">
        <v>14</v>
      </c>
      <c r="M52" s="29">
        <v>120005</v>
      </c>
    </row>
    <row r="53" spans="1:13">
      <c r="A53" s="262" t="s">
        <v>56</v>
      </c>
      <c r="B53" s="29">
        <v>421</v>
      </c>
      <c r="C53" s="29">
        <v>11108</v>
      </c>
      <c r="D53" s="29">
        <v>1934</v>
      </c>
      <c r="E53" s="29">
        <v>965</v>
      </c>
      <c r="F53" s="29">
        <v>11022</v>
      </c>
      <c r="G53" s="29">
        <v>18328</v>
      </c>
      <c r="H53" s="29">
        <v>9627</v>
      </c>
      <c r="I53" s="28" t="s">
        <v>14</v>
      </c>
      <c r="J53" s="29">
        <v>11728</v>
      </c>
      <c r="K53" s="29">
        <v>621</v>
      </c>
      <c r="L53" s="28" t="s">
        <v>14</v>
      </c>
      <c r="M53" s="29">
        <v>65753</v>
      </c>
    </row>
    <row r="54" spans="1:13">
      <c r="A54" s="262" t="s">
        <v>57</v>
      </c>
      <c r="B54" s="29">
        <v>421</v>
      </c>
      <c r="C54" s="29">
        <v>10418</v>
      </c>
      <c r="D54" s="29">
        <v>1934</v>
      </c>
      <c r="E54" s="29">
        <v>965</v>
      </c>
      <c r="F54" s="29">
        <v>11022</v>
      </c>
      <c r="G54" s="29">
        <v>18328</v>
      </c>
      <c r="H54" s="29">
        <v>9627</v>
      </c>
      <c r="I54" s="28" t="s">
        <v>14</v>
      </c>
      <c r="J54" s="29">
        <v>11473</v>
      </c>
      <c r="K54" s="29">
        <v>621</v>
      </c>
      <c r="L54" s="28" t="s">
        <v>14</v>
      </c>
      <c r="M54" s="29">
        <v>64808</v>
      </c>
    </row>
    <row r="55" spans="1:13">
      <c r="A55" s="262"/>
      <c r="B55" s="29"/>
      <c r="C55" s="29"/>
      <c r="D55" s="29"/>
      <c r="E55" s="29"/>
      <c r="F55" s="29"/>
      <c r="G55" s="29"/>
      <c r="H55" s="29"/>
      <c r="I55" s="28"/>
      <c r="J55" s="29"/>
      <c r="K55" s="29"/>
      <c r="L55" s="28"/>
      <c r="M55" s="29"/>
    </row>
    <row r="56" spans="1:13">
      <c r="A56" s="262" t="s">
        <v>58</v>
      </c>
      <c r="B56" s="29">
        <v>28</v>
      </c>
      <c r="C56" s="29">
        <v>2998</v>
      </c>
      <c r="D56" s="29">
        <v>3646</v>
      </c>
      <c r="E56" s="29">
        <v>6439</v>
      </c>
      <c r="F56" s="29">
        <v>33468</v>
      </c>
      <c r="G56" s="29">
        <v>25427</v>
      </c>
      <c r="H56" s="29">
        <v>3530</v>
      </c>
      <c r="I56" s="28" t="s">
        <v>14</v>
      </c>
      <c r="J56" s="29">
        <v>415</v>
      </c>
      <c r="K56" s="29">
        <v>2329</v>
      </c>
      <c r="L56" s="28" t="s">
        <v>14</v>
      </c>
      <c r="M56" s="29">
        <v>78281</v>
      </c>
    </row>
    <row r="57" spans="1:13">
      <c r="A57" s="262" t="s">
        <v>59</v>
      </c>
      <c r="B57" s="29">
        <v>0</v>
      </c>
      <c r="C57" s="29">
        <v>0</v>
      </c>
      <c r="D57" s="29">
        <v>0</v>
      </c>
      <c r="E57" s="29">
        <v>0</v>
      </c>
      <c r="F57" s="29">
        <v>0</v>
      </c>
      <c r="G57" s="29">
        <v>0</v>
      </c>
      <c r="H57" s="29">
        <v>0</v>
      </c>
      <c r="I57" s="29">
        <v>0</v>
      </c>
      <c r="J57" s="29">
        <v>0</v>
      </c>
      <c r="K57" s="29">
        <v>0</v>
      </c>
      <c r="L57" s="29">
        <v>0</v>
      </c>
      <c r="M57" s="29">
        <v>0</v>
      </c>
    </row>
    <row r="58" spans="1:13">
      <c r="A58" s="262" t="s">
        <v>60</v>
      </c>
      <c r="B58" s="29">
        <v>1307</v>
      </c>
      <c r="C58" s="29">
        <v>287</v>
      </c>
      <c r="D58" s="29">
        <v>219</v>
      </c>
      <c r="E58" s="29">
        <v>4</v>
      </c>
      <c r="F58" s="29">
        <v>245958</v>
      </c>
      <c r="G58" s="28" t="s">
        <v>14</v>
      </c>
      <c r="H58" s="29">
        <v>2170</v>
      </c>
      <c r="I58" s="29">
        <v>460</v>
      </c>
      <c r="J58" s="29">
        <v>-67658</v>
      </c>
      <c r="K58" s="29">
        <v>69077</v>
      </c>
      <c r="L58" s="29">
        <v>1413078</v>
      </c>
      <c r="M58" s="29">
        <v>1664901</v>
      </c>
    </row>
    <row r="59" spans="1:13">
      <c r="A59" s="262" t="s">
        <v>61</v>
      </c>
      <c r="B59" s="29">
        <v>675829</v>
      </c>
      <c r="C59" s="29">
        <v>2987050</v>
      </c>
      <c r="D59" s="29">
        <v>644925</v>
      </c>
      <c r="E59" s="29">
        <v>1459681</v>
      </c>
      <c r="F59" s="29">
        <v>2175828</v>
      </c>
      <c r="G59" s="29">
        <v>4380381</v>
      </c>
      <c r="H59" s="29">
        <v>3498436</v>
      </c>
      <c r="I59" s="29">
        <v>4697385</v>
      </c>
      <c r="J59" s="29">
        <v>1342105</v>
      </c>
      <c r="K59" s="29">
        <v>993477</v>
      </c>
      <c r="L59" s="29">
        <v>2390584</v>
      </c>
      <c r="M59" s="29">
        <v>25245682</v>
      </c>
    </row>
    <row r="60" spans="1:13">
      <c r="A60" s="262" t="s">
        <v>62</v>
      </c>
      <c r="B60" s="29">
        <v>0</v>
      </c>
      <c r="C60" s="29">
        <v>2166</v>
      </c>
      <c r="D60" s="29">
        <v>15441</v>
      </c>
      <c r="E60" s="29">
        <v>8091</v>
      </c>
      <c r="F60" s="29">
        <v>23337</v>
      </c>
      <c r="G60" s="29">
        <v>0</v>
      </c>
      <c r="H60" s="29">
        <v>0</v>
      </c>
      <c r="I60" s="29">
        <v>101271</v>
      </c>
      <c r="J60" s="29">
        <v>0</v>
      </c>
      <c r="K60" s="29">
        <v>0</v>
      </c>
      <c r="L60" s="29">
        <v>1407321</v>
      </c>
      <c r="M60" s="29">
        <v>1557627</v>
      </c>
    </row>
    <row r="61" spans="1:13">
      <c r="A61" s="262" t="s">
        <v>63</v>
      </c>
      <c r="B61" s="29">
        <v>675829</v>
      </c>
      <c r="C61" s="29">
        <v>2984884</v>
      </c>
      <c r="D61" s="29">
        <v>629485</v>
      </c>
      <c r="E61" s="29">
        <v>1451590</v>
      </c>
      <c r="F61" s="29">
        <v>2152491</v>
      </c>
      <c r="G61" s="29">
        <v>4380381</v>
      </c>
      <c r="H61" s="29">
        <v>3498436</v>
      </c>
      <c r="I61" s="29">
        <v>4596114</v>
      </c>
      <c r="J61" s="29">
        <v>1342105</v>
      </c>
      <c r="K61" s="29">
        <v>993477</v>
      </c>
      <c r="L61" s="29">
        <v>983263</v>
      </c>
      <c r="M61" s="29">
        <v>23688055</v>
      </c>
    </row>
  </sheetData>
  <mergeCells count="2">
    <mergeCell ref="A1:M1"/>
    <mergeCell ref="A2:M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M61"/>
  <sheetViews>
    <sheetView topLeftCell="A46" workbookViewId="0">
      <selection activeCell="I10" sqref="I10"/>
    </sheetView>
  </sheetViews>
  <sheetFormatPr defaultRowHeight="15"/>
  <cols>
    <col min="1" max="1" width="14.7109375" style="265" customWidth="1"/>
    <col min="2" max="12" width="10.85546875" style="265" customWidth="1"/>
    <col min="13" max="13" width="9.28515625" style="265" customWidth="1"/>
    <col min="14" max="256" width="9.140625" style="265"/>
    <col min="257" max="257" width="14.7109375" style="265" customWidth="1"/>
    <col min="258" max="268" width="10.85546875" style="265" customWidth="1"/>
    <col min="269" max="269" width="9.28515625" style="265" customWidth="1"/>
    <col min="270" max="512" width="9.140625" style="265"/>
    <col min="513" max="513" width="14.7109375" style="265" customWidth="1"/>
    <col min="514" max="524" width="10.85546875" style="265" customWidth="1"/>
    <col min="525" max="525" width="9.28515625" style="265" customWidth="1"/>
    <col min="526" max="768" width="9.140625" style="265"/>
    <col min="769" max="769" width="14.7109375" style="265" customWidth="1"/>
    <col min="770" max="780" width="10.85546875" style="265" customWidth="1"/>
    <col min="781" max="781" width="9.28515625" style="265" customWidth="1"/>
    <col min="782" max="1024" width="9.140625" style="265"/>
    <col min="1025" max="1025" width="14.7109375" style="265" customWidth="1"/>
    <col min="1026" max="1036" width="10.85546875" style="265" customWidth="1"/>
    <col min="1037" max="1037" width="9.28515625" style="265" customWidth="1"/>
    <col min="1038" max="1280" width="9.140625" style="265"/>
    <col min="1281" max="1281" width="14.7109375" style="265" customWidth="1"/>
    <col min="1282" max="1292" width="10.85546875" style="265" customWidth="1"/>
    <col min="1293" max="1293" width="9.28515625" style="265" customWidth="1"/>
    <col min="1294" max="1536" width="9.140625" style="265"/>
    <col min="1537" max="1537" width="14.7109375" style="265" customWidth="1"/>
    <col min="1538" max="1548" width="10.85546875" style="265" customWidth="1"/>
    <col min="1549" max="1549" width="9.28515625" style="265" customWidth="1"/>
    <col min="1550" max="1792" width="9.140625" style="265"/>
    <col min="1793" max="1793" width="14.7109375" style="265" customWidth="1"/>
    <col min="1794" max="1804" width="10.85546875" style="265" customWidth="1"/>
    <col min="1805" max="1805" width="9.28515625" style="265" customWidth="1"/>
    <col min="1806" max="2048" width="9.140625" style="265"/>
    <col min="2049" max="2049" width="14.7109375" style="265" customWidth="1"/>
    <col min="2050" max="2060" width="10.85546875" style="265" customWidth="1"/>
    <col min="2061" max="2061" width="9.28515625" style="265" customWidth="1"/>
    <col min="2062" max="2304" width="9.140625" style="265"/>
    <col min="2305" max="2305" width="14.7109375" style="265" customWidth="1"/>
    <col min="2306" max="2316" width="10.85546875" style="265" customWidth="1"/>
    <col min="2317" max="2317" width="9.28515625" style="265" customWidth="1"/>
    <col min="2318" max="2560" width="9.140625" style="265"/>
    <col min="2561" max="2561" width="14.7109375" style="265" customWidth="1"/>
    <col min="2562" max="2572" width="10.85546875" style="265" customWidth="1"/>
    <col min="2573" max="2573" width="9.28515625" style="265" customWidth="1"/>
    <col min="2574" max="2816" width="9.140625" style="265"/>
    <col min="2817" max="2817" width="14.7109375" style="265" customWidth="1"/>
    <col min="2818" max="2828" width="10.85546875" style="265" customWidth="1"/>
    <col min="2829" max="2829" width="9.28515625" style="265" customWidth="1"/>
    <col min="2830" max="3072" width="9.140625" style="265"/>
    <col min="3073" max="3073" width="14.7109375" style="265" customWidth="1"/>
    <col min="3074" max="3084" width="10.85546875" style="265" customWidth="1"/>
    <col min="3085" max="3085" width="9.28515625" style="265" customWidth="1"/>
    <col min="3086" max="3328" width="9.140625" style="265"/>
    <col min="3329" max="3329" width="14.7109375" style="265" customWidth="1"/>
    <col min="3330" max="3340" width="10.85546875" style="265" customWidth="1"/>
    <col min="3341" max="3341" width="9.28515625" style="265" customWidth="1"/>
    <col min="3342" max="3584" width="9.140625" style="265"/>
    <col min="3585" max="3585" width="14.7109375" style="265" customWidth="1"/>
    <col min="3586" max="3596" width="10.85546875" style="265" customWidth="1"/>
    <col min="3597" max="3597" width="9.28515625" style="265" customWidth="1"/>
    <col min="3598" max="3840" width="9.140625" style="265"/>
    <col min="3841" max="3841" width="14.7109375" style="265" customWidth="1"/>
    <col min="3842" max="3852" width="10.85546875" style="265" customWidth="1"/>
    <col min="3853" max="3853" width="9.28515625" style="265" customWidth="1"/>
    <col min="3854" max="4096" width="9.140625" style="265"/>
    <col min="4097" max="4097" width="14.7109375" style="265" customWidth="1"/>
    <col min="4098" max="4108" width="10.85546875" style="265" customWidth="1"/>
    <col min="4109" max="4109" width="9.28515625" style="265" customWidth="1"/>
    <col min="4110" max="4352" width="9.140625" style="265"/>
    <col min="4353" max="4353" width="14.7109375" style="265" customWidth="1"/>
    <col min="4354" max="4364" width="10.85546875" style="265" customWidth="1"/>
    <col min="4365" max="4365" width="9.28515625" style="265" customWidth="1"/>
    <col min="4366" max="4608" width="9.140625" style="265"/>
    <col min="4609" max="4609" width="14.7109375" style="265" customWidth="1"/>
    <col min="4610" max="4620" width="10.85546875" style="265" customWidth="1"/>
    <col min="4621" max="4621" width="9.28515625" style="265" customWidth="1"/>
    <col min="4622" max="4864" width="9.140625" style="265"/>
    <col min="4865" max="4865" width="14.7109375" style="265" customWidth="1"/>
    <col min="4866" max="4876" width="10.85546875" style="265" customWidth="1"/>
    <col min="4877" max="4877" width="9.28515625" style="265" customWidth="1"/>
    <col min="4878" max="5120" width="9.140625" style="265"/>
    <col min="5121" max="5121" width="14.7109375" style="265" customWidth="1"/>
    <col min="5122" max="5132" width="10.85546875" style="265" customWidth="1"/>
    <col min="5133" max="5133" width="9.28515625" style="265" customWidth="1"/>
    <col min="5134" max="5376" width="9.140625" style="265"/>
    <col min="5377" max="5377" width="14.7109375" style="265" customWidth="1"/>
    <col min="5378" max="5388" width="10.85546875" style="265" customWidth="1"/>
    <col min="5389" max="5389" width="9.28515625" style="265" customWidth="1"/>
    <col min="5390" max="5632" width="9.140625" style="265"/>
    <col min="5633" max="5633" width="14.7109375" style="265" customWidth="1"/>
    <col min="5634" max="5644" width="10.85546875" style="265" customWidth="1"/>
    <col min="5645" max="5645" width="9.28515625" style="265" customWidth="1"/>
    <col min="5646" max="5888" width="9.140625" style="265"/>
    <col min="5889" max="5889" width="14.7109375" style="265" customWidth="1"/>
    <col min="5890" max="5900" width="10.85546875" style="265" customWidth="1"/>
    <col min="5901" max="5901" width="9.28515625" style="265" customWidth="1"/>
    <col min="5902" max="6144" width="9.140625" style="265"/>
    <col min="6145" max="6145" width="14.7109375" style="265" customWidth="1"/>
    <col min="6146" max="6156" width="10.85546875" style="265" customWidth="1"/>
    <col min="6157" max="6157" width="9.28515625" style="265" customWidth="1"/>
    <col min="6158" max="6400" width="9.140625" style="265"/>
    <col min="6401" max="6401" width="14.7109375" style="265" customWidth="1"/>
    <col min="6402" max="6412" width="10.85546875" style="265" customWidth="1"/>
    <col min="6413" max="6413" width="9.28515625" style="265" customWidth="1"/>
    <col min="6414" max="6656" width="9.140625" style="265"/>
    <col min="6657" max="6657" width="14.7109375" style="265" customWidth="1"/>
    <col min="6658" max="6668" width="10.85546875" style="265" customWidth="1"/>
    <col min="6669" max="6669" width="9.28515625" style="265" customWidth="1"/>
    <col min="6670" max="6912" width="9.140625" style="265"/>
    <col min="6913" max="6913" width="14.7109375" style="265" customWidth="1"/>
    <col min="6914" max="6924" width="10.85546875" style="265" customWidth="1"/>
    <col min="6925" max="6925" width="9.28515625" style="265" customWidth="1"/>
    <col min="6926" max="7168" width="9.140625" style="265"/>
    <col min="7169" max="7169" width="14.7109375" style="265" customWidth="1"/>
    <col min="7170" max="7180" width="10.85546875" style="265" customWidth="1"/>
    <col min="7181" max="7181" width="9.28515625" style="265" customWidth="1"/>
    <col min="7182" max="7424" width="9.140625" style="265"/>
    <col min="7425" max="7425" width="14.7109375" style="265" customWidth="1"/>
    <col min="7426" max="7436" width="10.85546875" style="265" customWidth="1"/>
    <col min="7437" max="7437" width="9.28515625" style="265" customWidth="1"/>
    <col min="7438" max="7680" width="9.140625" style="265"/>
    <col min="7681" max="7681" width="14.7109375" style="265" customWidth="1"/>
    <col min="7682" max="7692" width="10.85546875" style="265" customWidth="1"/>
    <col min="7693" max="7693" width="9.28515625" style="265" customWidth="1"/>
    <col min="7694" max="7936" width="9.140625" style="265"/>
    <col min="7937" max="7937" width="14.7109375" style="265" customWidth="1"/>
    <col min="7938" max="7948" width="10.85546875" style="265" customWidth="1"/>
    <col min="7949" max="7949" width="9.28515625" style="265" customWidth="1"/>
    <col min="7950" max="8192" width="9.140625" style="265"/>
    <col min="8193" max="8193" width="14.7109375" style="265" customWidth="1"/>
    <col min="8194" max="8204" width="10.85546875" style="265" customWidth="1"/>
    <col min="8205" max="8205" width="9.28515625" style="265" customWidth="1"/>
    <col min="8206" max="8448" width="9.140625" style="265"/>
    <col min="8449" max="8449" width="14.7109375" style="265" customWidth="1"/>
    <col min="8450" max="8460" width="10.85546875" style="265" customWidth="1"/>
    <col min="8461" max="8461" width="9.28515625" style="265" customWidth="1"/>
    <col min="8462" max="8704" width="9.140625" style="265"/>
    <col min="8705" max="8705" width="14.7109375" style="265" customWidth="1"/>
    <col min="8706" max="8716" width="10.85546875" style="265" customWidth="1"/>
    <col min="8717" max="8717" width="9.28515625" style="265" customWidth="1"/>
    <col min="8718" max="8960" width="9.140625" style="265"/>
    <col min="8961" max="8961" width="14.7109375" style="265" customWidth="1"/>
    <col min="8962" max="8972" width="10.85546875" style="265" customWidth="1"/>
    <col min="8973" max="8973" width="9.28515625" style="265" customWidth="1"/>
    <col min="8974" max="9216" width="9.140625" style="265"/>
    <col min="9217" max="9217" width="14.7109375" style="265" customWidth="1"/>
    <col min="9218" max="9228" width="10.85546875" style="265" customWidth="1"/>
    <col min="9229" max="9229" width="9.28515625" style="265" customWidth="1"/>
    <col min="9230" max="9472" width="9.140625" style="265"/>
    <col min="9473" max="9473" width="14.7109375" style="265" customWidth="1"/>
    <col min="9474" max="9484" width="10.85546875" style="265" customWidth="1"/>
    <col min="9485" max="9485" width="9.28515625" style="265" customWidth="1"/>
    <col min="9486" max="9728" width="9.140625" style="265"/>
    <col min="9729" max="9729" width="14.7109375" style="265" customWidth="1"/>
    <col min="9730" max="9740" width="10.85546875" style="265" customWidth="1"/>
    <col min="9741" max="9741" width="9.28515625" style="265" customWidth="1"/>
    <col min="9742" max="9984" width="9.140625" style="265"/>
    <col min="9985" max="9985" width="14.7109375" style="265" customWidth="1"/>
    <col min="9986" max="9996" width="10.85546875" style="265" customWidth="1"/>
    <col min="9997" max="9997" width="9.28515625" style="265" customWidth="1"/>
    <col min="9998" max="10240" width="9.140625" style="265"/>
    <col min="10241" max="10241" width="14.7109375" style="265" customWidth="1"/>
    <col min="10242" max="10252" width="10.85546875" style="265" customWidth="1"/>
    <col min="10253" max="10253" width="9.28515625" style="265" customWidth="1"/>
    <col min="10254" max="10496" width="9.140625" style="265"/>
    <col min="10497" max="10497" width="14.7109375" style="265" customWidth="1"/>
    <col min="10498" max="10508" width="10.85546875" style="265" customWidth="1"/>
    <col min="10509" max="10509" width="9.28515625" style="265" customWidth="1"/>
    <col min="10510" max="10752" width="9.140625" style="265"/>
    <col min="10753" max="10753" width="14.7109375" style="265" customWidth="1"/>
    <col min="10754" max="10764" width="10.85546875" style="265" customWidth="1"/>
    <col min="10765" max="10765" width="9.28515625" style="265" customWidth="1"/>
    <col min="10766" max="11008" width="9.140625" style="265"/>
    <col min="11009" max="11009" width="14.7109375" style="265" customWidth="1"/>
    <col min="11010" max="11020" width="10.85546875" style="265" customWidth="1"/>
    <col min="11021" max="11021" width="9.28515625" style="265" customWidth="1"/>
    <col min="11022" max="11264" width="9.140625" style="265"/>
    <col min="11265" max="11265" width="14.7109375" style="265" customWidth="1"/>
    <col min="11266" max="11276" width="10.85546875" style="265" customWidth="1"/>
    <col min="11277" max="11277" width="9.28515625" style="265" customWidth="1"/>
    <col min="11278" max="11520" width="9.140625" style="265"/>
    <col min="11521" max="11521" width="14.7109375" style="265" customWidth="1"/>
    <col min="11522" max="11532" width="10.85546875" style="265" customWidth="1"/>
    <col min="11533" max="11533" width="9.28515625" style="265" customWidth="1"/>
    <col min="11534" max="11776" width="9.140625" style="265"/>
    <col min="11777" max="11777" width="14.7109375" style="265" customWidth="1"/>
    <col min="11778" max="11788" width="10.85546875" style="265" customWidth="1"/>
    <col min="11789" max="11789" width="9.28515625" style="265" customWidth="1"/>
    <col min="11790" max="12032" width="9.140625" style="265"/>
    <col min="12033" max="12033" width="14.7109375" style="265" customWidth="1"/>
    <col min="12034" max="12044" width="10.85546875" style="265" customWidth="1"/>
    <col min="12045" max="12045" width="9.28515625" style="265" customWidth="1"/>
    <col min="12046" max="12288" width="9.140625" style="265"/>
    <col min="12289" max="12289" width="14.7109375" style="265" customWidth="1"/>
    <col min="12290" max="12300" width="10.85546875" style="265" customWidth="1"/>
    <col min="12301" max="12301" width="9.28515625" style="265" customWidth="1"/>
    <col min="12302" max="12544" width="9.140625" style="265"/>
    <col min="12545" max="12545" width="14.7109375" style="265" customWidth="1"/>
    <col min="12546" max="12556" width="10.85546875" style="265" customWidth="1"/>
    <col min="12557" max="12557" width="9.28515625" style="265" customWidth="1"/>
    <col min="12558" max="12800" width="9.140625" style="265"/>
    <col min="12801" max="12801" width="14.7109375" style="265" customWidth="1"/>
    <col min="12802" max="12812" width="10.85546875" style="265" customWidth="1"/>
    <col min="12813" max="12813" width="9.28515625" style="265" customWidth="1"/>
    <col min="12814" max="13056" width="9.140625" style="265"/>
    <col min="13057" max="13057" width="14.7109375" style="265" customWidth="1"/>
    <col min="13058" max="13068" width="10.85546875" style="265" customWidth="1"/>
    <col min="13069" max="13069" width="9.28515625" style="265" customWidth="1"/>
    <col min="13070" max="13312" width="9.140625" style="265"/>
    <col min="13313" max="13313" width="14.7109375" style="265" customWidth="1"/>
    <col min="13314" max="13324" width="10.85546875" style="265" customWidth="1"/>
    <col min="13325" max="13325" width="9.28515625" style="265" customWidth="1"/>
    <col min="13326" max="13568" width="9.140625" style="265"/>
    <col min="13569" max="13569" width="14.7109375" style="265" customWidth="1"/>
    <col min="13570" max="13580" width="10.85546875" style="265" customWidth="1"/>
    <col min="13581" max="13581" width="9.28515625" style="265" customWidth="1"/>
    <col min="13582" max="13824" width="9.140625" style="265"/>
    <col min="13825" max="13825" width="14.7109375" style="265" customWidth="1"/>
    <col min="13826" max="13836" width="10.85546875" style="265" customWidth="1"/>
    <col min="13837" max="13837" width="9.28515625" style="265" customWidth="1"/>
    <col min="13838" max="14080" width="9.140625" style="265"/>
    <col min="14081" max="14081" width="14.7109375" style="265" customWidth="1"/>
    <col min="14082" max="14092" width="10.85546875" style="265" customWidth="1"/>
    <col min="14093" max="14093" width="9.28515625" style="265" customWidth="1"/>
    <col min="14094" max="14336" width="9.140625" style="265"/>
    <col min="14337" max="14337" width="14.7109375" style="265" customWidth="1"/>
    <col min="14338" max="14348" width="10.85546875" style="265" customWidth="1"/>
    <col min="14349" max="14349" width="9.28515625" style="265" customWidth="1"/>
    <col min="14350" max="14592" width="9.140625" style="265"/>
    <col min="14593" max="14593" width="14.7109375" style="265" customWidth="1"/>
    <col min="14594" max="14604" width="10.85546875" style="265" customWidth="1"/>
    <col min="14605" max="14605" width="9.28515625" style="265" customWidth="1"/>
    <col min="14606" max="14848" width="9.140625" style="265"/>
    <col min="14849" max="14849" width="14.7109375" style="265" customWidth="1"/>
    <col min="14850" max="14860" width="10.85546875" style="265" customWidth="1"/>
    <col min="14861" max="14861" width="9.28515625" style="265" customWidth="1"/>
    <col min="14862" max="15104" width="9.140625" style="265"/>
    <col min="15105" max="15105" width="14.7109375" style="265" customWidth="1"/>
    <col min="15106" max="15116" width="10.85546875" style="265" customWidth="1"/>
    <col min="15117" max="15117" width="9.28515625" style="265" customWidth="1"/>
    <col min="15118" max="15360" width="9.140625" style="265"/>
    <col min="15361" max="15361" width="14.7109375" style="265" customWidth="1"/>
    <col min="15362" max="15372" width="10.85546875" style="265" customWidth="1"/>
    <col min="15373" max="15373" width="9.28515625" style="265" customWidth="1"/>
    <col min="15374" max="15616" width="9.140625" style="265"/>
    <col min="15617" max="15617" width="14.7109375" style="265" customWidth="1"/>
    <col min="15618" max="15628" width="10.85546875" style="265" customWidth="1"/>
    <col min="15629" max="15629" width="9.28515625" style="265" customWidth="1"/>
    <col min="15630" max="15872" width="9.140625" style="265"/>
    <col min="15873" max="15873" width="14.7109375" style="265" customWidth="1"/>
    <col min="15874" max="15884" width="10.85546875" style="265" customWidth="1"/>
    <col min="15885" max="15885" width="9.28515625" style="265" customWidth="1"/>
    <col min="15886" max="16128" width="9.140625" style="265"/>
    <col min="16129" max="16129" width="14.7109375" style="265" customWidth="1"/>
    <col min="16130" max="16140" width="10.85546875" style="265" customWidth="1"/>
    <col min="16141" max="16141" width="9.28515625" style="265" customWidth="1"/>
    <col min="16142" max="16384" width="9.140625" style="265"/>
  </cols>
  <sheetData>
    <row r="1" spans="1:13">
      <c r="A1" s="266" t="s">
        <v>336</v>
      </c>
      <c r="B1" s="267"/>
      <c r="C1" s="267"/>
      <c r="D1" s="267"/>
      <c r="E1" s="267"/>
      <c r="F1" s="267"/>
      <c r="G1" s="267"/>
      <c r="H1" s="267"/>
      <c r="I1" s="267"/>
      <c r="J1" s="267"/>
      <c r="K1" s="267"/>
      <c r="L1" s="267"/>
      <c r="M1" s="267"/>
    </row>
    <row r="2" spans="1:13">
      <c r="A2" s="266" t="s">
        <v>337</v>
      </c>
      <c r="B2" s="267"/>
      <c r="C2" s="267"/>
      <c r="D2" s="267"/>
      <c r="E2" s="267"/>
      <c r="F2" s="267"/>
      <c r="G2" s="267"/>
      <c r="H2" s="267"/>
      <c r="I2" s="267"/>
      <c r="J2" s="267"/>
      <c r="K2" s="267"/>
      <c r="L2" s="267"/>
      <c r="M2" s="267"/>
    </row>
    <row r="3" spans="1:13">
      <c r="A3" s="264" t="s">
        <v>0</v>
      </c>
      <c r="B3" s="264" t="s">
        <v>1</v>
      </c>
      <c r="C3" s="264" t="s">
        <v>2</v>
      </c>
      <c r="D3" s="264" t="s">
        <v>3</v>
      </c>
      <c r="E3" s="264" t="s">
        <v>4</v>
      </c>
      <c r="F3" s="264" t="s">
        <v>5</v>
      </c>
      <c r="G3" s="264" t="s">
        <v>6</v>
      </c>
      <c r="H3" s="264" t="s">
        <v>7</v>
      </c>
      <c r="I3" s="264" t="s">
        <v>8</v>
      </c>
      <c r="J3" s="264" t="s">
        <v>9</v>
      </c>
      <c r="K3" s="264" t="s">
        <v>10</v>
      </c>
      <c r="L3" s="264" t="s">
        <v>11</v>
      </c>
      <c r="M3" s="264" t="s">
        <v>12</v>
      </c>
    </row>
    <row r="4" spans="1:13">
      <c r="A4" s="264" t="s">
        <v>13</v>
      </c>
      <c r="B4" s="29">
        <v>480153</v>
      </c>
      <c r="C4" s="29">
        <v>1514073</v>
      </c>
      <c r="D4" s="29">
        <v>298078</v>
      </c>
      <c r="E4" s="29">
        <v>695565</v>
      </c>
      <c r="F4" s="29">
        <v>891177</v>
      </c>
      <c r="G4" s="29">
        <v>1729478</v>
      </c>
      <c r="H4" s="29">
        <v>1851886</v>
      </c>
      <c r="I4" s="29">
        <v>3833</v>
      </c>
      <c r="J4" s="29">
        <v>279526</v>
      </c>
      <c r="K4" s="29">
        <v>535764</v>
      </c>
      <c r="L4" s="28" t="s">
        <v>14</v>
      </c>
      <c r="M4" s="29">
        <v>8279536</v>
      </c>
    </row>
    <row r="5" spans="1:13">
      <c r="A5" s="264" t="s">
        <v>15</v>
      </c>
      <c r="B5" s="29">
        <v>180016</v>
      </c>
      <c r="C5" s="29">
        <v>560469</v>
      </c>
      <c r="D5" s="29">
        <v>109135</v>
      </c>
      <c r="E5" s="29">
        <v>261252</v>
      </c>
      <c r="F5" s="29">
        <v>333072</v>
      </c>
      <c r="G5" s="29">
        <v>815043</v>
      </c>
      <c r="H5" s="29">
        <v>749202</v>
      </c>
      <c r="I5" s="29">
        <v>1442</v>
      </c>
      <c r="J5" s="29">
        <v>104833</v>
      </c>
      <c r="K5" s="29">
        <v>189131</v>
      </c>
      <c r="L5" s="28" t="s">
        <v>14</v>
      </c>
      <c r="M5" s="29">
        <v>3303594</v>
      </c>
    </row>
    <row r="6" spans="1:13">
      <c r="A6" s="264" t="s">
        <v>16</v>
      </c>
      <c r="B6" s="29">
        <v>18726</v>
      </c>
      <c r="C6" s="29">
        <v>124673</v>
      </c>
      <c r="D6" s="29">
        <v>21220</v>
      </c>
      <c r="E6" s="29">
        <v>47229</v>
      </c>
      <c r="F6" s="29">
        <v>61361</v>
      </c>
      <c r="G6" s="29">
        <v>96510</v>
      </c>
      <c r="H6" s="29">
        <v>103634</v>
      </c>
      <c r="I6" s="29">
        <v>310</v>
      </c>
      <c r="J6" s="29">
        <v>12984</v>
      </c>
      <c r="K6" s="29">
        <v>12402</v>
      </c>
      <c r="L6" s="28" t="s">
        <v>14</v>
      </c>
      <c r="M6" s="29">
        <v>499051</v>
      </c>
    </row>
    <row r="7" spans="1:13">
      <c r="A7" s="264" t="s">
        <v>17</v>
      </c>
      <c r="B7" s="29">
        <v>55602</v>
      </c>
      <c r="C7" s="29">
        <v>112210</v>
      </c>
      <c r="D7" s="29">
        <v>31390</v>
      </c>
      <c r="E7" s="29">
        <v>83074</v>
      </c>
      <c r="F7" s="29">
        <v>72257</v>
      </c>
      <c r="G7" s="29">
        <v>309850</v>
      </c>
      <c r="H7" s="29">
        <v>208467</v>
      </c>
      <c r="I7" s="29">
        <v>177</v>
      </c>
      <c r="J7" s="29">
        <v>22359</v>
      </c>
      <c r="K7" s="29">
        <v>59084</v>
      </c>
      <c r="L7" s="28" t="s">
        <v>14</v>
      </c>
      <c r="M7" s="29">
        <v>954471</v>
      </c>
    </row>
    <row r="8" spans="1:13">
      <c r="A8" s="264" t="s">
        <v>18</v>
      </c>
      <c r="B8" s="29">
        <v>22082</v>
      </c>
      <c r="C8" s="29">
        <v>120116</v>
      </c>
      <c r="D8" s="29">
        <v>36217</v>
      </c>
      <c r="E8" s="29">
        <v>58804</v>
      </c>
      <c r="F8" s="29">
        <v>65966</v>
      </c>
      <c r="G8" s="29">
        <v>124661</v>
      </c>
      <c r="H8" s="29">
        <v>131679</v>
      </c>
      <c r="I8" s="29">
        <v>281</v>
      </c>
      <c r="J8" s="29">
        <v>22112</v>
      </c>
      <c r="K8" s="29">
        <v>39581</v>
      </c>
      <c r="L8" s="28" t="s">
        <v>14</v>
      </c>
      <c r="M8" s="29">
        <v>621500</v>
      </c>
    </row>
    <row r="9" spans="1:13">
      <c r="A9" s="264" t="s">
        <v>19</v>
      </c>
      <c r="B9" s="28" t="s">
        <v>14</v>
      </c>
      <c r="C9" s="28" t="s">
        <v>14</v>
      </c>
      <c r="D9" s="28" t="s">
        <v>14</v>
      </c>
      <c r="E9" s="28" t="s">
        <v>14</v>
      </c>
      <c r="F9" s="28" t="s">
        <v>14</v>
      </c>
      <c r="G9" s="28" t="s">
        <v>14</v>
      </c>
      <c r="H9" s="28" t="s">
        <v>14</v>
      </c>
      <c r="I9" s="28" t="s">
        <v>14</v>
      </c>
      <c r="J9" s="28" t="s">
        <v>14</v>
      </c>
      <c r="K9" s="28" t="s">
        <v>14</v>
      </c>
      <c r="L9" s="29">
        <v>1023417</v>
      </c>
      <c r="M9" s="29">
        <v>1023417</v>
      </c>
    </row>
    <row r="10" spans="1:13">
      <c r="A10" s="264"/>
      <c r="B10" s="28"/>
      <c r="C10" s="28"/>
      <c r="D10" s="28"/>
      <c r="E10" s="28"/>
      <c r="F10" s="28"/>
      <c r="G10" s="28"/>
      <c r="H10" s="28"/>
      <c r="I10" s="28"/>
      <c r="J10" s="28"/>
      <c r="K10" s="28"/>
      <c r="L10" s="29"/>
      <c r="M10" s="29"/>
    </row>
    <row r="11" spans="1:13">
      <c r="A11" s="264" t="s">
        <v>20</v>
      </c>
      <c r="B11" s="28" t="s">
        <v>14</v>
      </c>
      <c r="C11" s="28" t="s">
        <v>14</v>
      </c>
      <c r="D11" s="28" t="s">
        <v>14</v>
      </c>
      <c r="E11" s="28" t="s">
        <v>14</v>
      </c>
      <c r="F11" s="29">
        <v>4215</v>
      </c>
      <c r="G11" s="29">
        <v>775787</v>
      </c>
      <c r="H11" s="29">
        <v>301138</v>
      </c>
      <c r="I11" s="28" t="s">
        <v>14</v>
      </c>
      <c r="J11" s="28" t="s">
        <v>14</v>
      </c>
      <c r="K11" s="28" t="s">
        <v>14</v>
      </c>
      <c r="L11" s="28" t="s">
        <v>14</v>
      </c>
      <c r="M11" s="29">
        <v>1081140</v>
      </c>
    </row>
    <row r="12" spans="1:13">
      <c r="A12" s="264" t="s">
        <v>21</v>
      </c>
      <c r="B12" s="28" t="s">
        <v>14</v>
      </c>
      <c r="C12" s="29">
        <v>74</v>
      </c>
      <c r="D12" s="29">
        <v>2313</v>
      </c>
      <c r="E12" s="29">
        <v>2378</v>
      </c>
      <c r="F12" s="29">
        <v>853</v>
      </c>
      <c r="G12" s="29">
        <v>11564</v>
      </c>
      <c r="H12" s="29">
        <v>59970</v>
      </c>
      <c r="I12" s="29">
        <v>6</v>
      </c>
      <c r="J12" s="29">
        <v>317</v>
      </c>
      <c r="K12" s="28" t="s">
        <v>14</v>
      </c>
      <c r="L12" s="28" t="s">
        <v>14</v>
      </c>
      <c r="M12" s="29">
        <v>77475</v>
      </c>
    </row>
    <row r="13" spans="1:13">
      <c r="A13" s="264" t="s">
        <v>22</v>
      </c>
      <c r="B13" s="29">
        <v>750</v>
      </c>
      <c r="C13" s="29">
        <v>23064</v>
      </c>
      <c r="D13" s="29">
        <v>2690</v>
      </c>
      <c r="E13" s="29">
        <v>23581</v>
      </c>
      <c r="F13" s="29">
        <v>12743</v>
      </c>
      <c r="G13" s="29">
        <v>57723</v>
      </c>
      <c r="H13" s="29">
        <v>69871</v>
      </c>
      <c r="I13" s="29">
        <v>120</v>
      </c>
      <c r="J13" s="29">
        <v>17</v>
      </c>
      <c r="K13" s="29">
        <v>567</v>
      </c>
      <c r="L13" s="28" t="s">
        <v>14</v>
      </c>
      <c r="M13" s="29">
        <v>191127</v>
      </c>
    </row>
    <row r="14" spans="1:13">
      <c r="A14" s="264" t="s">
        <v>23</v>
      </c>
      <c r="B14" s="29">
        <v>2832</v>
      </c>
      <c r="C14" s="29">
        <v>151371</v>
      </c>
      <c r="D14" s="29">
        <v>7742</v>
      </c>
      <c r="E14" s="29">
        <v>21760</v>
      </c>
      <c r="F14" s="29">
        <v>21618</v>
      </c>
      <c r="G14" s="29">
        <v>129321</v>
      </c>
      <c r="H14" s="29">
        <v>85778</v>
      </c>
      <c r="I14" s="29">
        <v>147</v>
      </c>
      <c r="J14" s="29">
        <v>29465</v>
      </c>
      <c r="K14" s="29">
        <v>56270</v>
      </c>
      <c r="L14" s="28" t="s">
        <v>14</v>
      </c>
      <c r="M14" s="29">
        <v>506303</v>
      </c>
    </row>
    <row r="15" spans="1:13">
      <c r="A15" s="264" t="s">
        <v>24</v>
      </c>
      <c r="B15" s="29">
        <v>86</v>
      </c>
      <c r="C15" s="29">
        <v>2</v>
      </c>
      <c r="D15" s="29">
        <v>5</v>
      </c>
      <c r="E15" s="28" t="s">
        <v>14</v>
      </c>
      <c r="F15" s="29">
        <v>9</v>
      </c>
      <c r="G15" s="29">
        <v>133</v>
      </c>
      <c r="H15" s="29">
        <v>668</v>
      </c>
      <c r="I15" s="28" t="s">
        <v>14</v>
      </c>
      <c r="J15" s="29">
        <v>9</v>
      </c>
      <c r="K15" s="29">
        <v>80</v>
      </c>
      <c r="L15" s="28" t="s">
        <v>14</v>
      </c>
      <c r="M15" s="29">
        <v>991</v>
      </c>
    </row>
    <row r="16" spans="1:13">
      <c r="A16" s="264" t="s">
        <v>25</v>
      </c>
      <c r="B16" s="29">
        <v>2501</v>
      </c>
      <c r="C16" s="29">
        <v>2031</v>
      </c>
      <c r="D16" s="29">
        <v>817</v>
      </c>
      <c r="E16" s="29">
        <v>1437</v>
      </c>
      <c r="F16" s="29">
        <v>1296</v>
      </c>
      <c r="G16" s="29">
        <v>1197</v>
      </c>
      <c r="H16" s="29">
        <v>5981</v>
      </c>
      <c r="I16" s="28" t="s">
        <v>14</v>
      </c>
      <c r="J16" s="29">
        <v>675</v>
      </c>
      <c r="K16" s="29">
        <v>7378</v>
      </c>
      <c r="L16" s="28" t="s">
        <v>14</v>
      </c>
      <c r="M16" s="29">
        <v>23313</v>
      </c>
    </row>
    <row r="17" spans="1:13">
      <c r="A17" s="264" t="s">
        <v>26</v>
      </c>
      <c r="B17" s="29">
        <v>27122</v>
      </c>
      <c r="C17" s="29">
        <v>114103</v>
      </c>
      <c r="D17" s="29">
        <v>4473</v>
      </c>
      <c r="E17" s="29">
        <v>20703</v>
      </c>
      <c r="F17" s="29">
        <v>75527</v>
      </c>
      <c r="G17" s="29">
        <v>2924</v>
      </c>
      <c r="H17" s="29">
        <v>87926</v>
      </c>
      <c r="I17" s="29">
        <v>92</v>
      </c>
      <c r="J17" s="29">
        <v>3544</v>
      </c>
      <c r="K17" s="29">
        <v>65351</v>
      </c>
      <c r="L17" s="28" t="s">
        <v>14</v>
      </c>
      <c r="M17" s="29">
        <v>401764</v>
      </c>
    </row>
    <row r="18" spans="1:13">
      <c r="A18" s="264"/>
      <c r="B18" s="29"/>
      <c r="C18" s="29"/>
      <c r="D18" s="29"/>
      <c r="E18" s="29"/>
      <c r="F18" s="29"/>
      <c r="G18" s="29"/>
      <c r="H18" s="29"/>
      <c r="I18" s="29"/>
      <c r="J18" s="29"/>
      <c r="K18" s="29"/>
      <c r="L18" s="28"/>
      <c r="M18" s="29"/>
    </row>
    <row r="19" spans="1:13">
      <c r="A19" s="264" t="s">
        <v>27</v>
      </c>
      <c r="B19" s="28" t="s">
        <v>14</v>
      </c>
      <c r="C19" s="29">
        <v>53</v>
      </c>
      <c r="D19" s="28" t="s">
        <v>14</v>
      </c>
      <c r="E19" s="28" t="s">
        <v>14</v>
      </c>
      <c r="F19" s="29">
        <v>30</v>
      </c>
      <c r="G19" s="28" t="s">
        <v>14</v>
      </c>
      <c r="H19" s="28" t="s">
        <v>14</v>
      </c>
      <c r="I19" s="28" t="s">
        <v>14</v>
      </c>
      <c r="J19" s="28" t="s">
        <v>14</v>
      </c>
      <c r="K19" s="29">
        <v>84</v>
      </c>
      <c r="L19" s="28" t="s">
        <v>14</v>
      </c>
      <c r="M19" s="29">
        <v>167</v>
      </c>
    </row>
    <row r="20" spans="1:13">
      <c r="A20" s="264" t="s">
        <v>28</v>
      </c>
      <c r="B20" s="29">
        <v>2783</v>
      </c>
      <c r="C20" s="28" t="s">
        <v>14</v>
      </c>
      <c r="D20" s="29">
        <v>503</v>
      </c>
      <c r="E20" s="29">
        <v>778</v>
      </c>
      <c r="F20" s="29">
        <v>4842</v>
      </c>
      <c r="G20" s="29">
        <v>1</v>
      </c>
      <c r="H20" s="29">
        <v>404</v>
      </c>
      <c r="I20" s="28" t="s">
        <v>14</v>
      </c>
      <c r="J20" s="29">
        <v>42</v>
      </c>
      <c r="K20" s="29">
        <v>215</v>
      </c>
      <c r="L20" s="28" t="s">
        <v>14</v>
      </c>
      <c r="M20" s="29">
        <v>9568</v>
      </c>
    </row>
    <row r="21" spans="1:13">
      <c r="A21" s="264" t="s">
        <v>29</v>
      </c>
      <c r="B21" s="29">
        <v>3333</v>
      </c>
      <c r="C21" s="29">
        <v>2851</v>
      </c>
      <c r="D21" s="29">
        <v>704</v>
      </c>
      <c r="E21" s="29">
        <v>1418</v>
      </c>
      <c r="F21" s="29">
        <v>2069</v>
      </c>
      <c r="G21" s="29">
        <v>7272</v>
      </c>
      <c r="H21" s="29">
        <v>4314</v>
      </c>
      <c r="I21" s="28" t="s">
        <v>14</v>
      </c>
      <c r="J21" s="29">
        <v>1054</v>
      </c>
      <c r="K21" s="29">
        <v>2070</v>
      </c>
      <c r="L21" s="28" t="s">
        <v>14</v>
      </c>
      <c r="M21" s="29">
        <v>25084</v>
      </c>
    </row>
    <row r="22" spans="1:13">
      <c r="A22" s="264" t="s">
        <v>30</v>
      </c>
      <c r="B22" s="29">
        <v>349</v>
      </c>
      <c r="C22" s="29">
        <v>11493</v>
      </c>
      <c r="D22" s="28" t="s">
        <v>14</v>
      </c>
      <c r="E22" s="28" t="s">
        <v>14</v>
      </c>
      <c r="F22" s="29">
        <v>148</v>
      </c>
      <c r="G22" s="29">
        <v>1412</v>
      </c>
      <c r="H22" s="29">
        <v>13302</v>
      </c>
      <c r="I22" s="28" t="s">
        <v>14</v>
      </c>
      <c r="J22" s="29">
        <v>183</v>
      </c>
      <c r="K22" s="28" t="s">
        <v>14</v>
      </c>
      <c r="L22" s="28" t="s">
        <v>14</v>
      </c>
      <c r="M22" s="29">
        <v>26887</v>
      </c>
    </row>
    <row r="23" spans="1:13">
      <c r="A23" s="264" t="s">
        <v>316</v>
      </c>
      <c r="B23" s="28" t="s">
        <v>14</v>
      </c>
      <c r="C23" s="28" t="s">
        <v>14</v>
      </c>
      <c r="D23" s="28" t="s">
        <v>14</v>
      </c>
      <c r="E23" s="28" t="s">
        <v>14</v>
      </c>
      <c r="F23" s="29">
        <v>196</v>
      </c>
      <c r="G23" s="28" t="s">
        <v>14</v>
      </c>
      <c r="H23" s="28" t="s">
        <v>14</v>
      </c>
      <c r="I23" s="28" t="s">
        <v>14</v>
      </c>
      <c r="J23" s="28" t="s">
        <v>14</v>
      </c>
      <c r="K23" s="28" t="s">
        <v>14</v>
      </c>
      <c r="L23" s="28" t="s">
        <v>14</v>
      </c>
      <c r="M23" s="29">
        <v>196</v>
      </c>
    </row>
    <row r="24" spans="1:13">
      <c r="A24" s="264"/>
      <c r="B24" s="28"/>
      <c r="C24" s="28"/>
      <c r="D24" s="28"/>
      <c r="E24" s="28"/>
      <c r="F24" s="29"/>
      <c r="G24" s="28"/>
      <c r="H24" s="28"/>
      <c r="I24" s="28"/>
      <c r="J24" s="28"/>
      <c r="K24" s="28"/>
      <c r="L24" s="28"/>
      <c r="M24" s="29"/>
    </row>
    <row r="25" spans="1:13">
      <c r="A25" s="264" t="s">
        <v>31</v>
      </c>
      <c r="B25" s="28" t="s">
        <v>14</v>
      </c>
      <c r="C25" s="28" t="s">
        <v>14</v>
      </c>
      <c r="D25" s="28" t="s">
        <v>14</v>
      </c>
      <c r="E25" s="28" t="s">
        <v>14</v>
      </c>
      <c r="F25" s="28" t="s">
        <v>14</v>
      </c>
      <c r="G25" s="28" t="s">
        <v>14</v>
      </c>
      <c r="H25" s="29">
        <v>18783</v>
      </c>
      <c r="I25" s="28" t="s">
        <v>14</v>
      </c>
      <c r="J25" s="28" t="s">
        <v>14</v>
      </c>
      <c r="K25" s="28" t="s">
        <v>14</v>
      </c>
      <c r="L25" s="28" t="s">
        <v>14</v>
      </c>
      <c r="M25" s="29">
        <v>18783</v>
      </c>
    </row>
    <row r="26" spans="1:13">
      <c r="A26" s="264" t="s">
        <v>33</v>
      </c>
      <c r="B26" s="28" t="s">
        <v>14</v>
      </c>
      <c r="C26" s="28" t="s">
        <v>14</v>
      </c>
      <c r="D26" s="28" t="s">
        <v>14</v>
      </c>
      <c r="E26" s="28" t="s">
        <v>14</v>
      </c>
      <c r="F26" s="28" t="s">
        <v>14</v>
      </c>
      <c r="G26" s="28" t="s">
        <v>14</v>
      </c>
      <c r="H26" s="28" t="s">
        <v>14</v>
      </c>
      <c r="I26" s="28" t="s">
        <v>14</v>
      </c>
      <c r="J26" s="29">
        <v>413036</v>
      </c>
      <c r="K26" s="28" t="s">
        <v>14</v>
      </c>
      <c r="L26" s="28" t="s">
        <v>14</v>
      </c>
      <c r="M26" s="29">
        <v>413036</v>
      </c>
    </row>
    <row r="27" spans="1:13">
      <c r="A27" s="264" t="s">
        <v>34</v>
      </c>
      <c r="B27" s="28" t="s">
        <v>14</v>
      </c>
      <c r="C27" s="28" t="s">
        <v>14</v>
      </c>
      <c r="D27" s="28" t="s">
        <v>14</v>
      </c>
      <c r="E27" s="28" t="s">
        <v>14</v>
      </c>
      <c r="F27" s="28" t="s">
        <v>14</v>
      </c>
      <c r="G27" s="28" t="s">
        <v>14</v>
      </c>
      <c r="H27" s="28" t="s">
        <v>14</v>
      </c>
      <c r="I27" s="28" t="s">
        <v>14</v>
      </c>
      <c r="J27" s="29">
        <v>305360</v>
      </c>
      <c r="K27" s="28" t="s">
        <v>14</v>
      </c>
      <c r="L27" s="28" t="s">
        <v>14</v>
      </c>
      <c r="M27" s="29">
        <v>305360</v>
      </c>
    </row>
    <row r="28" spans="1:13">
      <c r="A28" s="264" t="s">
        <v>35</v>
      </c>
      <c r="B28" s="29">
        <v>-6</v>
      </c>
      <c r="C28" s="29">
        <v>25594</v>
      </c>
      <c r="D28" s="29">
        <v>209158</v>
      </c>
      <c r="E28" s="29">
        <v>127487</v>
      </c>
      <c r="F28" s="29">
        <v>170109</v>
      </c>
      <c r="G28" s="29">
        <v>89660</v>
      </c>
      <c r="H28" s="29">
        <v>13919</v>
      </c>
      <c r="I28" s="29">
        <v>1580</v>
      </c>
      <c r="J28" s="29">
        <v>578</v>
      </c>
      <c r="K28" s="29">
        <v>2830</v>
      </c>
      <c r="L28" s="28" t="s">
        <v>14</v>
      </c>
      <c r="M28" s="29">
        <v>640910</v>
      </c>
    </row>
    <row r="29" spans="1:13">
      <c r="A29" s="264" t="s">
        <v>36</v>
      </c>
      <c r="B29" s="29">
        <v>3090</v>
      </c>
      <c r="C29" s="29">
        <v>98251</v>
      </c>
      <c r="D29" s="29">
        <v>34588</v>
      </c>
      <c r="E29" s="29">
        <v>15369</v>
      </c>
      <c r="F29" s="29">
        <v>122026</v>
      </c>
      <c r="G29" s="29">
        <v>18043</v>
      </c>
      <c r="H29" s="29">
        <v>11393</v>
      </c>
      <c r="I29" s="28" t="s">
        <v>14</v>
      </c>
      <c r="J29" s="29">
        <v>44854</v>
      </c>
      <c r="K29" s="29">
        <v>7789</v>
      </c>
      <c r="L29" s="28" t="s">
        <v>14</v>
      </c>
      <c r="M29" s="29">
        <v>355404</v>
      </c>
    </row>
    <row r="30" spans="1:13">
      <c r="A30" s="264"/>
      <c r="B30" s="29"/>
      <c r="C30" s="29"/>
      <c r="D30" s="29"/>
      <c r="E30" s="29"/>
      <c r="F30" s="29"/>
      <c r="G30" s="29"/>
      <c r="H30" s="29"/>
      <c r="I30" s="28"/>
      <c r="J30" s="29"/>
      <c r="K30" s="29"/>
      <c r="L30" s="28"/>
      <c r="M30" s="29"/>
    </row>
    <row r="31" spans="1:13">
      <c r="A31" s="264" t="s">
        <v>38</v>
      </c>
      <c r="B31" s="28" t="s">
        <v>14</v>
      </c>
      <c r="C31" s="29">
        <v>0</v>
      </c>
      <c r="D31" s="28" t="s">
        <v>14</v>
      </c>
      <c r="E31" s="28" t="s">
        <v>14</v>
      </c>
      <c r="F31" s="29">
        <v>0</v>
      </c>
      <c r="G31" s="29">
        <v>423111</v>
      </c>
      <c r="H31" s="28" t="s">
        <v>14</v>
      </c>
      <c r="I31" s="29">
        <v>6256980</v>
      </c>
      <c r="J31" s="29">
        <v>29839</v>
      </c>
      <c r="K31" s="28" t="s">
        <v>14</v>
      </c>
      <c r="L31" s="28" t="s">
        <v>14</v>
      </c>
      <c r="M31" s="29">
        <v>6709930</v>
      </c>
    </row>
    <row r="32" spans="1:13">
      <c r="A32" s="264" t="s">
        <v>39</v>
      </c>
      <c r="B32" s="28" t="s">
        <v>14</v>
      </c>
      <c r="C32" s="29">
        <v>80715</v>
      </c>
      <c r="D32" s="28" t="s">
        <v>14</v>
      </c>
      <c r="E32" s="28" t="s">
        <v>14</v>
      </c>
      <c r="F32" s="28" t="s">
        <v>14</v>
      </c>
      <c r="G32" s="29">
        <v>54844</v>
      </c>
      <c r="H32" s="28" t="s">
        <v>14</v>
      </c>
      <c r="I32" s="28" t="s">
        <v>14</v>
      </c>
      <c r="J32" s="28" t="s">
        <v>14</v>
      </c>
      <c r="K32" s="28" t="s">
        <v>14</v>
      </c>
      <c r="L32" s="28" t="s">
        <v>14</v>
      </c>
      <c r="M32" s="29">
        <v>135559</v>
      </c>
    </row>
    <row r="33" spans="1:13">
      <c r="A33" s="264" t="s">
        <v>41</v>
      </c>
      <c r="B33" s="29">
        <v>3569</v>
      </c>
      <c r="C33" s="29">
        <v>253058</v>
      </c>
      <c r="D33" s="29">
        <v>17277</v>
      </c>
      <c r="E33" s="29">
        <v>36087</v>
      </c>
      <c r="F33" s="29">
        <v>251467</v>
      </c>
      <c r="G33" s="29">
        <v>351415</v>
      </c>
      <c r="H33" s="29">
        <v>175536</v>
      </c>
      <c r="I33" s="28" t="s">
        <v>14</v>
      </c>
      <c r="J33" s="29">
        <v>141831</v>
      </c>
      <c r="K33" s="29">
        <v>54533</v>
      </c>
      <c r="L33" s="28" t="s">
        <v>14</v>
      </c>
      <c r="M33" s="29">
        <v>1284772</v>
      </c>
    </row>
    <row r="34" spans="1:13">
      <c r="A34" s="264" t="s">
        <v>42</v>
      </c>
      <c r="B34" s="28" t="s">
        <v>14</v>
      </c>
      <c r="C34" s="29">
        <v>0</v>
      </c>
      <c r="D34" s="29">
        <v>-10481</v>
      </c>
      <c r="E34" s="29">
        <v>-460761</v>
      </c>
      <c r="F34" s="29">
        <v>30000</v>
      </c>
      <c r="G34" s="28" t="s">
        <v>14</v>
      </c>
      <c r="H34" s="28" t="s">
        <v>14</v>
      </c>
      <c r="I34" s="28" t="s">
        <v>14</v>
      </c>
      <c r="J34" s="28" t="s">
        <v>14</v>
      </c>
      <c r="K34" s="28" t="s">
        <v>14</v>
      </c>
      <c r="L34" s="28" t="s">
        <v>14</v>
      </c>
      <c r="M34" s="29">
        <v>-441241</v>
      </c>
    </row>
    <row r="35" spans="1:13">
      <c r="A35" s="264" t="s">
        <v>308</v>
      </c>
      <c r="B35" s="28" t="s">
        <v>14</v>
      </c>
      <c r="C35" s="28" t="s">
        <v>14</v>
      </c>
      <c r="D35" s="28" t="s">
        <v>14</v>
      </c>
      <c r="E35" s="29">
        <v>65337</v>
      </c>
      <c r="F35" s="28" t="s">
        <v>14</v>
      </c>
      <c r="G35" s="28" t="s">
        <v>14</v>
      </c>
      <c r="H35" s="28" t="s">
        <v>14</v>
      </c>
      <c r="I35" s="28" t="s">
        <v>14</v>
      </c>
      <c r="J35" s="28" t="s">
        <v>14</v>
      </c>
      <c r="K35" s="28" t="s">
        <v>14</v>
      </c>
      <c r="L35" s="28" t="s">
        <v>14</v>
      </c>
      <c r="M35" s="29">
        <v>65337</v>
      </c>
    </row>
    <row r="36" spans="1:13">
      <c r="A36" s="264" t="s">
        <v>309</v>
      </c>
      <c r="B36" s="28" t="s">
        <v>14</v>
      </c>
      <c r="C36" s="28" t="s">
        <v>14</v>
      </c>
      <c r="D36" s="28" t="s">
        <v>14</v>
      </c>
      <c r="E36" s="29">
        <v>144162</v>
      </c>
      <c r="F36" s="28" t="s">
        <v>14</v>
      </c>
      <c r="G36" s="28" t="s">
        <v>14</v>
      </c>
      <c r="H36" s="28" t="s">
        <v>14</v>
      </c>
      <c r="I36" s="28" t="s">
        <v>14</v>
      </c>
      <c r="J36" s="28" t="s">
        <v>14</v>
      </c>
      <c r="K36" s="28" t="s">
        <v>14</v>
      </c>
      <c r="L36" s="28" t="s">
        <v>14</v>
      </c>
      <c r="M36" s="29">
        <v>144162</v>
      </c>
    </row>
    <row r="37" spans="1:13">
      <c r="A37" s="264" t="s">
        <v>43</v>
      </c>
      <c r="B37" s="28" t="s">
        <v>14</v>
      </c>
      <c r="C37" s="28" t="s">
        <v>14</v>
      </c>
      <c r="D37" s="28" t="s">
        <v>14</v>
      </c>
      <c r="E37" s="28" t="s">
        <v>14</v>
      </c>
      <c r="F37" s="28" t="s">
        <v>14</v>
      </c>
      <c r="G37" s="28" t="s">
        <v>14</v>
      </c>
      <c r="H37" s="28" t="s">
        <v>14</v>
      </c>
      <c r="I37" s="29">
        <v>1100</v>
      </c>
      <c r="J37" s="28" t="s">
        <v>14</v>
      </c>
      <c r="K37" s="28" t="s">
        <v>14</v>
      </c>
      <c r="L37" s="28" t="s">
        <v>14</v>
      </c>
      <c r="M37" s="29">
        <v>1100</v>
      </c>
    </row>
    <row r="38" spans="1:13">
      <c r="A38" s="264"/>
      <c r="B38" s="28"/>
      <c r="C38" s="28"/>
      <c r="D38" s="28"/>
      <c r="E38" s="28"/>
      <c r="F38" s="28"/>
      <c r="G38" s="28"/>
      <c r="H38" s="28"/>
      <c r="I38" s="29"/>
      <c r="J38" s="28"/>
      <c r="K38" s="28"/>
      <c r="L38" s="28"/>
      <c r="M38" s="29"/>
    </row>
    <row r="39" spans="1:13">
      <c r="A39" s="264"/>
      <c r="B39" s="28"/>
      <c r="C39" s="28"/>
      <c r="D39" s="28"/>
      <c r="E39" s="28"/>
      <c r="F39" s="28"/>
      <c r="G39" s="28"/>
      <c r="H39" s="28"/>
      <c r="I39" s="29"/>
      <c r="J39" s="28"/>
      <c r="K39" s="28"/>
      <c r="L39" s="28"/>
      <c r="M39" s="29"/>
    </row>
    <row r="40" spans="1:13">
      <c r="A40" s="264"/>
      <c r="B40" s="28"/>
      <c r="C40" s="28"/>
      <c r="D40" s="28"/>
      <c r="E40" s="28"/>
      <c r="F40" s="28"/>
      <c r="G40" s="28"/>
      <c r="H40" s="28"/>
      <c r="I40" s="29"/>
      <c r="J40" s="28"/>
      <c r="K40" s="28"/>
      <c r="L40" s="28"/>
      <c r="M40" s="29"/>
    </row>
    <row r="41" spans="1:13">
      <c r="A41" s="264" t="s">
        <v>45</v>
      </c>
      <c r="B41" s="28" t="s">
        <v>14</v>
      </c>
      <c r="C41" s="28" t="s">
        <v>14</v>
      </c>
      <c r="D41" s="28" t="s">
        <v>14</v>
      </c>
      <c r="E41" s="28" t="s">
        <v>14</v>
      </c>
      <c r="F41" s="28" t="s">
        <v>14</v>
      </c>
      <c r="G41" s="28" t="s">
        <v>14</v>
      </c>
      <c r="H41" s="28" t="s">
        <v>14</v>
      </c>
      <c r="I41" s="29">
        <v>-21401</v>
      </c>
      <c r="J41" s="28" t="s">
        <v>14</v>
      </c>
      <c r="K41" s="28" t="s">
        <v>14</v>
      </c>
      <c r="L41" s="28" t="s">
        <v>14</v>
      </c>
      <c r="M41" s="29">
        <v>-21401</v>
      </c>
    </row>
    <row r="42" spans="1:13">
      <c r="A42" s="264" t="s">
        <v>46</v>
      </c>
      <c r="B42" s="29">
        <v>2501</v>
      </c>
      <c r="C42" s="29">
        <v>8945</v>
      </c>
      <c r="D42" s="29">
        <v>775</v>
      </c>
      <c r="E42" s="29">
        <v>3552</v>
      </c>
      <c r="F42" s="29">
        <v>7269</v>
      </c>
      <c r="G42" s="29">
        <v>1812</v>
      </c>
      <c r="H42" s="29">
        <v>15833</v>
      </c>
      <c r="I42" s="29">
        <v>6</v>
      </c>
      <c r="J42" s="29">
        <v>275</v>
      </c>
      <c r="K42" s="29">
        <v>2972</v>
      </c>
      <c r="L42" s="28" t="s">
        <v>14</v>
      </c>
      <c r="M42" s="29">
        <v>43939</v>
      </c>
    </row>
    <row r="43" spans="1:13">
      <c r="A43" s="264" t="s">
        <v>47</v>
      </c>
      <c r="B43" s="29">
        <v>893</v>
      </c>
      <c r="C43" s="29">
        <v>7615</v>
      </c>
      <c r="D43" s="29">
        <v>3028</v>
      </c>
      <c r="E43" s="29">
        <v>1511</v>
      </c>
      <c r="F43" s="29">
        <v>3659</v>
      </c>
      <c r="G43" s="29">
        <v>986</v>
      </c>
      <c r="H43" s="29">
        <v>3959</v>
      </c>
      <c r="I43" s="29">
        <v>1</v>
      </c>
      <c r="J43" s="29">
        <v>413</v>
      </c>
      <c r="K43" s="29">
        <v>771</v>
      </c>
      <c r="L43" s="28" t="s">
        <v>14</v>
      </c>
      <c r="M43" s="29">
        <v>22837</v>
      </c>
    </row>
    <row r="44" spans="1:13">
      <c r="A44" s="264" t="s">
        <v>48</v>
      </c>
      <c r="B44" s="29">
        <v>433</v>
      </c>
      <c r="C44" s="29">
        <v>1783</v>
      </c>
      <c r="D44" s="29">
        <v>414</v>
      </c>
      <c r="E44" s="29">
        <v>983</v>
      </c>
      <c r="F44" s="29">
        <v>1534</v>
      </c>
      <c r="G44" s="29">
        <v>939</v>
      </c>
      <c r="H44" s="29">
        <v>4436</v>
      </c>
      <c r="I44" s="29">
        <v>14</v>
      </c>
      <c r="J44" s="29">
        <v>309</v>
      </c>
      <c r="K44" s="29">
        <v>631</v>
      </c>
      <c r="L44" s="28" t="s">
        <v>14</v>
      </c>
      <c r="M44" s="29">
        <v>11475</v>
      </c>
    </row>
    <row r="45" spans="1:13">
      <c r="A45" s="264" t="s">
        <v>49</v>
      </c>
      <c r="B45" s="29">
        <v>2888</v>
      </c>
      <c r="C45" s="29">
        <v>132</v>
      </c>
      <c r="D45" s="28" t="s">
        <v>14</v>
      </c>
      <c r="E45" s="28" t="s">
        <v>14</v>
      </c>
      <c r="F45" s="28" t="s">
        <v>14</v>
      </c>
      <c r="G45" s="28" t="s">
        <v>14</v>
      </c>
      <c r="H45" s="29">
        <v>613</v>
      </c>
      <c r="I45" s="28" t="s">
        <v>14</v>
      </c>
      <c r="J45" s="28" t="s">
        <v>14</v>
      </c>
      <c r="K45" s="28" t="s">
        <v>14</v>
      </c>
      <c r="L45" s="28" t="s">
        <v>14</v>
      </c>
      <c r="M45" s="29">
        <v>3633</v>
      </c>
    </row>
    <row r="46" spans="1:13">
      <c r="A46" s="264" t="s">
        <v>50</v>
      </c>
      <c r="B46" s="29">
        <v>772</v>
      </c>
      <c r="C46" s="29">
        <v>349</v>
      </c>
      <c r="D46" s="28" t="s">
        <v>14</v>
      </c>
      <c r="E46" s="28" t="s">
        <v>14</v>
      </c>
      <c r="F46" s="28" t="s">
        <v>14</v>
      </c>
      <c r="G46" s="28" t="s">
        <v>14</v>
      </c>
      <c r="H46" s="28" t="s">
        <v>14</v>
      </c>
      <c r="I46" s="28" t="s">
        <v>14</v>
      </c>
      <c r="J46" s="28" t="s">
        <v>14</v>
      </c>
      <c r="K46" s="28" t="s">
        <v>14</v>
      </c>
      <c r="L46" s="28" t="s">
        <v>14</v>
      </c>
      <c r="M46" s="29">
        <v>1120</v>
      </c>
    </row>
    <row r="47" spans="1:13">
      <c r="A47" s="264" t="s">
        <v>51</v>
      </c>
      <c r="B47" s="29">
        <v>1314</v>
      </c>
      <c r="C47" s="28" t="s">
        <v>14</v>
      </c>
      <c r="D47" s="28" t="s">
        <v>14</v>
      </c>
      <c r="E47" s="28" t="s">
        <v>14</v>
      </c>
      <c r="F47" s="28" t="s">
        <v>14</v>
      </c>
      <c r="G47" s="28" t="s">
        <v>14</v>
      </c>
      <c r="H47" s="28" t="s">
        <v>14</v>
      </c>
      <c r="I47" s="28" t="s">
        <v>14</v>
      </c>
      <c r="J47" s="29">
        <v>362</v>
      </c>
      <c r="K47" s="28" t="s">
        <v>14</v>
      </c>
      <c r="L47" s="28" t="s">
        <v>14</v>
      </c>
      <c r="M47" s="29">
        <v>1676</v>
      </c>
    </row>
    <row r="48" spans="1:13">
      <c r="A48" s="264" t="s">
        <v>52</v>
      </c>
      <c r="B48" s="29">
        <v>60</v>
      </c>
      <c r="C48" s="28" t="s">
        <v>14</v>
      </c>
      <c r="D48" s="28" t="s">
        <v>14</v>
      </c>
      <c r="E48" s="28" t="s">
        <v>14</v>
      </c>
      <c r="F48" s="28" t="s">
        <v>14</v>
      </c>
      <c r="G48" s="28" t="s">
        <v>14</v>
      </c>
      <c r="H48" s="28" t="s">
        <v>14</v>
      </c>
      <c r="I48" s="28" t="s">
        <v>14</v>
      </c>
      <c r="J48" s="28" t="s">
        <v>14</v>
      </c>
      <c r="K48" s="29">
        <v>9</v>
      </c>
      <c r="L48" s="28" t="s">
        <v>14</v>
      </c>
      <c r="M48" s="29">
        <v>69</v>
      </c>
    </row>
    <row r="49" spans="1:13">
      <c r="A49" s="264"/>
      <c r="B49" s="29"/>
      <c r="C49" s="28"/>
      <c r="D49" s="28"/>
      <c r="E49" s="28"/>
      <c r="F49" s="28"/>
      <c r="G49" s="28"/>
      <c r="H49" s="28"/>
      <c r="I49" s="28"/>
      <c r="J49" s="28"/>
      <c r="K49" s="29"/>
      <c r="L49" s="28"/>
      <c r="M49" s="29"/>
    </row>
    <row r="50" spans="1:13">
      <c r="A50" s="264" t="s">
        <v>53</v>
      </c>
      <c r="B50" s="28" t="s">
        <v>14</v>
      </c>
      <c r="C50" s="28" t="s">
        <v>14</v>
      </c>
      <c r="D50" s="28" t="s">
        <v>14</v>
      </c>
      <c r="E50" s="28" t="s">
        <v>14</v>
      </c>
      <c r="F50" s="28" t="s">
        <v>14</v>
      </c>
      <c r="G50" s="28" t="s">
        <v>14</v>
      </c>
      <c r="H50" s="28" t="s">
        <v>14</v>
      </c>
      <c r="I50" s="29">
        <v>646440</v>
      </c>
      <c r="J50" s="28" t="s">
        <v>14</v>
      </c>
      <c r="K50" s="28" t="s">
        <v>14</v>
      </c>
      <c r="L50" s="28" t="s">
        <v>14</v>
      </c>
      <c r="M50" s="29">
        <v>646440</v>
      </c>
    </row>
    <row r="51" spans="1:13">
      <c r="A51" s="264" t="s">
        <v>54</v>
      </c>
      <c r="B51" s="28" t="s">
        <v>14</v>
      </c>
      <c r="C51" s="28" t="s">
        <v>14</v>
      </c>
      <c r="D51" s="29">
        <v>-25961</v>
      </c>
      <c r="E51" s="29">
        <v>250818</v>
      </c>
      <c r="F51" s="28" t="s">
        <v>14</v>
      </c>
      <c r="G51" s="28" t="s">
        <v>14</v>
      </c>
      <c r="H51" s="28" t="s">
        <v>14</v>
      </c>
      <c r="I51" s="28" t="s">
        <v>14</v>
      </c>
      <c r="J51" s="28" t="s">
        <v>14</v>
      </c>
      <c r="K51" s="28" t="s">
        <v>14</v>
      </c>
      <c r="L51" s="28" t="s">
        <v>14</v>
      </c>
      <c r="M51" s="29">
        <v>224857</v>
      </c>
    </row>
    <row r="52" spans="1:13">
      <c r="A52" s="264" t="s">
        <v>55</v>
      </c>
      <c r="B52" s="28" t="s">
        <v>14</v>
      </c>
      <c r="C52" s="28" t="s">
        <v>14</v>
      </c>
      <c r="D52" s="29">
        <v>-46846</v>
      </c>
      <c r="E52" s="29">
        <v>219328</v>
      </c>
      <c r="F52" s="28" t="s">
        <v>14</v>
      </c>
      <c r="G52" s="28" t="s">
        <v>14</v>
      </c>
      <c r="H52" s="28" t="s">
        <v>14</v>
      </c>
      <c r="I52" s="28" t="s">
        <v>14</v>
      </c>
      <c r="J52" s="28" t="s">
        <v>14</v>
      </c>
      <c r="K52" s="28" t="s">
        <v>14</v>
      </c>
      <c r="L52" s="28" t="s">
        <v>14</v>
      </c>
      <c r="M52" s="29">
        <v>172482</v>
      </c>
    </row>
    <row r="53" spans="1:13">
      <c r="A53" s="264" t="s">
        <v>56</v>
      </c>
      <c r="B53" s="29">
        <v>663</v>
      </c>
      <c r="C53" s="29">
        <v>15903</v>
      </c>
      <c r="D53" s="29">
        <v>2382</v>
      </c>
      <c r="E53" s="29">
        <v>846</v>
      </c>
      <c r="F53" s="29">
        <v>10296</v>
      </c>
      <c r="G53" s="29">
        <v>12419</v>
      </c>
      <c r="H53" s="29">
        <v>11933</v>
      </c>
      <c r="I53" s="28" t="s">
        <v>14</v>
      </c>
      <c r="J53" s="29">
        <v>10984</v>
      </c>
      <c r="K53" s="29">
        <v>614</v>
      </c>
      <c r="L53" s="28" t="s">
        <v>14</v>
      </c>
      <c r="M53" s="29">
        <v>66039</v>
      </c>
    </row>
    <row r="54" spans="1:13">
      <c r="A54" s="264" t="s">
        <v>57</v>
      </c>
      <c r="B54" s="29">
        <v>663</v>
      </c>
      <c r="C54" s="29">
        <v>15480</v>
      </c>
      <c r="D54" s="29">
        <v>2382</v>
      </c>
      <c r="E54" s="29">
        <v>846</v>
      </c>
      <c r="F54" s="29">
        <v>10122</v>
      </c>
      <c r="G54" s="29">
        <v>12419</v>
      </c>
      <c r="H54" s="29">
        <v>11933</v>
      </c>
      <c r="I54" s="28" t="s">
        <v>14</v>
      </c>
      <c r="J54" s="29">
        <v>10960</v>
      </c>
      <c r="K54" s="29">
        <v>614</v>
      </c>
      <c r="L54" s="28" t="s">
        <v>14</v>
      </c>
      <c r="M54" s="29">
        <v>65418</v>
      </c>
    </row>
    <row r="55" spans="1:13">
      <c r="A55" s="264"/>
      <c r="B55" s="29"/>
      <c r="C55" s="29"/>
      <c r="D55" s="29"/>
      <c r="E55" s="29"/>
      <c r="F55" s="29"/>
      <c r="G55" s="29"/>
      <c r="H55" s="29"/>
      <c r="I55" s="28"/>
      <c r="J55" s="29"/>
      <c r="K55" s="29"/>
      <c r="L55" s="28"/>
      <c r="M55" s="29"/>
    </row>
    <row r="56" spans="1:13">
      <c r="A56" s="264" t="s">
        <v>58</v>
      </c>
      <c r="B56" s="29">
        <v>220</v>
      </c>
      <c r="C56" s="29">
        <v>2259</v>
      </c>
      <c r="D56" s="29">
        <v>2928</v>
      </c>
      <c r="E56" s="29">
        <v>6957</v>
      </c>
      <c r="F56" s="29">
        <v>25799</v>
      </c>
      <c r="G56" s="29">
        <v>38385</v>
      </c>
      <c r="H56" s="29">
        <v>5849</v>
      </c>
      <c r="I56" s="29">
        <v>6258</v>
      </c>
      <c r="J56" s="29">
        <v>1408</v>
      </c>
      <c r="K56" s="29">
        <v>3464</v>
      </c>
      <c r="L56" s="28" t="s">
        <v>14</v>
      </c>
      <c r="M56" s="29">
        <v>93526</v>
      </c>
    </row>
    <row r="57" spans="1:13">
      <c r="A57" s="264" t="s">
        <v>59</v>
      </c>
      <c r="B57" s="29">
        <v>0</v>
      </c>
      <c r="C57" s="29">
        <v>0</v>
      </c>
      <c r="D57" s="29">
        <v>0</v>
      </c>
      <c r="E57" s="29">
        <v>0</v>
      </c>
      <c r="F57" s="29">
        <v>0</v>
      </c>
      <c r="G57" s="29">
        <v>0</v>
      </c>
      <c r="H57" s="29">
        <v>0</v>
      </c>
      <c r="I57" s="29">
        <v>0</v>
      </c>
      <c r="J57" s="29">
        <v>0</v>
      </c>
      <c r="K57" s="29">
        <v>0</v>
      </c>
      <c r="L57" s="29">
        <v>0</v>
      </c>
      <c r="M57" s="29">
        <v>0</v>
      </c>
    </row>
    <row r="58" spans="1:13">
      <c r="A58" s="264" t="s">
        <v>60</v>
      </c>
      <c r="B58" s="29">
        <v>2404</v>
      </c>
      <c r="C58" s="29">
        <v>430</v>
      </c>
      <c r="D58" s="29">
        <v>243</v>
      </c>
      <c r="E58" s="28" t="s">
        <v>14</v>
      </c>
      <c r="F58" s="29">
        <v>457524</v>
      </c>
      <c r="G58" s="29">
        <v>73</v>
      </c>
      <c r="H58" s="29">
        <v>5498</v>
      </c>
      <c r="I58" s="29">
        <v>-4088</v>
      </c>
      <c r="J58" s="29">
        <v>-24749</v>
      </c>
      <c r="K58" s="29">
        <v>57814</v>
      </c>
      <c r="L58" s="29">
        <v>1490708</v>
      </c>
      <c r="M58" s="29">
        <v>1985857</v>
      </c>
    </row>
    <row r="59" spans="1:13">
      <c r="A59" s="264" t="s">
        <v>61</v>
      </c>
      <c r="B59" s="29">
        <v>815798</v>
      </c>
      <c r="C59" s="29">
        <v>3247097</v>
      </c>
      <c r="D59" s="29">
        <v>705176</v>
      </c>
      <c r="E59" s="29">
        <v>1630500</v>
      </c>
      <c r="F59" s="29">
        <v>2637185</v>
      </c>
      <c r="G59" s="29">
        <v>5066981</v>
      </c>
      <c r="H59" s="29">
        <v>3953905</v>
      </c>
      <c r="I59" s="29">
        <v>6893299</v>
      </c>
      <c r="J59" s="29">
        <v>1412579</v>
      </c>
      <c r="K59" s="29">
        <v>1100017</v>
      </c>
      <c r="L59" s="29">
        <v>2514125</v>
      </c>
      <c r="M59" s="29">
        <v>29976663</v>
      </c>
    </row>
    <row r="60" spans="1:13">
      <c r="A60" s="264" t="s">
        <v>62</v>
      </c>
      <c r="B60" s="29">
        <v>0</v>
      </c>
      <c r="C60" s="29">
        <v>0</v>
      </c>
      <c r="D60" s="29">
        <v>0</v>
      </c>
      <c r="E60" s="29">
        <v>2566</v>
      </c>
      <c r="F60" s="29">
        <v>21107</v>
      </c>
      <c r="G60" s="29">
        <v>0</v>
      </c>
      <c r="H60" s="29">
        <v>0</v>
      </c>
      <c r="I60" s="29">
        <v>225899</v>
      </c>
      <c r="J60" s="29">
        <v>0</v>
      </c>
      <c r="K60" s="29">
        <v>0</v>
      </c>
      <c r="L60" s="29">
        <v>1487931</v>
      </c>
      <c r="M60" s="29">
        <v>1737503</v>
      </c>
    </row>
    <row r="61" spans="1:13">
      <c r="A61" s="264" t="s">
        <v>63</v>
      </c>
      <c r="B61" s="29">
        <v>815798</v>
      </c>
      <c r="C61" s="29">
        <v>3247097</v>
      </c>
      <c r="D61" s="29">
        <v>705176</v>
      </c>
      <c r="E61" s="29">
        <v>1627934</v>
      </c>
      <c r="F61" s="29">
        <v>2616078</v>
      </c>
      <c r="G61" s="29">
        <v>5066981</v>
      </c>
      <c r="H61" s="29">
        <v>3953905</v>
      </c>
      <c r="I61" s="29">
        <v>6667400</v>
      </c>
      <c r="J61" s="29">
        <v>1412579</v>
      </c>
      <c r="K61" s="29">
        <v>1100017</v>
      </c>
      <c r="L61" s="29">
        <v>1026194</v>
      </c>
      <c r="M61" s="29">
        <v>28239159</v>
      </c>
    </row>
  </sheetData>
  <mergeCells count="2">
    <mergeCell ref="A1:M1"/>
    <mergeCell ref="A2:M2"/>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O135"/>
  <sheetViews>
    <sheetView view="pageBreakPreview" zoomScale="106" zoomScaleSheetLayoutView="106" workbookViewId="0">
      <pane xSplit="2" ySplit="4" topLeftCell="BC125" activePane="bottomRight" state="frozen"/>
      <selection pane="topRight" activeCell="C1" sqref="C1"/>
      <selection pane="bottomLeft" activeCell="A6" sqref="A6"/>
      <selection pane="bottomRight" activeCell="BL127" sqref="BL127"/>
    </sheetView>
  </sheetViews>
  <sheetFormatPr defaultRowHeight="15"/>
  <cols>
    <col min="1" max="1" width="10.5703125" style="132" customWidth="1"/>
    <col min="2" max="2" width="25.42578125" customWidth="1"/>
    <col min="3" max="3" width="12.140625" customWidth="1"/>
    <col min="4" max="4" width="11.5703125" customWidth="1"/>
    <col min="5" max="5" width="16.5703125" customWidth="1"/>
    <col min="6" max="6" width="10.140625" customWidth="1"/>
    <col min="7" max="7" width="10.28515625" customWidth="1"/>
    <col min="8" max="8" width="11.42578125" customWidth="1"/>
    <col min="9" max="9" width="13" customWidth="1"/>
    <col min="10" max="10" width="11" customWidth="1"/>
    <col min="11" max="11" width="12.140625" customWidth="1"/>
    <col min="12" max="13" width="12" bestFit="1" customWidth="1"/>
    <col min="14" max="14" width="10.5703125" customWidth="1"/>
    <col min="15" max="15" width="11.85546875" bestFit="1" customWidth="1"/>
    <col min="16" max="16" width="12" bestFit="1" customWidth="1"/>
    <col min="17" max="18" width="11.85546875" bestFit="1" customWidth="1"/>
    <col min="19" max="19" width="12" bestFit="1" customWidth="1"/>
    <col min="20" max="20" width="11.85546875" customWidth="1"/>
    <col min="21" max="21" width="11.85546875" bestFit="1" customWidth="1"/>
    <col min="22" max="22" width="9.7109375" style="179" customWidth="1"/>
    <col min="23" max="23" width="12" bestFit="1" customWidth="1"/>
    <col min="24" max="24" width="10.140625" customWidth="1"/>
    <col min="25" max="25" width="13.7109375" bestFit="1" customWidth="1"/>
    <col min="26" max="27" width="10.28515625" customWidth="1"/>
    <col min="28" max="28" width="10.28515625" style="184" customWidth="1"/>
    <col min="29" max="29" width="12.7109375" style="41" customWidth="1"/>
    <col min="30" max="30" width="14.85546875" customWidth="1"/>
    <col min="31" max="31" width="12.140625" customWidth="1"/>
    <col min="32" max="32" width="9.28515625" bestFit="1" customWidth="1"/>
    <col min="33" max="33" width="10.28515625" customWidth="1"/>
    <col min="34" max="34" width="9.28515625" bestFit="1" customWidth="1"/>
    <col min="35" max="35" width="12" customWidth="1"/>
    <col min="36" max="36" width="12.42578125" customWidth="1"/>
    <col min="37" max="37" width="12.85546875" customWidth="1"/>
    <col min="38" max="38" width="12.140625" customWidth="1"/>
    <col min="39" max="39" width="10.85546875" customWidth="1"/>
    <col min="40" max="40" width="10.140625" customWidth="1"/>
    <col min="41" max="41" width="11" style="179" customWidth="1"/>
    <col min="42" max="42" width="11.7109375" customWidth="1"/>
    <col min="43" max="43" width="10.7109375" style="41" customWidth="1"/>
    <col min="44" max="44" width="9.7109375" bestFit="1" customWidth="1"/>
    <col min="47" max="47" width="9.28515625" bestFit="1" customWidth="1"/>
    <col min="49" max="49" width="11.85546875" customWidth="1"/>
    <col min="50" max="50" width="11.28515625" customWidth="1"/>
    <col min="51" max="51" width="12.28515625" customWidth="1"/>
    <col min="52" max="52" width="11.140625" customWidth="1"/>
    <col min="53" max="53" width="10.28515625" customWidth="1"/>
    <col min="54" max="54" width="14" style="41" customWidth="1"/>
    <col min="55" max="55" width="13.28515625" customWidth="1"/>
    <col min="56" max="56" width="11" customWidth="1"/>
    <col min="57" max="57" width="12.7109375" customWidth="1"/>
    <col min="58" max="58" width="14" customWidth="1"/>
    <col min="59" max="59" width="16.28515625" customWidth="1"/>
    <col min="60" max="60" width="16.28515625" style="179" customWidth="1"/>
    <col min="61" max="61" width="16.28515625" style="47" customWidth="1"/>
    <col min="62" max="62" width="13.28515625" customWidth="1"/>
    <col min="63" max="63" width="13.5703125" style="53" customWidth="1"/>
    <col min="64" max="64" width="11.28515625" customWidth="1"/>
    <col min="65" max="65" width="11.42578125" customWidth="1"/>
  </cols>
  <sheetData>
    <row r="1" spans="1:67" ht="15.75">
      <c r="A1" s="121"/>
      <c r="B1" s="193"/>
      <c r="C1" s="268" t="s">
        <v>330</v>
      </c>
      <c r="D1" s="268"/>
      <c r="E1" s="268"/>
      <c r="F1" s="268"/>
      <c r="G1" s="268"/>
      <c r="H1" s="268"/>
      <c r="I1" s="268"/>
      <c r="J1" s="268"/>
      <c r="K1" s="268"/>
      <c r="L1" s="1"/>
      <c r="M1" s="1"/>
      <c r="N1" s="1"/>
      <c r="O1" s="1"/>
      <c r="P1" s="1"/>
      <c r="Q1" s="1"/>
      <c r="R1" s="1"/>
      <c r="S1" s="1"/>
      <c r="T1" s="1"/>
      <c r="U1" s="1"/>
      <c r="V1" s="177"/>
      <c r="W1" s="1"/>
      <c r="X1" s="1"/>
      <c r="Y1" s="1"/>
      <c r="Z1" s="1"/>
      <c r="AA1" s="1"/>
      <c r="AB1" s="1"/>
      <c r="AC1" s="2"/>
      <c r="AD1" s="2"/>
      <c r="AE1" s="1"/>
      <c r="AF1" s="1"/>
      <c r="AG1" s="1"/>
      <c r="AH1" s="1"/>
      <c r="AI1" s="1"/>
      <c r="AJ1" s="1"/>
      <c r="AK1" s="1"/>
      <c r="AL1" s="1"/>
      <c r="AM1" s="1"/>
      <c r="AN1" s="1"/>
      <c r="AO1" s="177"/>
      <c r="AP1" s="1"/>
      <c r="AQ1" s="2"/>
      <c r="AR1" s="1"/>
      <c r="AS1" s="1"/>
      <c r="AT1" s="1"/>
      <c r="AU1" s="1"/>
      <c r="AV1" s="1"/>
      <c r="AW1" s="2"/>
      <c r="AX1" s="1"/>
      <c r="AY1" s="1"/>
      <c r="AZ1" s="1"/>
      <c r="BA1" s="1"/>
      <c r="BB1" s="2"/>
      <c r="BD1" s="1"/>
      <c r="BE1" s="1"/>
      <c r="BF1" s="1"/>
      <c r="BG1" s="1"/>
      <c r="BH1" s="177"/>
      <c r="BI1" s="42"/>
      <c r="BJ1" s="1"/>
      <c r="BK1" s="48"/>
    </row>
    <row r="2" spans="1:67" ht="15.75">
      <c r="A2" s="121"/>
      <c r="B2" s="1"/>
      <c r="C2" s="1"/>
      <c r="D2" s="1"/>
      <c r="E2" s="1"/>
      <c r="F2" s="1"/>
      <c r="G2" s="1"/>
      <c r="H2" s="1"/>
      <c r="I2" s="1"/>
      <c r="J2" s="1"/>
      <c r="K2" s="1"/>
      <c r="L2" s="1"/>
      <c r="M2" s="269" t="s">
        <v>64</v>
      </c>
      <c r="N2" s="269"/>
      <c r="O2" s="269"/>
      <c r="P2" s="1"/>
      <c r="Q2" s="1"/>
      <c r="R2" s="1"/>
      <c r="S2" s="1"/>
      <c r="T2" s="1"/>
      <c r="U2" s="1"/>
      <c r="V2" s="177"/>
      <c r="W2" s="1"/>
      <c r="X2" s="1"/>
      <c r="Y2" s="1"/>
      <c r="Z2" s="1"/>
      <c r="AA2" s="1"/>
      <c r="AB2" s="1"/>
      <c r="AC2" s="2"/>
      <c r="AD2" s="2"/>
      <c r="AE2" s="1"/>
      <c r="AF2" s="1"/>
      <c r="AG2" s="1"/>
      <c r="AH2" s="1"/>
      <c r="AI2" s="1"/>
      <c r="AJ2" s="1"/>
      <c r="AK2" s="1"/>
      <c r="AL2" s="1"/>
      <c r="AM2" s="1"/>
      <c r="AN2" s="1"/>
      <c r="AO2" s="177"/>
      <c r="AP2" s="1"/>
      <c r="AQ2" s="269" t="s">
        <v>64</v>
      </c>
      <c r="AR2" s="269"/>
      <c r="AS2" s="269"/>
      <c r="AT2" s="1"/>
      <c r="AU2" s="1"/>
      <c r="AV2" s="1"/>
      <c r="AW2" s="2"/>
      <c r="AX2" s="1"/>
      <c r="AY2" s="1"/>
      <c r="AZ2" s="1"/>
      <c r="BA2" s="1"/>
      <c r="BB2" s="2"/>
      <c r="BC2" s="1"/>
      <c r="BD2" s="1"/>
      <c r="BE2" s="1"/>
      <c r="BF2" s="1"/>
      <c r="BG2" s="1"/>
      <c r="BH2" s="177"/>
      <c r="BI2" s="269" t="s">
        <v>64</v>
      </c>
      <c r="BJ2" s="269"/>
      <c r="BK2" s="269"/>
    </row>
    <row r="3" spans="1:67" ht="37.5" customHeight="1">
      <c r="A3" s="39"/>
      <c r="B3" s="3"/>
      <c r="C3" s="3" t="s">
        <v>65</v>
      </c>
      <c r="D3" s="3" t="s">
        <v>66</v>
      </c>
      <c r="E3" s="3" t="s">
        <v>67</v>
      </c>
      <c r="F3" s="3" t="s">
        <v>68</v>
      </c>
      <c r="G3" s="3" t="s">
        <v>69</v>
      </c>
      <c r="H3" s="3" t="s">
        <v>70</v>
      </c>
      <c r="I3" s="3" t="s">
        <v>71</v>
      </c>
      <c r="J3" s="3" t="s">
        <v>72</v>
      </c>
      <c r="K3" s="3" t="s">
        <v>73</v>
      </c>
      <c r="L3" s="3" t="s">
        <v>74</v>
      </c>
      <c r="M3" s="3" t="s">
        <v>75</v>
      </c>
      <c r="N3" s="3" t="s">
        <v>76</v>
      </c>
      <c r="O3" s="3" t="s">
        <v>77</v>
      </c>
      <c r="P3" s="3" t="s">
        <v>78</v>
      </c>
      <c r="Q3" s="3" t="s">
        <v>79</v>
      </c>
      <c r="R3" s="3" t="s">
        <v>80</v>
      </c>
      <c r="S3" s="3" t="s">
        <v>81</v>
      </c>
      <c r="T3" s="3" t="s">
        <v>82</v>
      </c>
      <c r="U3" s="3" t="s">
        <v>98</v>
      </c>
      <c r="V3" s="39" t="s">
        <v>83</v>
      </c>
      <c r="W3" s="3" t="s">
        <v>84</v>
      </c>
      <c r="X3" s="3" t="s">
        <v>85</v>
      </c>
      <c r="Y3" s="3" t="s">
        <v>86</v>
      </c>
      <c r="Z3" s="3" t="s">
        <v>87</v>
      </c>
      <c r="AA3" s="3" t="s">
        <v>88</v>
      </c>
      <c r="AB3" s="3" t="s">
        <v>294</v>
      </c>
      <c r="AC3" s="4" t="s">
        <v>114</v>
      </c>
      <c r="AD3" s="4" t="s">
        <v>89</v>
      </c>
      <c r="AE3" s="3" t="s">
        <v>90</v>
      </c>
      <c r="AF3" s="3" t="s">
        <v>91</v>
      </c>
      <c r="AG3" s="3" t="s">
        <v>92</v>
      </c>
      <c r="AH3" s="3" t="s">
        <v>93</v>
      </c>
      <c r="AI3" s="3" t="s">
        <v>94</v>
      </c>
      <c r="AJ3" s="3" t="s">
        <v>95</v>
      </c>
      <c r="AK3" s="3" t="s">
        <v>96</v>
      </c>
      <c r="AL3" s="3" t="s">
        <v>97</v>
      </c>
      <c r="AM3" s="3" t="s">
        <v>99</v>
      </c>
      <c r="AN3" s="3" t="s">
        <v>100</v>
      </c>
      <c r="AO3" s="39" t="s">
        <v>101</v>
      </c>
      <c r="AP3" s="3" t="s">
        <v>102</v>
      </c>
      <c r="AQ3" s="4" t="s">
        <v>103</v>
      </c>
      <c r="AR3" s="3" t="s">
        <v>104</v>
      </c>
      <c r="AS3" s="3" t="s">
        <v>105</v>
      </c>
      <c r="AT3" s="3" t="s">
        <v>106</v>
      </c>
      <c r="AU3" s="39" t="s">
        <v>107</v>
      </c>
      <c r="AV3" s="39" t="s">
        <v>108</v>
      </c>
      <c r="AW3" s="39" t="s">
        <v>109</v>
      </c>
      <c r="AX3" s="3" t="s">
        <v>110</v>
      </c>
      <c r="AY3" s="3" t="s">
        <v>111</v>
      </c>
      <c r="AZ3" s="3" t="s">
        <v>112</v>
      </c>
      <c r="BA3" s="3" t="s">
        <v>113</v>
      </c>
      <c r="BB3" s="4" t="s">
        <v>115</v>
      </c>
      <c r="BC3" s="3" t="s">
        <v>116</v>
      </c>
      <c r="BD3" s="3" t="s">
        <v>117</v>
      </c>
      <c r="BE3" s="3" t="s">
        <v>118</v>
      </c>
      <c r="BF3" s="3" t="s">
        <v>119</v>
      </c>
      <c r="BG3" s="3" t="s">
        <v>120</v>
      </c>
      <c r="BH3" s="39" t="s">
        <v>139</v>
      </c>
      <c r="BI3" s="43" t="s">
        <v>121</v>
      </c>
      <c r="BJ3" s="3" t="s">
        <v>122</v>
      </c>
      <c r="BK3" s="49" t="s">
        <v>123</v>
      </c>
    </row>
    <row r="4" spans="1:67" s="132" customFormat="1" ht="15.75">
      <c r="A4" s="130" t="s">
        <v>202</v>
      </c>
      <c r="B4" s="130" t="s">
        <v>124</v>
      </c>
      <c r="C4" s="130">
        <v>1</v>
      </c>
      <c r="D4" s="130">
        <v>2</v>
      </c>
      <c r="E4" s="130">
        <v>3</v>
      </c>
      <c r="F4" s="130">
        <v>4</v>
      </c>
      <c r="G4" s="130">
        <v>7</v>
      </c>
      <c r="H4" s="130">
        <v>8</v>
      </c>
      <c r="I4" s="130">
        <v>9</v>
      </c>
      <c r="J4" s="130">
        <v>10</v>
      </c>
      <c r="K4" s="130">
        <v>11</v>
      </c>
      <c r="L4" s="130">
        <v>12</v>
      </c>
      <c r="M4" s="130">
        <v>13</v>
      </c>
      <c r="N4" s="130">
        <v>14</v>
      </c>
      <c r="O4" s="130">
        <v>15</v>
      </c>
      <c r="P4" s="130">
        <v>16</v>
      </c>
      <c r="Q4" s="130">
        <v>17</v>
      </c>
      <c r="R4" s="130">
        <v>20</v>
      </c>
      <c r="S4" s="130">
        <v>25</v>
      </c>
      <c r="T4" s="130">
        <v>26</v>
      </c>
      <c r="U4" s="131">
        <v>29</v>
      </c>
      <c r="V4" s="131">
        <v>34</v>
      </c>
      <c r="W4" s="130">
        <v>39</v>
      </c>
      <c r="X4" s="130">
        <v>40</v>
      </c>
      <c r="Y4" s="130">
        <v>42</v>
      </c>
      <c r="Z4" s="130">
        <v>43</v>
      </c>
      <c r="AA4" s="130">
        <v>44</v>
      </c>
      <c r="AB4" s="130">
        <v>53</v>
      </c>
      <c r="AC4" s="136">
        <v>63</v>
      </c>
      <c r="AD4" s="136"/>
      <c r="AE4" s="130">
        <v>18</v>
      </c>
      <c r="AF4" s="130">
        <v>19</v>
      </c>
      <c r="AG4" s="130">
        <v>21</v>
      </c>
      <c r="AH4" s="130">
        <v>22</v>
      </c>
      <c r="AI4" s="130">
        <v>23</v>
      </c>
      <c r="AJ4" s="130">
        <v>24</v>
      </c>
      <c r="AK4" s="130">
        <v>27</v>
      </c>
      <c r="AL4" s="130">
        <v>28</v>
      </c>
      <c r="AM4" s="131">
        <v>30</v>
      </c>
      <c r="AN4" s="130">
        <v>31</v>
      </c>
      <c r="AO4" s="131">
        <v>32</v>
      </c>
      <c r="AP4" s="130">
        <v>33</v>
      </c>
      <c r="AQ4" s="136">
        <v>35</v>
      </c>
      <c r="AR4" s="130">
        <v>36</v>
      </c>
      <c r="AS4" s="130">
        <v>37</v>
      </c>
      <c r="AT4" s="130">
        <v>38</v>
      </c>
      <c r="AU4" s="131">
        <v>41</v>
      </c>
      <c r="AV4" s="131">
        <v>48</v>
      </c>
      <c r="AW4" s="131">
        <v>50</v>
      </c>
      <c r="AX4" s="130">
        <v>51</v>
      </c>
      <c r="AY4" s="130">
        <v>52</v>
      </c>
      <c r="AZ4" s="130">
        <v>60</v>
      </c>
      <c r="BA4" s="130">
        <v>61</v>
      </c>
      <c r="BB4" s="136">
        <v>64</v>
      </c>
      <c r="BC4" s="130">
        <v>72</v>
      </c>
      <c r="BD4" s="130">
        <v>73</v>
      </c>
      <c r="BE4" s="130">
        <v>74</v>
      </c>
      <c r="BF4" s="130">
        <v>75</v>
      </c>
      <c r="BG4" s="130">
        <v>99</v>
      </c>
      <c r="BH4" s="131"/>
      <c r="BI4" s="137" t="s">
        <v>125</v>
      </c>
      <c r="BJ4" s="130">
        <v>98</v>
      </c>
      <c r="BK4" s="138"/>
    </row>
    <row r="5" spans="1:67" s="179" customFormat="1" ht="15.75">
      <c r="A5" s="8" t="s">
        <v>126</v>
      </c>
      <c r="B5" s="9" t="s">
        <v>321</v>
      </c>
      <c r="C5" s="225">
        <v>663523</v>
      </c>
      <c r="D5" s="226">
        <v>168929</v>
      </c>
      <c r="E5" s="226">
        <v>15718</v>
      </c>
      <c r="F5" s="226">
        <v>70786</v>
      </c>
      <c r="G5" s="226">
        <v>31676</v>
      </c>
      <c r="H5" s="226">
        <v>0</v>
      </c>
      <c r="I5" s="226">
        <v>0</v>
      </c>
      <c r="J5" s="226">
        <v>0</v>
      </c>
      <c r="K5" s="226">
        <v>0</v>
      </c>
      <c r="L5" s="226">
        <v>2584</v>
      </c>
      <c r="M5" s="226">
        <v>4525</v>
      </c>
      <c r="N5" s="226">
        <v>2525</v>
      </c>
      <c r="O5" s="226">
        <v>7127</v>
      </c>
      <c r="P5" s="226">
        <v>20201</v>
      </c>
      <c r="Q5" s="226">
        <v>0</v>
      </c>
      <c r="R5" s="226">
        <v>4094</v>
      </c>
      <c r="S5" s="226">
        <v>0</v>
      </c>
      <c r="T5" s="226">
        <v>0</v>
      </c>
      <c r="U5" s="226">
        <v>0</v>
      </c>
      <c r="V5" s="226">
        <v>0</v>
      </c>
      <c r="W5" s="226">
        <v>432</v>
      </c>
      <c r="X5" s="226">
        <v>0</v>
      </c>
      <c r="Y5" s="226">
        <v>6532</v>
      </c>
      <c r="Z5" s="226">
        <v>984</v>
      </c>
      <c r="AA5" s="226">
        <v>1741</v>
      </c>
      <c r="AB5" s="226">
        <v>911</v>
      </c>
      <c r="AC5" s="226">
        <v>0</v>
      </c>
      <c r="AD5" s="227">
        <f t="shared" ref="AD5" si="0">SUM(C5:AC5)</f>
        <v>1002288</v>
      </c>
      <c r="AE5" s="226">
        <v>4</v>
      </c>
      <c r="AF5" s="226">
        <v>2563</v>
      </c>
      <c r="AG5" s="226">
        <v>466</v>
      </c>
      <c r="AH5" s="226">
        <v>0</v>
      </c>
      <c r="AI5" s="226">
        <v>0</v>
      </c>
      <c r="AJ5" s="226">
        <v>3</v>
      </c>
      <c r="AK5" s="226">
        <v>374</v>
      </c>
      <c r="AL5" s="226">
        <v>2956</v>
      </c>
      <c r="AM5" s="226">
        <v>0</v>
      </c>
      <c r="AN5" s="226">
        <v>0</v>
      </c>
      <c r="AO5" s="226">
        <v>4905</v>
      </c>
      <c r="AP5" s="226">
        <v>2</v>
      </c>
      <c r="AQ5" s="226">
        <v>0</v>
      </c>
      <c r="AR5" s="226">
        <v>0</v>
      </c>
      <c r="AS5" s="226">
        <v>0</v>
      </c>
      <c r="AT5" s="226">
        <v>0</v>
      </c>
      <c r="AU5" s="226">
        <v>0</v>
      </c>
      <c r="AV5" s="226">
        <v>0</v>
      </c>
      <c r="AW5" s="226">
        <v>1658</v>
      </c>
      <c r="AX5" s="226">
        <v>1510</v>
      </c>
      <c r="AY5" s="226">
        <v>1404</v>
      </c>
      <c r="AZ5" s="226">
        <v>0</v>
      </c>
      <c r="BA5" s="226">
        <v>0</v>
      </c>
      <c r="BB5" s="226">
        <v>0</v>
      </c>
      <c r="BC5" s="226">
        <v>1081</v>
      </c>
      <c r="BD5" s="226">
        <v>1054</v>
      </c>
      <c r="BE5" s="226">
        <v>10</v>
      </c>
      <c r="BF5" s="226">
        <v>387</v>
      </c>
      <c r="BG5" s="226">
        <v>6951</v>
      </c>
      <c r="BH5" s="9">
        <f>SUM(AE5:BG5)</f>
        <v>25328</v>
      </c>
      <c r="BI5" s="228">
        <f>AD5+BH5</f>
        <v>1027616</v>
      </c>
      <c r="BJ5" s="97">
        <v>0</v>
      </c>
      <c r="BK5" s="227">
        <f>BI5-BJ5</f>
        <v>1027616</v>
      </c>
      <c r="BM5" s="229">
        <f>BK5-AD5</f>
        <v>25328</v>
      </c>
    </row>
    <row r="6" spans="1:67" s="41" customFormat="1" ht="15.75">
      <c r="A6" s="136"/>
      <c r="B6" s="235" t="s">
        <v>331</v>
      </c>
      <c r="C6" s="10">
        <v>451606</v>
      </c>
      <c r="D6" s="10">
        <v>114872</v>
      </c>
      <c r="E6" s="10">
        <v>15718</v>
      </c>
      <c r="F6" s="10">
        <v>48132</v>
      </c>
      <c r="G6" s="10">
        <v>21540</v>
      </c>
      <c r="H6" s="10">
        <f>IF('[1]Upto Month Current'!$B$9="",0,'[1]Upto Month Current'!$B$9)</f>
        <v>0</v>
      </c>
      <c r="I6" s="10">
        <v>0</v>
      </c>
      <c r="J6" s="10">
        <f>IF('[1]Upto Month Current'!$B$11="",0,'[1]Upto Month Current'!$B$11)</f>
        <v>0</v>
      </c>
      <c r="K6" s="10">
        <f>IF('[1]Upto Month Current'!$B$12="",0,'[1]Upto Month Current'!$B$12)</f>
        <v>0</v>
      </c>
      <c r="L6" s="10">
        <v>1758</v>
      </c>
      <c r="M6" s="10">
        <v>3080</v>
      </c>
      <c r="N6" s="10">
        <v>1716</v>
      </c>
      <c r="O6" s="10">
        <v>4860</v>
      </c>
      <c r="P6" s="10">
        <v>13319</v>
      </c>
      <c r="Q6" s="10">
        <v>0</v>
      </c>
      <c r="R6" s="10">
        <v>2796</v>
      </c>
      <c r="S6" s="10">
        <f>IF('[1]Upto Month Current'!$B$26="",0,'[1]Upto Month Current'!$B$26)</f>
        <v>0</v>
      </c>
      <c r="T6" s="10">
        <f>IF('[1]Upto Month Current'!$B$27="",0,'[1]Upto Month Current'!$B$27)</f>
        <v>0</v>
      </c>
      <c r="U6" s="10">
        <f>IF('[1]Upto Month Current'!$B$30="",0,'[1]Upto Month Current'!$B$30)</f>
        <v>0</v>
      </c>
      <c r="V6" s="10">
        <v>0</v>
      </c>
      <c r="W6" s="10">
        <v>296</v>
      </c>
      <c r="X6" s="10">
        <v>0</v>
      </c>
      <c r="Y6" s="10">
        <v>4438</v>
      </c>
      <c r="Z6" s="10">
        <v>662</v>
      </c>
      <c r="AA6" s="10">
        <v>1188</v>
      </c>
      <c r="AB6" s="10">
        <v>0</v>
      </c>
      <c r="AC6" s="10">
        <f>IF('[1]Upto Month Current'!$B$51="",0,'[1]Upto Month Current'!$B$51)</f>
        <v>0</v>
      </c>
      <c r="AD6" s="123">
        <f t="shared" ref="AD6" si="1">SUM(C6:AC6)</f>
        <v>685981</v>
      </c>
      <c r="AE6" s="10">
        <v>0</v>
      </c>
      <c r="AF6" s="10">
        <v>1690</v>
      </c>
      <c r="AG6" s="10">
        <v>313</v>
      </c>
      <c r="AH6" s="10">
        <v>0</v>
      </c>
      <c r="AI6" s="10">
        <v>0</v>
      </c>
      <c r="AJ6" s="10">
        <v>0</v>
      </c>
      <c r="AK6" s="10">
        <v>240</v>
      </c>
      <c r="AL6" s="10">
        <v>1959</v>
      </c>
      <c r="AM6" s="10">
        <f>IF('[1]Upto Month Current'!$B$31="",0,'[1]Upto Month Current'!$B$31)</f>
        <v>0</v>
      </c>
      <c r="AN6" s="10">
        <f>IF('[1]Upto Month Current'!$B$32="",0,'[1]Upto Month Current'!$B$32)</f>
        <v>0</v>
      </c>
      <c r="AO6" s="10">
        <v>3241</v>
      </c>
      <c r="AP6" s="10">
        <f>IF('[1]Upto Month Current'!$B$34="",0,'[1]Upto Month Current'!$B$34)</f>
        <v>0</v>
      </c>
      <c r="AQ6" s="10">
        <v>0</v>
      </c>
      <c r="AR6" s="10">
        <f>IF('[1]Upto Month Current'!$B$37="",0,'[1]Upto Month Current'!$B$37)</f>
        <v>0</v>
      </c>
      <c r="AS6" s="10">
        <v>0</v>
      </c>
      <c r="AT6" s="10">
        <v>0</v>
      </c>
      <c r="AU6" s="10">
        <f>IF('[1]Upto Month Current'!$B$41="",0,'[1]Upto Month Current'!$B$41)</f>
        <v>0</v>
      </c>
      <c r="AV6" s="10">
        <v>0</v>
      </c>
      <c r="AW6" s="10">
        <v>1082</v>
      </c>
      <c r="AX6" s="10">
        <v>1005</v>
      </c>
      <c r="AY6" s="10">
        <v>907</v>
      </c>
      <c r="AZ6" s="10">
        <v>0</v>
      </c>
      <c r="BA6" s="10">
        <f>IF('[1]Upto Month Current'!$B$50="",0,'[1]Upto Month Current'!$B$50)</f>
        <v>0</v>
      </c>
      <c r="BB6" s="10">
        <f>IF('[1]Upto Month Current'!$B$52="",0,'[1]Upto Month Current'!$B$52)</f>
        <v>0</v>
      </c>
      <c r="BC6" s="10">
        <v>710</v>
      </c>
      <c r="BD6" s="10">
        <v>693</v>
      </c>
      <c r="BE6" s="10">
        <v>8</v>
      </c>
      <c r="BF6" s="10">
        <v>249</v>
      </c>
      <c r="BG6" s="10">
        <v>4564</v>
      </c>
      <c r="BH6" s="10">
        <f>SUM(AE6:BG6)</f>
        <v>16661</v>
      </c>
      <c r="BI6" s="220">
        <f>AD6+BH6</f>
        <v>702642</v>
      </c>
      <c r="BJ6" s="10">
        <f>IF('[1]Upto Month Current'!$B$60="",0,'[1]Upto Month Current'!$B$60)</f>
        <v>0</v>
      </c>
      <c r="BK6" s="10">
        <f t="shared" ref="BK6" si="2">BI6-BJ6</f>
        <v>702642</v>
      </c>
      <c r="BL6" s="41">
        <f>'[1]Upto Month Current'!$B$61</f>
        <v>152671</v>
      </c>
      <c r="BM6" s="219">
        <f t="shared" ref="BM6" si="3">BK6-AD6</f>
        <v>16661</v>
      </c>
    </row>
    <row r="7" spans="1:67" ht="15.75">
      <c r="A7" s="130"/>
      <c r="B7" s="12" t="s">
        <v>332</v>
      </c>
      <c r="C7" s="9">
        <f>IF('Upto Month COPPY'!$B$4="",0,'Upto Month COPPY'!$B$4)</f>
        <v>433952</v>
      </c>
      <c r="D7" s="9">
        <f>IF('Upto Month COPPY'!$B$5="",0,'Upto Month COPPY'!$B$5)</f>
        <v>111805</v>
      </c>
      <c r="E7" s="9">
        <f>IF('Upto Month COPPY'!$B$6="",0,'Upto Month COPPY'!$B$6)</f>
        <v>17960</v>
      </c>
      <c r="F7" s="9">
        <f>IF('Upto Month COPPY'!$B$7="",0,'Upto Month COPPY'!$B$7)</f>
        <v>44481</v>
      </c>
      <c r="G7" s="9">
        <f>IF('Upto Month COPPY'!$B$8="",0,'Upto Month COPPY'!$B$8)</f>
        <v>20105</v>
      </c>
      <c r="H7" s="9">
        <f>IF('Upto Month COPPY'!$B$9="",0,'Upto Month COPPY'!$B$9)</f>
        <v>0</v>
      </c>
      <c r="I7" s="9">
        <f>IF('Upto Month COPPY'!$B$10="",0,'Upto Month COPPY'!$B$10)</f>
        <v>0</v>
      </c>
      <c r="J7" s="9">
        <f>IF('Upto Month COPPY'!$B$11="",0,'Upto Month COPPY'!$B$11)</f>
        <v>0</v>
      </c>
      <c r="K7" s="9">
        <f>IF('Upto Month COPPY'!$B$12="",0,'Upto Month COPPY'!$B$12)</f>
        <v>0</v>
      </c>
      <c r="L7" s="9">
        <f>IF('Upto Month COPPY'!$B$13="",0,'Upto Month COPPY'!$B$13)</f>
        <v>611</v>
      </c>
      <c r="M7" s="9">
        <f>IF('Upto Month COPPY'!$B$14="",0,'Upto Month COPPY'!$B$14)</f>
        <v>3497</v>
      </c>
      <c r="N7" s="9">
        <f>IF('Upto Month COPPY'!$B$15="",0,'Upto Month COPPY'!$B$15)</f>
        <v>171</v>
      </c>
      <c r="O7" s="9">
        <f>IF('Upto Month COPPY'!$B$16="",0,'Upto Month COPPY'!$B$16)</f>
        <v>2803</v>
      </c>
      <c r="P7" s="9">
        <f>IF('Upto Month COPPY'!$B$17="",0,'Upto Month COPPY'!$B$17)</f>
        <v>23422</v>
      </c>
      <c r="Q7" s="9">
        <f>IF('Upto Month COPPY'!$B$18="",0,'Upto Month COPPY'!$B$18)</f>
        <v>0</v>
      </c>
      <c r="R7" s="9">
        <f>IF('Upto Month COPPY'!$B$21="",0,'Upto Month COPPY'!$B$21)</f>
        <v>2219</v>
      </c>
      <c r="S7" s="9">
        <f>IF('Upto Month COPPY'!$B$26="",0,'Upto Month COPPY'!$B$26)</f>
        <v>0</v>
      </c>
      <c r="T7" s="9">
        <f>IF('Upto Month COPPY'!$B$27="",0,'Upto Month COPPY'!$B$27)</f>
        <v>0</v>
      </c>
      <c r="U7" s="9">
        <f>IF('Upto Month COPPY'!$B$30="",0,'Upto Month COPPY'!$B$30)</f>
        <v>0</v>
      </c>
      <c r="V7" s="9">
        <f>IF('Upto Month COPPY'!$B$35="",0,'Upto Month COPPY'!$B$35)</f>
        <v>0</v>
      </c>
      <c r="W7" s="9">
        <f>IF('Upto Month COPPY'!$B$39="",0,'Upto Month COPPY'!$B$39)</f>
        <v>0</v>
      </c>
      <c r="X7" s="9">
        <f>IF('Upto Month COPPY'!$B$40="",0,'Upto Month COPPY'!$B$40)</f>
        <v>0</v>
      </c>
      <c r="Y7" s="9">
        <f>IF('Upto Month COPPY'!$B$42="",0,'Upto Month COPPY'!$B$42)</f>
        <v>3529</v>
      </c>
      <c r="Z7" s="9">
        <f>IF('Upto Month COPPY'!$B$43="",0,'Upto Month COPPY'!$B$43)</f>
        <v>472</v>
      </c>
      <c r="AA7" s="9">
        <f>IF('Upto Month COPPY'!$B$44="",0,'Upto Month COPPY'!$B$44)</f>
        <v>874</v>
      </c>
      <c r="AB7" s="9">
        <f>IF('Upto Month COPPY'!$B$48="",0,'Upto Month COPPY'!$B$48)</f>
        <v>348</v>
      </c>
      <c r="AC7" s="10">
        <f>IF('Upto Month COPPY'!$B$51="",0,'Upto Month COPPY'!$B$51)</f>
        <v>0</v>
      </c>
      <c r="AD7" s="123">
        <f t="shared" ref="AD7:AD8" si="4">SUM(C7:AC7)</f>
        <v>666249</v>
      </c>
      <c r="AE7" s="9">
        <f>IF('Upto Month COPPY'!$B$19="",0,'Upto Month COPPY'!$B$19)</f>
        <v>0</v>
      </c>
      <c r="AF7" s="9">
        <f>IF('Upto Month COPPY'!$B$20="",0,'Upto Month COPPY'!$B$20)</f>
        <v>2265</v>
      </c>
      <c r="AG7" s="9">
        <f>IF('Upto Month COPPY'!$B$22="",0,'Upto Month COPPY'!$B$22)</f>
        <v>3925</v>
      </c>
      <c r="AH7" s="9">
        <f>IF('Upto Month COPPY'!$B$23="",0,'Upto Month COPPY'!$B$23)</f>
        <v>41</v>
      </c>
      <c r="AI7" s="9">
        <f>IF('Upto Month COPPY'!$B$24="",0,'Upto Month COPPY'!$B$24)</f>
        <v>0</v>
      </c>
      <c r="AJ7" s="9">
        <f>IF('Upto Month COPPY'!$B$25="",0,'Upto Month COPPY'!$B$25)</f>
        <v>0</v>
      </c>
      <c r="AK7" s="9">
        <f>IF('Upto Month COPPY'!$B$28="",0,'Upto Month COPPY'!$B$28)</f>
        <v>-5857</v>
      </c>
      <c r="AL7" s="9">
        <f>IF('Upto Month COPPY'!$B$29="",0,'Upto Month COPPY'!$B$29)</f>
        <v>2018</v>
      </c>
      <c r="AM7" s="9">
        <f>IF('Upto Month COPPY'!$B$31="",0,'Upto Month COPPY'!$B$31)</f>
        <v>0</v>
      </c>
      <c r="AN7" s="9">
        <f>IF('Upto Month COPPY'!$B$32="",0,'Upto Month COPPY'!$B$32)</f>
        <v>0</v>
      </c>
      <c r="AO7" s="9">
        <f>IF('Upto Month COPPY'!$B$33="",0,'Upto Month COPPY'!$B$33)</f>
        <v>2557</v>
      </c>
      <c r="AP7" s="9">
        <f>IF('Upto Month COPPY'!$B$34="",0,'Upto Month COPPY'!$B$34)</f>
        <v>0</v>
      </c>
      <c r="AQ7" s="10">
        <f>IF('Upto Month COPPY'!$B$36="",0,'Upto Month COPPY'!$B$36)</f>
        <v>0</v>
      </c>
      <c r="AR7" s="9">
        <f>IF('Upto Month COPPY'!$B$37="",0,'Upto Month COPPY'!$B$37)</f>
        <v>0</v>
      </c>
      <c r="AS7" s="9">
        <v>0</v>
      </c>
      <c r="AT7" s="9">
        <f>IF('Upto Month COPPY'!$B$38="",0,'Upto Month COPPY'!$B$38)</f>
        <v>0</v>
      </c>
      <c r="AU7" s="9">
        <f>IF('Upto Month COPPY'!$B$41="",0,'Upto Month COPPY'!$B$41)</f>
        <v>0</v>
      </c>
      <c r="AV7" s="9">
        <v>0</v>
      </c>
      <c r="AW7" s="9">
        <f>IF('Upto Month COPPY'!$B$45="",0,'Upto Month COPPY'!$B$45)</f>
        <v>686</v>
      </c>
      <c r="AX7" s="9">
        <f>IF('Upto Month COPPY'!$B$46="",0,'Upto Month COPPY'!$B$46)</f>
        <v>577</v>
      </c>
      <c r="AY7" s="9">
        <f>IF('Upto Month COPPY'!$B$47="",0,'Upto Month COPPY'!$B$47)</f>
        <v>1190</v>
      </c>
      <c r="AZ7" s="9">
        <f>IF('Upto Month COPPY'!$B$49="",0,'Upto Month COPPY'!$B$49)</f>
        <v>0</v>
      </c>
      <c r="BA7" s="9">
        <f>IF('Upto Month COPPY'!$B$50="",0,'Upto Month COPPY'!$B$50)</f>
        <v>0</v>
      </c>
      <c r="BB7" s="10">
        <f>IF('Upto Month COPPY'!$B$52="",0,'Upto Month COPPY'!$B$52)</f>
        <v>0</v>
      </c>
      <c r="BC7" s="9">
        <f>IF('Upto Month COPPY'!$B$53="",0,'Upto Month COPPY'!$B$53)</f>
        <v>421</v>
      </c>
      <c r="BD7" s="9">
        <f>IF('Upto Month COPPY'!$B$54="",0,'Upto Month COPPY'!$B$54)</f>
        <v>421</v>
      </c>
      <c r="BE7" s="9">
        <f>IF('Upto Month COPPY'!$B$55="",0,'Upto Month COPPY'!$B$55)</f>
        <v>0</v>
      </c>
      <c r="BF7" s="9">
        <f>IF('Upto Month COPPY'!$B$56="",0,'Upto Month COPPY'!$B$56)</f>
        <v>28</v>
      </c>
      <c r="BG7" s="9">
        <f>IF('Upto Month COPPY'!$B$58="",0,'Upto Month COPPY'!$B$58)</f>
        <v>1307</v>
      </c>
      <c r="BH7" s="9">
        <f>SUM(AE7:BG7)</f>
        <v>9579</v>
      </c>
      <c r="BI7" s="127">
        <f>AD7+BH7</f>
        <v>675828</v>
      </c>
      <c r="BJ7" s="9">
        <f>IF('Upto Month COPPY'!$B$60="",0,'Upto Month COPPY'!$B$60)</f>
        <v>0</v>
      </c>
      <c r="BK7" s="51">
        <f t="shared" ref="BK7" si="5">BI7-BJ7</f>
        <v>675828</v>
      </c>
      <c r="BL7">
        <f>'Upto Month COPPY'!$B$61</f>
        <v>675829</v>
      </c>
      <c r="BM7" s="30">
        <f t="shared" ref="BM7:BM11" si="6">BK7-AD7</f>
        <v>9579</v>
      </c>
    </row>
    <row r="8" spans="1:67" ht="16.5" customHeight="1">
      <c r="A8" s="130"/>
      <c r="B8" s="183" t="s">
        <v>333</v>
      </c>
      <c r="C8" s="9">
        <f>IF('Upto Month Current'!$B$4="",0,'Upto Month Current'!$B$4)</f>
        <v>480153</v>
      </c>
      <c r="D8" s="9">
        <f>IF('Upto Month Current'!$B$5="",0,'Upto Month Current'!$B$5)</f>
        <v>180016</v>
      </c>
      <c r="E8" s="9">
        <f>IF('Upto Month Current'!$B$6="",0,'Upto Month Current'!$B$6)</f>
        <v>18726</v>
      </c>
      <c r="F8" s="9">
        <f>IF('Upto Month Current'!$B$7="",0,'Upto Month Current'!$B$7)</f>
        <v>55602</v>
      </c>
      <c r="G8" s="9">
        <f>IF('Upto Month Current'!$B$8="",0,'Upto Month Current'!$B$8)</f>
        <v>22082</v>
      </c>
      <c r="H8" s="9">
        <f>IF('Upto Month Current'!$B$9="",0,'Upto Month Current'!$B$9)</f>
        <v>0</v>
      </c>
      <c r="I8" s="9">
        <f>IF('Upto Month Current'!$B$10="",0,'Upto Month Current'!$B$10)</f>
        <v>0</v>
      </c>
      <c r="J8" s="9">
        <f>IF('Upto Month Current'!$B$11="",0,'Upto Month Current'!$B$11)</f>
        <v>0</v>
      </c>
      <c r="K8" s="9">
        <f>IF('Upto Month Current'!$B$12="",0,'Upto Month Current'!$B$12)</f>
        <v>0</v>
      </c>
      <c r="L8" s="9">
        <f>IF('Upto Month Current'!$B$13="",0,'Upto Month Current'!$B$13)</f>
        <v>750</v>
      </c>
      <c r="M8" s="9">
        <f>IF('Upto Month Current'!$B$14="",0,'Upto Month Current'!$B$14)</f>
        <v>2832</v>
      </c>
      <c r="N8" s="9">
        <f>IF('Upto Month Current'!$B$15="",0,'Upto Month Current'!$B$15)</f>
        <v>86</v>
      </c>
      <c r="O8" s="9">
        <f>IF('Upto Month Current'!$B$16="",0,'Upto Month Current'!$B$16)</f>
        <v>2501</v>
      </c>
      <c r="P8" s="9">
        <f>IF('Upto Month Current'!$B$17="",0,'Upto Month Current'!$B$17)</f>
        <v>27122</v>
      </c>
      <c r="Q8" s="9">
        <f>IF('Upto Month Current'!$B$18="",0,'Upto Month Current'!$B$18)</f>
        <v>0</v>
      </c>
      <c r="R8" s="9">
        <f>IF('Upto Month Current'!$B$21="",0,'Upto Month Current'!$B$21)</f>
        <v>3333</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0</v>
      </c>
      <c r="X8" s="9">
        <f>IF('Upto Month Current'!$B$40="",0,'Upto Month Current'!$B$40)</f>
        <v>0</v>
      </c>
      <c r="Y8" s="9">
        <f>IF('Upto Month Current'!$B$42="",0,'Upto Month Current'!$B$42)</f>
        <v>2501</v>
      </c>
      <c r="Z8" s="9">
        <f>IF('Upto Month Current'!$B$43="",0,'Upto Month Current'!$B$43)</f>
        <v>893</v>
      </c>
      <c r="AA8" s="9">
        <f>IF('Upto Month Current'!$B$44="",0,'Upto Month Current'!$B$44)</f>
        <v>433</v>
      </c>
      <c r="AB8" s="9">
        <f>IF('Upto Month Current'!$B$48="",0,'Upto Month Current'!$B$48)</f>
        <v>60</v>
      </c>
      <c r="AC8" s="10">
        <f>IF('Upto Month Current'!$B$51="",0,'Upto Month Current'!$B$51)</f>
        <v>0</v>
      </c>
      <c r="AD8" s="123">
        <f t="shared" si="4"/>
        <v>797090</v>
      </c>
      <c r="AE8" s="9">
        <f>IF('Upto Month Current'!$B$19="",0,'Upto Month Current'!$B$19)</f>
        <v>0</v>
      </c>
      <c r="AF8" s="9">
        <f>IF('Upto Month Current'!$B$20="",0,'Upto Month Current'!$B$20)</f>
        <v>2783</v>
      </c>
      <c r="AG8" s="9">
        <f>IF('Upto Month Current'!$B$22="",0,'Upto Month Current'!$B$22)</f>
        <v>349</v>
      </c>
      <c r="AH8" s="9">
        <f>IF('Upto Month Current'!$B$23="",0,'Upto Month Current'!$B$23)</f>
        <v>0</v>
      </c>
      <c r="AI8" s="9">
        <f>IF('Upto Month Current'!$B$24="",0,'Upto Month Current'!$B$24)</f>
        <v>0</v>
      </c>
      <c r="AJ8" s="9">
        <f>IF('Upto Month Current'!$B$25="",0,'Upto Month Current'!$B$25)</f>
        <v>0</v>
      </c>
      <c r="AK8" s="9">
        <f>IF('Upto Month Current'!$B$28="",0,'Upto Month Current'!$B$28)</f>
        <v>-6</v>
      </c>
      <c r="AL8" s="9">
        <f>IF('Upto Month Current'!$B$29="",0,'Upto Month Current'!$B$29)</f>
        <v>3090</v>
      </c>
      <c r="AM8" s="9">
        <f>IF('Upto Month Current'!$B$31="",0,'Upto Month Current'!$B$31)</f>
        <v>0</v>
      </c>
      <c r="AN8" s="9">
        <f>IF('Upto Month Current'!$B$32="",0,'Upto Month Current'!$B$32)</f>
        <v>0</v>
      </c>
      <c r="AO8" s="9">
        <f>IF('Upto Month Current'!$B$33="",0,'Upto Month Current'!$B$33)</f>
        <v>3569</v>
      </c>
      <c r="AP8" s="9">
        <f>IF('Upto Month Current'!$B$34="",0,'Upto Month Current'!$B$34)</f>
        <v>0</v>
      </c>
      <c r="AQ8" s="10">
        <f>IF('Upto Month Current'!$B$36="",0,'Upto Month Current'!$B$36)</f>
        <v>0</v>
      </c>
      <c r="AR8" s="9">
        <f>IF('Upto Month Current'!$B$37="",0,'Upto Month Current'!$B$37)</f>
        <v>0</v>
      </c>
      <c r="AS8" s="9">
        <v>0</v>
      </c>
      <c r="AT8" s="9">
        <f>IF('Upto Month Current'!$B$38="",0,'Upto Month Current'!$B$38)</f>
        <v>0</v>
      </c>
      <c r="AU8" s="9">
        <f>IF('Upto Month Current'!$B$41="",0,'Upto Month Current'!$B$41)</f>
        <v>0</v>
      </c>
      <c r="AV8" s="9">
        <v>0</v>
      </c>
      <c r="AW8" s="9">
        <f>IF('Upto Month Current'!$B$45="",0,'Upto Month Current'!$B$45)</f>
        <v>2888</v>
      </c>
      <c r="AX8" s="9">
        <f>IF('Upto Month Current'!$B$46="",0,'Upto Month Current'!$B$46)</f>
        <v>772</v>
      </c>
      <c r="AY8" s="9">
        <f>IF('Upto Month Current'!$B$47="",0,'Upto Month Current'!$B$47)</f>
        <v>1314</v>
      </c>
      <c r="AZ8" s="9">
        <f>IF('Upto Month Current'!$B$49="",0,'Upto Month Current'!$B$49)</f>
        <v>0</v>
      </c>
      <c r="BA8" s="9">
        <f>IF('Upto Month Current'!$B$50="",0,'Upto Month Current'!$B$50)</f>
        <v>0</v>
      </c>
      <c r="BB8" s="10">
        <f>IF('Upto Month Current'!$B$52="",0,'Upto Month Current'!$B$52)</f>
        <v>0</v>
      </c>
      <c r="BC8" s="9">
        <f>IF('Upto Month Current'!$B$53="",0,'Upto Month Current'!$B$53)</f>
        <v>663</v>
      </c>
      <c r="BD8" s="9">
        <f>IF('Upto Month Current'!$B$54="",0,'Upto Month Current'!$B$54)</f>
        <v>663</v>
      </c>
      <c r="BE8" s="9">
        <f>IF('Upto Month Current'!$B$55="",0,'Upto Month Current'!$B$55)</f>
        <v>0</v>
      </c>
      <c r="BF8" s="9">
        <f>IF('Upto Month Current'!$B$56="",0,'Upto Month Current'!$B$56)</f>
        <v>220</v>
      </c>
      <c r="BG8" s="9">
        <f>IF('Upto Month Current'!$B$58="",0,'Upto Month Current'!$B$58)</f>
        <v>2404</v>
      </c>
      <c r="BH8" s="9">
        <f>SUM(AE8:BG8)</f>
        <v>18709</v>
      </c>
      <c r="BI8" s="127">
        <f>AD8+BH8</f>
        <v>815799</v>
      </c>
      <c r="BJ8" s="9">
        <f>IF('Upto Month Current'!$B$60="",0,'Upto Month Current'!$B$60)</f>
        <v>0</v>
      </c>
      <c r="BK8" s="51">
        <f t="shared" ref="BK8" si="7">BI8-BJ8</f>
        <v>815799</v>
      </c>
      <c r="BL8">
        <f>'Upto Month Current'!$B$61</f>
        <v>815798</v>
      </c>
      <c r="BM8" s="30">
        <f t="shared" si="6"/>
        <v>18709</v>
      </c>
    </row>
    <row r="9" spans="1:67" ht="15.75">
      <c r="A9" s="130"/>
      <c r="B9" s="5" t="s">
        <v>127</v>
      </c>
      <c r="C9" s="11">
        <f>C8-C6</f>
        <v>28547</v>
      </c>
      <c r="D9" s="11">
        <f t="shared" ref="D9:BK9" si="8">D8-D6</f>
        <v>65144</v>
      </c>
      <c r="E9" s="11">
        <f t="shared" si="8"/>
        <v>3008</v>
      </c>
      <c r="F9" s="11">
        <f t="shared" si="8"/>
        <v>7470</v>
      </c>
      <c r="G9" s="11">
        <f t="shared" si="8"/>
        <v>542</v>
      </c>
      <c r="H9" s="11">
        <f t="shared" si="8"/>
        <v>0</v>
      </c>
      <c r="I9" s="11">
        <f t="shared" si="8"/>
        <v>0</v>
      </c>
      <c r="J9" s="11">
        <f t="shared" si="8"/>
        <v>0</v>
      </c>
      <c r="K9" s="11">
        <f t="shared" si="8"/>
        <v>0</v>
      </c>
      <c r="L9" s="11">
        <f t="shared" si="8"/>
        <v>-1008</v>
      </c>
      <c r="M9" s="11">
        <f t="shared" si="8"/>
        <v>-248</v>
      </c>
      <c r="N9" s="11">
        <f t="shared" si="8"/>
        <v>-1630</v>
      </c>
      <c r="O9" s="11">
        <f t="shared" si="8"/>
        <v>-2359</v>
      </c>
      <c r="P9" s="11">
        <f t="shared" si="8"/>
        <v>13803</v>
      </c>
      <c r="Q9" s="11">
        <f t="shared" si="8"/>
        <v>0</v>
      </c>
      <c r="R9" s="11">
        <f t="shared" si="8"/>
        <v>537</v>
      </c>
      <c r="S9" s="11">
        <f t="shared" si="8"/>
        <v>0</v>
      </c>
      <c r="T9" s="11">
        <f t="shared" si="8"/>
        <v>0</v>
      </c>
      <c r="U9" s="11">
        <f t="shared" ref="U9" si="9">U8-U6</f>
        <v>0</v>
      </c>
      <c r="V9" s="9">
        <f t="shared" si="8"/>
        <v>0</v>
      </c>
      <c r="W9" s="11">
        <f t="shared" si="8"/>
        <v>-296</v>
      </c>
      <c r="X9" s="11">
        <f t="shared" si="8"/>
        <v>0</v>
      </c>
      <c r="Y9" s="11">
        <f t="shared" si="8"/>
        <v>-1937</v>
      </c>
      <c r="Z9" s="11">
        <f t="shared" si="8"/>
        <v>231</v>
      </c>
      <c r="AA9" s="11">
        <f t="shared" si="8"/>
        <v>-755</v>
      </c>
      <c r="AB9" s="11">
        <f t="shared" ref="AB9" si="10">AB8-AB6</f>
        <v>60</v>
      </c>
      <c r="AC9" s="10">
        <f t="shared" ref="AC9" si="11">AC8-AC6</f>
        <v>0</v>
      </c>
      <c r="AD9" s="11">
        <f t="shared" si="8"/>
        <v>111109</v>
      </c>
      <c r="AE9" s="11">
        <f t="shared" si="8"/>
        <v>0</v>
      </c>
      <c r="AF9" s="11">
        <f t="shared" si="8"/>
        <v>1093</v>
      </c>
      <c r="AG9" s="11">
        <f t="shared" si="8"/>
        <v>36</v>
      </c>
      <c r="AH9" s="11">
        <f t="shared" si="8"/>
        <v>0</v>
      </c>
      <c r="AI9" s="11">
        <f t="shared" si="8"/>
        <v>0</v>
      </c>
      <c r="AJ9" s="11">
        <f t="shared" si="8"/>
        <v>0</v>
      </c>
      <c r="AK9" s="11">
        <f t="shared" si="8"/>
        <v>-246</v>
      </c>
      <c r="AL9" s="11">
        <f t="shared" si="8"/>
        <v>1131</v>
      </c>
      <c r="AM9" s="11">
        <f t="shared" si="8"/>
        <v>0</v>
      </c>
      <c r="AN9" s="11">
        <f t="shared" si="8"/>
        <v>0</v>
      </c>
      <c r="AO9" s="9">
        <f t="shared" si="8"/>
        <v>328</v>
      </c>
      <c r="AP9" s="11">
        <f t="shared" si="8"/>
        <v>0</v>
      </c>
      <c r="AQ9" s="10">
        <f t="shared" si="8"/>
        <v>0</v>
      </c>
      <c r="AR9" s="11">
        <f t="shared" si="8"/>
        <v>0</v>
      </c>
      <c r="AS9" s="11">
        <f t="shared" si="8"/>
        <v>0</v>
      </c>
      <c r="AT9" s="11">
        <f t="shared" si="8"/>
        <v>0</v>
      </c>
      <c r="AU9" s="11">
        <f t="shared" si="8"/>
        <v>0</v>
      </c>
      <c r="AV9" s="11">
        <f t="shared" si="8"/>
        <v>0</v>
      </c>
      <c r="AW9" s="11">
        <f t="shared" si="8"/>
        <v>1806</v>
      </c>
      <c r="AX9" s="11">
        <f t="shared" si="8"/>
        <v>-233</v>
      </c>
      <c r="AY9" s="11">
        <f t="shared" si="8"/>
        <v>407</v>
      </c>
      <c r="AZ9" s="11">
        <f t="shared" si="8"/>
        <v>0</v>
      </c>
      <c r="BA9" s="11">
        <f t="shared" si="8"/>
        <v>0</v>
      </c>
      <c r="BB9" s="10">
        <f t="shared" si="8"/>
        <v>0</v>
      </c>
      <c r="BC9" s="11">
        <f t="shared" si="8"/>
        <v>-47</v>
      </c>
      <c r="BD9" s="11">
        <f t="shared" si="8"/>
        <v>-30</v>
      </c>
      <c r="BE9" s="11">
        <f t="shared" si="8"/>
        <v>-8</v>
      </c>
      <c r="BF9" s="11">
        <f t="shared" si="8"/>
        <v>-29</v>
      </c>
      <c r="BG9" s="11">
        <f t="shared" si="8"/>
        <v>-2160</v>
      </c>
      <c r="BH9" s="9">
        <f t="shared" si="8"/>
        <v>2048</v>
      </c>
      <c r="BI9" s="45">
        <f t="shared" si="8"/>
        <v>113157</v>
      </c>
      <c r="BJ9" s="11">
        <f t="shared" si="8"/>
        <v>0</v>
      </c>
      <c r="BK9" s="51">
        <f t="shared" si="8"/>
        <v>113157</v>
      </c>
      <c r="BM9" s="30">
        <f t="shared" si="6"/>
        <v>2048</v>
      </c>
    </row>
    <row r="10" spans="1:67" ht="15.75">
      <c r="A10" s="130"/>
      <c r="B10" s="5" t="s">
        <v>128</v>
      </c>
      <c r="C10" s="13">
        <f>C9/C6</f>
        <v>6.3212180529045231E-2</v>
      </c>
      <c r="D10" s="13">
        <f t="shared" ref="D10:BM10" si="12">D9/D6</f>
        <v>0.56710077303433382</v>
      </c>
      <c r="E10" s="13">
        <f t="shared" si="12"/>
        <v>0.19137294821224074</v>
      </c>
      <c r="F10" s="13">
        <f t="shared" si="12"/>
        <v>0.15519820493642483</v>
      </c>
      <c r="G10" s="13">
        <f t="shared" si="12"/>
        <v>2.5162488393686164E-2</v>
      </c>
      <c r="H10" s="13" t="e">
        <f t="shared" si="12"/>
        <v>#DIV/0!</v>
      </c>
      <c r="I10" s="13" t="e">
        <f t="shared" si="12"/>
        <v>#DIV/0!</v>
      </c>
      <c r="J10" s="13" t="e">
        <f t="shared" si="12"/>
        <v>#DIV/0!</v>
      </c>
      <c r="K10" s="13" t="e">
        <f t="shared" si="12"/>
        <v>#DIV/0!</v>
      </c>
      <c r="L10" s="13">
        <f t="shared" si="12"/>
        <v>-0.57337883959044367</v>
      </c>
      <c r="M10" s="13">
        <f t="shared" si="12"/>
        <v>-8.0519480519480519E-2</v>
      </c>
      <c r="N10" s="13">
        <f t="shared" si="12"/>
        <v>-0.94988344988344986</v>
      </c>
      <c r="O10" s="13">
        <f t="shared" si="12"/>
        <v>-0.48539094650205761</v>
      </c>
      <c r="P10" s="13">
        <f t="shared" si="12"/>
        <v>1.0363390644943313</v>
      </c>
      <c r="Q10" s="13" t="e">
        <f t="shared" si="12"/>
        <v>#DIV/0!</v>
      </c>
      <c r="R10" s="13">
        <f t="shared" si="12"/>
        <v>0.19206008583690987</v>
      </c>
      <c r="S10" s="13" t="e">
        <f t="shared" si="12"/>
        <v>#DIV/0!</v>
      </c>
      <c r="T10" s="13" t="e">
        <f t="shared" si="12"/>
        <v>#DIV/0!</v>
      </c>
      <c r="U10" s="13" t="e">
        <f t="shared" ref="U10" si="13">U9/U6</f>
        <v>#DIV/0!</v>
      </c>
      <c r="V10" s="163" t="e">
        <f t="shared" si="12"/>
        <v>#DIV/0!</v>
      </c>
      <c r="W10" s="13">
        <f t="shared" si="12"/>
        <v>-1</v>
      </c>
      <c r="X10" s="13" t="e">
        <f t="shared" si="12"/>
        <v>#DIV/0!</v>
      </c>
      <c r="Y10" s="13">
        <f t="shared" si="12"/>
        <v>-0.43645786390265884</v>
      </c>
      <c r="Z10" s="13">
        <f t="shared" si="12"/>
        <v>0.34894259818731116</v>
      </c>
      <c r="AA10" s="13">
        <f t="shared" si="12"/>
        <v>-0.63552188552188549</v>
      </c>
      <c r="AB10" s="13" t="e">
        <f t="shared" ref="AB10" si="14">AB9/AB6</f>
        <v>#DIV/0!</v>
      </c>
      <c r="AC10" s="14" t="e">
        <f t="shared" ref="AC10" si="15">AC9/AC6</f>
        <v>#DIV/0!</v>
      </c>
      <c r="AD10" s="13">
        <f t="shared" si="12"/>
        <v>0.16197095837931372</v>
      </c>
      <c r="AE10" s="13" t="e">
        <f t="shared" si="12"/>
        <v>#DIV/0!</v>
      </c>
      <c r="AF10" s="13">
        <f t="shared" si="12"/>
        <v>0.64674556213017753</v>
      </c>
      <c r="AG10" s="13">
        <f t="shared" si="12"/>
        <v>0.11501597444089456</v>
      </c>
      <c r="AH10" s="13" t="e">
        <f t="shared" si="12"/>
        <v>#DIV/0!</v>
      </c>
      <c r="AI10" s="13" t="e">
        <f t="shared" si="12"/>
        <v>#DIV/0!</v>
      </c>
      <c r="AJ10" s="13" t="e">
        <f t="shared" si="12"/>
        <v>#DIV/0!</v>
      </c>
      <c r="AK10" s="13">
        <f t="shared" si="12"/>
        <v>-1.0249999999999999</v>
      </c>
      <c r="AL10" s="13">
        <f t="shared" si="12"/>
        <v>0.57733537519142419</v>
      </c>
      <c r="AM10" s="13" t="e">
        <f t="shared" si="12"/>
        <v>#DIV/0!</v>
      </c>
      <c r="AN10" s="13" t="e">
        <f t="shared" si="12"/>
        <v>#DIV/0!</v>
      </c>
      <c r="AO10" s="163">
        <f t="shared" si="12"/>
        <v>0.10120333230484418</v>
      </c>
      <c r="AP10" s="13" t="e">
        <f t="shared" si="12"/>
        <v>#DIV/0!</v>
      </c>
      <c r="AQ10" s="14" t="e">
        <f t="shared" si="12"/>
        <v>#DIV/0!</v>
      </c>
      <c r="AR10" s="13" t="e">
        <f t="shared" si="12"/>
        <v>#DIV/0!</v>
      </c>
      <c r="AS10" s="13" t="e">
        <f t="shared" si="12"/>
        <v>#DIV/0!</v>
      </c>
      <c r="AT10" s="13" t="e">
        <f t="shared" si="12"/>
        <v>#DIV/0!</v>
      </c>
      <c r="AU10" s="13" t="e">
        <f t="shared" si="12"/>
        <v>#DIV/0!</v>
      </c>
      <c r="AV10" s="13" t="e">
        <f t="shared" si="12"/>
        <v>#DIV/0!</v>
      </c>
      <c r="AW10" s="13">
        <f t="shared" si="12"/>
        <v>1.6691312384473198</v>
      </c>
      <c r="AX10" s="13">
        <f t="shared" si="12"/>
        <v>-0.23184079601990049</v>
      </c>
      <c r="AY10" s="13">
        <f t="shared" si="12"/>
        <v>0.44873208379272328</v>
      </c>
      <c r="AZ10" s="13" t="e">
        <f t="shared" si="12"/>
        <v>#DIV/0!</v>
      </c>
      <c r="BA10" s="13" t="e">
        <f t="shared" si="12"/>
        <v>#DIV/0!</v>
      </c>
      <c r="BB10" s="14" t="e">
        <f t="shared" si="12"/>
        <v>#DIV/0!</v>
      </c>
      <c r="BC10" s="13">
        <f t="shared" si="12"/>
        <v>-6.6197183098591544E-2</v>
      </c>
      <c r="BD10" s="13">
        <f t="shared" si="12"/>
        <v>-4.3290043290043288E-2</v>
      </c>
      <c r="BE10" s="13">
        <f t="shared" si="12"/>
        <v>-1</v>
      </c>
      <c r="BF10" s="13">
        <f t="shared" si="12"/>
        <v>-0.11646586345381527</v>
      </c>
      <c r="BG10" s="13">
        <f t="shared" si="12"/>
        <v>-0.47326906222611742</v>
      </c>
      <c r="BH10" s="163">
        <f t="shared" si="12"/>
        <v>0.12292179340975931</v>
      </c>
      <c r="BI10" s="46">
        <f t="shared" si="12"/>
        <v>0.16104502719734942</v>
      </c>
      <c r="BJ10" s="13" t="e">
        <f t="shared" si="12"/>
        <v>#DIV/0!</v>
      </c>
      <c r="BK10" s="52">
        <f t="shared" si="12"/>
        <v>0.16104502719734942</v>
      </c>
      <c r="BM10" s="163">
        <f t="shared" si="12"/>
        <v>0.12292179340975931</v>
      </c>
    </row>
    <row r="11" spans="1:67" ht="15.75">
      <c r="A11" s="130"/>
      <c r="B11" s="5" t="s">
        <v>129</v>
      </c>
      <c r="C11" s="11">
        <f>C8-C7</f>
        <v>46201</v>
      </c>
      <c r="D11" s="11">
        <f t="shared" ref="D11:BK11" si="16">D8-D7</f>
        <v>68211</v>
      </c>
      <c r="E11" s="11">
        <f t="shared" si="16"/>
        <v>766</v>
      </c>
      <c r="F11" s="11">
        <f t="shared" si="16"/>
        <v>11121</v>
      </c>
      <c r="G11" s="11">
        <f t="shared" si="16"/>
        <v>1977</v>
      </c>
      <c r="H11" s="11">
        <f t="shared" si="16"/>
        <v>0</v>
      </c>
      <c r="I11" s="11">
        <f t="shared" si="16"/>
        <v>0</v>
      </c>
      <c r="J11" s="11">
        <f t="shared" si="16"/>
        <v>0</v>
      </c>
      <c r="K11" s="11">
        <f t="shared" si="16"/>
        <v>0</v>
      </c>
      <c r="L11" s="11">
        <f t="shared" si="16"/>
        <v>139</v>
      </c>
      <c r="M11" s="11">
        <f t="shared" si="16"/>
        <v>-665</v>
      </c>
      <c r="N11" s="11">
        <f t="shared" si="16"/>
        <v>-85</v>
      </c>
      <c r="O11" s="11">
        <f t="shared" si="16"/>
        <v>-302</v>
      </c>
      <c r="P11" s="11">
        <f t="shared" si="16"/>
        <v>3700</v>
      </c>
      <c r="Q11" s="11">
        <f t="shared" si="16"/>
        <v>0</v>
      </c>
      <c r="R11" s="11">
        <f t="shared" si="16"/>
        <v>1114</v>
      </c>
      <c r="S11" s="11">
        <f t="shared" si="16"/>
        <v>0</v>
      </c>
      <c r="T11" s="11">
        <f t="shared" si="16"/>
        <v>0</v>
      </c>
      <c r="U11" s="11">
        <f t="shared" ref="U11" si="17">U8-U7</f>
        <v>0</v>
      </c>
      <c r="V11" s="9">
        <f t="shared" si="16"/>
        <v>0</v>
      </c>
      <c r="W11" s="11">
        <f t="shared" si="16"/>
        <v>0</v>
      </c>
      <c r="X11" s="11">
        <f t="shared" si="16"/>
        <v>0</v>
      </c>
      <c r="Y11" s="11">
        <f t="shared" si="16"/>
        <v>-1028</v>
      </c>
      <c r="Z11" s="11">
        <f t="shared" si="16"/>
        <v>421</v>
      </c>
      <c r="AA11" s="11">
        <f t="shared" si="16"/>
        <v>-441</v>
      </c>
      <c r="AB11" s="11">
        <f t="shared" ref="AB11" si="18">AB8-AB7</f>
        <v>-288</v>
      </c>
      <c r="AC11" s="10">
        <f t="shared" ref="AC11" si="19">AC8-AC7</f>
        <v>0</v>
      </c>
      <c r="AD11" s="11">
        <f t="shared" si="16"/>
        <v>130841</v>
      </c>
      <c r="AE11" s="11">
        <f t="shared" si="16"/>
        <v>0</v>
      </c>
      <c r="AF11" s="11">
        <f t="shared" si="16"/>
        <v>518</v>
      </c>
      <c r="AG11" s="11">
        <f t="shared" si="16"/>
        <v>-3576</v>
      </c>
      <c r="AH11" s="11">
        <f t="shared" si="16"/>
        <v>-41</v>
      </c>
      <c r="AI11" s="11">
        <f t="shared" si="16"/>
        <v>0</v>
      </c>
      <c r="AJ11" s="11">
        <f t="shared" si="16"/>
        <v>0</v>
      </c>
      <c r="AK11" s="11">
        <f t="shared" si="16"/>
        <v>5851</v>
      </c>
      <c r="AL11" s="11">
        <f t="shared" si="16"/>
        <v>1072</v>
      </c>
      <c r="AM11" s="11">
        <f t="shared" si="16"/>
        <v>0</v>
      </c>
      <c r="AN11" s="11">
        <f t="shared" si="16"/>
        <v>0</v>
      </c>
      <c r="AO11" s="9">
        <f t="shared" si="16"/>
        <v>1012</v>
      </c>
      <c r="AP11" s="11">
        <f t="shared" si="16"/>
        <v>0</v>
      </c>
      <c r="AQ11" s="10">
        <f t="shared" si="16"/>
        <v>0</v>
      </c>
      <c r="AR11" s="11">
        <f t="shared" si="16"/>
        <v>0</v>
      </c>
      <c r="AS11" s="11">
        <f t="shared" si="16"/>
        <v>0</v>
      </c>
      <c r="AT11" s="11">
        <f t="shared" si="16"/>
        <v>0</v>
      </c>
      <c r="AU11" s="11">
        <f t="shared" si="16"/>
        <v>0</v>
      </c>
      <c r="AV11" s="11">
        <f t="shared" si="16"/>
        <v>0</v>
      </c>
      <c r="AW11" s="11">
        <f t="shared" si="16"/>
        <v>2202</v>
      </c>
      <c r="AX11" s="11">
        <f t="shared" si="16"/>
        <v>195</v>
      </c>
      <c r="AY11" s="11">
        <f t="shared" si="16"/>
        <v>124</v>
      </c>
      <c r="AZ11" s="11">
        <f t="shared" si="16"/>
        <v>0</v>
      </c>
      <c r="BA11" s="11">
        <f t="shared" si="16"/>
        <v>0</v>
      </c>
      <c r="BB11" s="10">
        <f t="shared" si="16"/>
        <v>0</v>
      </c>
      <c r="BC11" s="11">
        <f t="shared" si="16"/>
        <v>242</v>
      </c>
      <c r="BD11" s="11">
        <f t="shared" si="16"/>
        <v>242</v>
      </c>
      <c r="BE11" s="11">
        <f t="shared" si="16"/>
        <v>0</v>
      </c>
      <c r="BF11" s="11">
        <f t="shared" si="16"/>
        <v>192</v>
      </c>
      <c r="BG11" s="11">
        <f t="shared" si="16"/>
        <v>1097</v>
      </c>
      <c r="BH11" s="9">
        <f t="shared" si="16"/>
        <v>9130</v>
      </c>
      <c r="BI11" s="45">
        <f t="shared" si="16"/>
        <v>139971</v>
      </c>
      <c r="BJ11" s="11">
        <f t="shared" si="16"/>
        <v>0</v>
      </c>
      <c r="BK11" s="51">
        <f t="shared" si="16"/>
        <v>139971</v>
      </c>
      <c r="BM11" s="30">
        <f t="shared" si="6"/>
        <v>9130</v>
      </c>
    </row>
    <row r="12" spans="1:67" ht="15.75">
      <c r="A12" s="130"/>
      <c r="B12" s="5" t="s">
        <v>130</v>
      </c>
      <c r="C12" s="13">
        <f>C11/C7</f>
        <v>0.10646569205810781</v>
      </c>
      <c r="D12" s="13">
        <f t="shared" ref="D12:BM12" si="20">D11/D7</f>
        <v>0.61008899423102725</v>
      </c>
      <c r="E12" s="13">
        <f t="shared" si="20"/>
        <v>4.2650334075723828E-2</v>
      </c>
      <c r="F12" s="13">
        <f t="shared" si="20"/>
        <v>0.25001686113171917</v>
      </c>
      <c r="G12" s="13">
        <f t="shared" si="20"/>
        <v>9.83337478239244E-2</v>
      </c>
      <c r="H12" s="13" t="e">
        <f t="shared" si="20"/>
        <v>#DIV/0!</v>
      </c>
      <c r="I12" s="13" t="e">
        <f t="shared" si="20"/>
        <v>#DIV/0!</v>
      </c>
      <c r="J12" s="13" t="e">
        <f t="shared" si="20"/>
        <v>#DIV/0!</v>
      </c>
      <c r="K12" s="13" t="e">
        <f t="shared" si="20"/>
        <v>#DIV/0!</v>
      </c>
      <c r="L12" s="13">
        <f t="shared" si="20"/>
        <v>0.22749590834697217</v>
      </c>
      <c r="M12" s="13">
        <f t="shared" si="20"/>
        <v>-0.19016299685444668</v>
      </c>
      <c r="N12" s="13">
        <f t="shared" si="20"/>
        <v>-0.49707602339181284</v>
      </c>
      <c r="O12" s="13">
        <f t="shared" si="20"/>
        <v>-0.10774170531573314</v>
      </c>
      <c r="P12" s="13">
        <f t="shared" si="20"/>
        <v>0.15797113824609341</v>
      </c>
      <c r="Q12" s="13" t="e">
        <f t="shared" si="20"/>
        <v>#DIV/0!</v>
      </c>
      <c r="R12" s="13">
        <f t="shared" si="20"/>
        <v>0.50202794051374489</v>
      </c>
      <c r="S12" s="13" t="e">
        <f t="shared" si="20"/>
        <v>#DIV/0!</v>
      </c>
      <c r="T12" s="13" t="e">
        <f t="shared" si="20"/>
        <v>#DIV/0!</v>
      </c>
      <c r="U12" s="13" t="e">
        <f t="shared" ref="U12" si="21">U11/U7</f>
        <v>#DIV/0!</v>
      </c>
      <c r="V12" s="163" t="e">
        <f t="shared" si="20"/>
        <v>#DIV/0!</v>
      </c>
      <c r="W12" s="13" t="e">
        <f t="shared" si="20"/>
        <v>#DIV/0!</v>
      </c>
      <c r="X12" s="13" t="e">
        <f t="shared" si="20"/>
        <v>#DIV/0!</v>
      </c>
      <c r="Y12" s="13">
        <f t="shared" si="20"/>
        <v>-0.29130065174270331</v>
      </c>
      <c r="Z12" s="13">
        <f t="shared" si="20"/>
        <v>0.89194915254237284</v>
      </c>
      <c r="AA12" s="13">
        <f t="shared" si="20"/>
        <v>-0.50457665903890159</v>
      </c>
      <c r="AB12" s="13">
        <f t="shared" ref="AB12" si="22">AB11/AB7</f>
        <v>-0.82758620689655171</v>
      </c>
      <c r="AC12" s="14" t="e">
        <f t="shared" ref="AC12" si="23">AC11/AC7</f>
        <v>#DIV/0!</v>
      </c>
      <c r="AD12" s="13">
        <f t="shared" si="20"/>
        <v>0.19638453491112182</v>
      </c>
      <c r="AE12" s="13" t="e">
        <f t="shared" si="20"/>
        <v>#DIV/0!</v>
      </c>
      <c r="AF12" s="13">
        <f t="shared" si="20"/>
        <v>0.22869757174392935</v>
      </c>
      <c r="AG12" s="13">
        <f t="shared" si="20"/>
        <v>-0.91108280254777074</v>
      </c>
      <c r="AH12" s="13">
        <f t="shared" si="20"/>
        <v>-1</v>
      </c>
      <c r="AI12" s="13" t="e">
        <f t="shared" si="20"/>
        <v>#DIV/0!</v>
      </c>
      <c r="AJ12" s="13" t="e">
        <f t="shared" si="20"/>
        <v>#DIV/0!</v>
      </c>
      <c r="AK12" s="13">
        <f t="shared" si="20"/>
        <v>-0.9989755847703603</v>
      </c>
      <c r="AL12" s="13">
        <f t="shared" si="20"/>
        <v>0.53121902874132809</v>
      </c>
      <c r="AM12" s="13" t="e">
        <f t="shared" si="20"/>
        <v>#DIV/0!</v>
      </c>
      <c r="AN12" s="13" t="e">
        <f t="shared" si="20"/>
        <v>#DIV/0!</v>
      </c>
      <c r="AO12" s="163">
        <f t="shared" si="20"/>
        <v>0.39577630035197497</v>
      </c>
      <c r="AP12" s="13" t="e">
        <f t="shared" si="20"/>
        <v>#DIV/0!</v>
      </c>
      <c r="AQ12" s="14" t="e">
        <f t="shared" si="20"/>
        <v>#DIV/0!</v>
      </c>
      <c r="AR12" s="13" t="e">
        <f t="shared" si="20"/>
        <v>#DIV/0!</v>
      </c>
      <c r="AS12" s="13" t="e">
        <f t="shared" si="20"/>
        <v>#DIV/0!</v>
      </c>
      <c r="AT12" s="13" t="e">
        <f t="shared" si="20"/>
        <v>#DIV/0!</v>
      </c>
      <c r="AU12" s="13" t="e">
        <f t="shared" si="20"/>
        <v>#DIV/0!</v>
      </c>
      <c r="AV12" s="13" t="e">
        <f t="shared" si="20"/>
        <v>#DIV/0!</v>
      </c>
      <c r="AW12" s="13">
        <f t="shared" si="20"/>
        <v>3.2099125364431487</v>
      </c>
      <c r="AX12" s="13">
        <f t="shared" si="20"/>
        <v>0.33795493934142112</v>
      </c>
      <c r="AY12" s="13">
        <f t="shared" si="20"/>
        <v>0.10420168067226891</v>
      </c>
      <c r="AZ12" s="13" t="e">
        <f t="shared" si="20"/>
        <v>#DIV/0!</v>
      </c>
      <c r="BA12" s="13" t="e">
        <f t="shared" si="20"/>
        <v>#DIV/0!</v>
      </c>
      <c r="BB12" s="14" t="e">
        <f t="shared" si="20"/>
        <v>#DIV/0!</v>
      </c>
      <c r="BC12" s="13">
        <f t="shared" si="20"/>
        <v>0.57482185273159148</v>
      </c>
      <c r="BD12" s="13">
        <f t="shared" si="20"/>
        <v>0.57482185273159148</v>
      </c>
      <c r="BE12" s="13" t="e">
        <f t="shared" si="20"/>
        <v>#DIV/0!</v>
      </c>
      <c r="BF12" s="13">
        <f t="shared" si="20"/>
        <v>6.8571428571428568</v>
      </c>
      <c r="BG12" s="13">
        <f t="shared" si="20"/>
        <v>0.83932670237184392</v>
      </c>
      <c r="BH12" s="163">
        <f t="shared" si="20"/>
        <v>0.95312663117235619</v>
      </c>
      <c r="BI12" s="46">
        <f t="shared" si="20"/>
        <v>0.2071103890338962</v>
      </c>
      <c r="BJ12" s="13" t="e">
        <f t="shared" si="20"/>
        <v>#DIV/0!</v>
      </c>
      <c r="BK12" s="52">
        <f t="shared" si="20"/>
        <v>0.2071103890338962</v>
      </c>
      <c r="BM12" s="14">
        <f t="shared" si="20"/>
        <v>0.95312663117235619</v>
      </c>
      <c r="BO12" s="36"/>
    </row>
    <row r="13" spans="1:67" ht="15.75">
      <c r="A13" s="130"/>
      <c r="B13" s="5" t="s">
        <v>318</v>
      </c>
      <c r="C13" s="128">
        <f>C8/C5</f>
        <v>0.72364183306381236</v>
      </c>
      <c r="D13" s="128">
        <f t="shared" ref="D13:BM13" si="24">D8/D5</f>
        <v>1.0656311231345714</v>
      </c>
      <c r="E13" s="128">
        <f t="shared" si="24"/>
        <v>1.1913729482122408</v>
      </c>
      <c r="F13" s="128">
        <f t="shared" si="24"/>
        <v>0.78549430678382726</v>
      </c>
      <c r="G13" s="128">
        <f t="shared" si="24"/>
        <v>0.69712084859199397</v>
      </c>
      <c r="H13" s="128" t="e">
        <f t="shared" si="24"/>
        <v>#DIV/0!</v>
      </c>
      <c r="I13" s="128" t="e">
        <f t="shared" si="24"/>
        <v>#DIV/0!</v>
      </c>
      <c r="J13" s="128" t="e">
        <f t="shared" si="24"/>
        <v>#DIV/0!</v>
      </c>
      <c r="K13" s="128" t="e">
        <f t="shared" si="24"/>
        <v>#DIV/0!</v>
      </c>
      <c r="L13" s="128">
        <f t="shared" si="24"/>
        <v>0.29024767801857587</v>
      </c>
      <c r="M13" s="128">
        <f t="shared" si="24"/>
        <v>0.62585635359116021</v>
      </c>
      <c r="N13" s="128">
        <f t="shared" si="24"/>
        <v>3.4059405940594062E-2</v>
      </c>
      <c r="O13" s="128">
        <f t="shared" si="24"/>
        <v>0.35091904026939807</v>
      </c>
      <c r="P13" s="128">
        <f t="shared" si="24"/>
        <v>1.3426068016434829</v>
      </c>
      <c r="Q13" s="128" t="e">
        <f t="shared" si="24"/>
        <v>#DIV/0!</v>
      </c>
      <c r="R13" s="128">
        <f t="shared" si="24"/>
        <v>0.81411822178798243</v>
      </c>
      <c r="S13" s="128" t="e">
        <f t="shared" si="24"/>
        <v>#DIV/0!</v>
      </c>
      <c r="T13" s="128" t="e">
        <f t="shared" si="24"/>
        <v>#DIV/0!</v>
      </c>
      <c r="U13" s="128" t="e">
        <f t="shared" si="24"/>
        <v>#DIV/0!</v>
      </c>
      <c r="V13" s="178" t="e">
        <f t="shared" si="24"/>
        <v>#DIV/0!</v>
      </c>
      <c r="W13" s="128">
        <f t="shared" si="24"/>
        <v>0</v>
      </c>
      <c r="X13" s="128" t="e">
        <f t="shared" si="24"/>
        <v>#DIV/0!</v>
      </c>
      <c r="Y13" s="128">
        <f t="shared" si="24"/>
        <v>0.38288426209430498</v>
      </c>
      <c r="Z13" s="128">
        <f t="shared" si="24"/>
        <v>0.90752032520325199</v>
      </c>
      <c r="AA13" s="128">
        <f t="shared" si="24"/>
        <v>0.24870763928776565</v>
      </c>
      <c r="AB13" s="128">
        <f t="shared" ref="AB13" si="25">AB8/AB5</f>
        <v>6.5861690450054883E-2</v>
      </c>
      <c r="AC13" s="218" t="e">
        <f t="shared" si="24"/>
        <v>#DIV/0!</v>
      </c>
      <c r="AD13" s="128">
        <f t="shared" si="24"/>
        <v>0.79527042127612024</v>
      </c>
      <c r="AE13" s="128">
        <f t="shared" si="24"/>
        <v>0</v>
      </c>
      <c r="AF13" s="128">
        <f t="shared" si="24"/>
        <v>1.0858369098712446</v>
      </c>
      <c r="AG13" s="128">
        <f t="shared" si="24"/>
        <v>0.74892703862660948</v>
      </c>
      <c r="AH13" s="128" t="e">
        <f t="shared" si="24"/>
        <v>#DIV/0!</v>
      </c>
      <c r="AI13" s="128" t="e">
        <f t="shared" si="24"/>
        <v>#DIV/0!</v>
      </c>
      <c r="AJ13" s="128">
        <f t="shared" si="24"/>
        <v>0</v>
      </c>
      <c r="AK13" s="128">
        <f t="shared" si="24"/>
        <v>-1.6042780748663103E-2</v>
      </c>
      <c r="AL13" s="128">
        <f t="shared" si="24"/>
        <v>1.0453315290933693</v>
      </c>
      <c r="AM13" s="128" t="e">
        <f t="shared" si="24"/>
        <v>#DIV/0!</v>
      </c>
      <c r="AN13" s="128" t="e">
        <f t="shared" si="24"/>
        <v>#DIV/0!</v>
      </c>
      <c r="AO13" s="178">
        <f t="shared" si="24"/>
        <v>0.72762487257900099</v>
      </c>
      <c r="AP13" s="128">
        <f t="shared" si="24"/>
        <v>0</v>
      </c>
      <c r="AQ13" s="218" t="e">
        <f t="shared" si="24"/>
        <v>#DIV/0!</v>
      </c>
      <c r="AR13" s="128" t="e">
        <f t="shared" si="24"/>
        <v>#DIV/0!</v>
      </c>
      <c r="AS13" s="128" t="e">
        <f t="shared" si="24"/>
        <v>#DIV/0!</v>
      </c>
      <c r="AT13" s="128" t="e">
        <f t="shared" si="24"/>
        <v>#DIV/0!</v>
      </c>
      <c r="AU13" s="128" t="e">
        <f t="shared" si="24"/>
        <v>#DIV/0!</v>
      </c>
      <c r="AV13" s="128" t="e">
        <f t="shared" si="24"/>
        <v>#DIV/0!</v>
      </c>
      <c r="AW13" s="128">
        <f t="shared" si="24"/>
        <v>1.7418576598311217</v>
      </c>
      <c r="AX13" s="128">
        <f t="shared" si="24"/>
        <v>0.51125827814569536</v>
      </c>
      <c r="AY13" s="128">
        <f t="shared" si="24"/>
        <v>0.9358974358974359</v>
      </c>
      <c r="AZ13" s="128" t="e">
        <f t="shared" si="24"/>
        <v>#DIV/0!</v>
      </c>
      <c r="BA13" s="128" t="e">
        <f t="shared" si="24"/>
        <v>#DIV/0!</v>
      </c>
      <c r="BB13" s="218" t="e">
        <f t="shared" si="24"/>
        <v>#DIV/0!</v>
      </c>
      <c r="BC13" s="128">
        <f t="shared" si="24"/>
        <v>0.61332099907493065</v>
      </c>
      <c r="BD13" s="128">
        <f t="shared" si="24"/>
        <v>0.62903225806451613</v>
      </c>
      <c r="BE13" s="128">
        <f t="shared" si="24"/>
        <v>0</v>
      </c>
      <c r="BF13" s="128">
        <f t="shared" si="24"/>
        <v>0.5684754521963824</v>
      </c>
      <c r="BG13" s="128">
        <f t="shared" si="24"/>
        <v>0.34584951805495612</v>
      </c>
      <c r="BH13" s="178">
        <f t="shared" si="24"/>
        <v>0.73866866708780798</v>
      </c>
      <c r="BI13" s="128">
        <f t="shared" si="24"/>
        <v>0.79387533864789961</v>
      </c>
      <c r="BJ13" s="128" t="e">
        <f t="shared" si="24"/>
        <v>#DIV/0!</v>
      </c>
      <c r="BK13" s="128">
        <f t="shared" si="24"/>
        <v>0.79387533864789961</v>
      </c>
      <c r="BM13" s="128">
        <f t="shared" si="24"/>
        <v>0.73866866708780798</v>
      </c>
    </row>
    <row r="14" spans="1:67" s="181" customFormat="1" ht="15.75">
      <c r="A14" s="130"/>
      <c r="B14" s="5" t="s">
        <v>319</v>
      </c>
      <c r="C14" s="11">
        <f>C5-C8</f>
        <v>183370</v>
      </c>
      <c r="D14" s="11">
        <f>D5-D8</f>
        <v>-11087</v>
      </c>
      <c r="E14" s="11">
        <f>E5-E8</f>
        <v>-3008</v>
      </c>
      <c r="F14" s="11">
        <f>F5-F8</f>
        <v>15184</v>
      </c>
      <c r="G14" s="11">
        <f t="shared" ref="G14:BM14" si="26">G5-G8</f>
        <v>9594</v>
      </c>
      <c r="H14" s="11">
        <f t="shared" si="26"/>
        <v>0</v>
      </c>
      <c r="I14" s="11">
        <f t="shared" si="26"/>
        <v>0</v>
      </c>
      <c r="J14" s="11">
        <f t="shared" si="26"/>
        <v>0</v>
      </c>
      <c r="K14" s="11">
        <f t="shared" si="26"/>
        <v>0</v>
      </c>
      <c r="L14" s="11">
        <f t="shared" si="26"/>
        <v>1834</v>
      </c>
      <c r="M14" s="11">
        <f t="shared" si="26"/>
        <v>1693</v>
      </c>
      <c r="N14" s="11">
        <f t="shared" si="26"/>
        <v>2439</v>
      </c>
      <c r="O14" s="11">
        <f t="shared" si="26"/>
        <v>4626</v>
      </c>
      <c r="P14" s="11">
        <f t="shared" si="26"/>
        <v>-6921</v>
      </c>
      <c r="Q14" s="11">
        <f t="shared" si="26"/>
        <v>0</v>
      </c>
      <c r="R14" s="11">
        <f t="shared" si="26"/>
        <v>761</v>
      </c>
      <c r="S14" s="11">
        <f t="shared" si="26"/>
        <v>0</v>
      </c>
      <c r="T14" s="11">
        <f t="shared" si="26"/>
        <v>0</v>
      </c>
      <c r="U14" s="11">
        <f t="shared" si="26"/>
        <v>0</v>
      </c>
      <c r="V14" s="9">
        <f t="shared" si="26"/>
        <v>0</v>
      </c>
      <c r="W14" s="11">
        <f t="shared" si="26"/>
        <v>432</v>
      </c>
      <c r="X14" s="11">
        <f t="shared" si="26"/>
        <v>0</v>
      </c>
      <c r="Y14" s="11">
        <f t="shared" si="26"/>
        <v>4031</v>
      </c>
      <c r="Z14" s="11">
        <f t="shared" si="26"/>
        <v>91</v>
      </c>
      <c r="AA14" s="11">
        <f t="shared" si="26"/>
        <v>1308</v>
      </c>
      <c r="AB14" s="11">
        <f t="shared" ref="AB14" si="27">AB5-AB8</f>
        <v>851</v>
      </c>
      <c r="AC14" s="10">
        <f t="shared" si="26"/>
        <v>0</v>
      </c>
      <c r="AD14" s="11">
        <f t="shared" si="26"/>
        <v>205198</v>
      </c>
      <c r="AE14" s="11">
        <f t="shared" si="26"/>
        <v>4</v>
      </c>
      <c r="AF14" s="11">
        <f t="shared" si="26"/>
        <v>-220</v>
      </c>
      <c r="AG14" s="11">
        <f t="shared" si="26"/>
        <v>117</v>
      </c>
      <c r="AH14" s="11">
        <f t="shared" si="26"/>
        <v>0</v>
      </c>
      <c r="AI14" s="11">
        <f t="shared" si="26"/>
        <v>0</v>
      </c>
      <c r="AJ14" s="11">
        <f t="shared" si="26"/>
        <v>3</v>
      </c>
      <c r="AK14" s="11">
        <f t="shared" si="26"/>
        <v>380</v>
      </c>
      <c r="AL14" s="11">
        <f t="shared" si="26"/>
        <v>-134</v>
      </c>
      <c r="AM14" s="11">
        <f t="shared" si="26"/>
        <v>0</v>
      </c>
      <c r="AN14" s="11">
        <f t="shared" si="26"/>
        <v>0</v>
      </c>
      <c r="AO14" s="9">
        <f t="shared" si="26"/>
        <v>1336</v>
      </c>
      <c r="AP14" s="11">
        <f t="shared" si="26"/>
        <v>2</v>
      </c>
      <c r="AQ14" s="10">
        <f t="shared" si="26"/>
        <v>0</v>
      </c>
      <c r="AR14" s="11">
        <f t="shared" si="26"/>
        <v>0</v>
      </c>
      <c r="AS14" s="11">
        <f t="shared" si="26"/>
        <v>0</v>
      </c>
      <c r="AT14" s="11">
        <f t="shared" si="26"/>
        <v>0</v>
      </c>
      <c r="AU14" s="11">
        <f t="shared" si="26"/>
        <v>0</v>
      </c>
      <c r="AV14" s="11">
        <f t="shared" si="26"/>
        <v>0</v>
      </c>
      <c r="AW14" s="11">
        <f t="shared" si="26"/>
        <v>-1230</v>
      </c>
      <c r="AX14" s="11">
        <f t="shared" si="26"/>
        <v>738</v>
      </c>
      <c r="AY14" s="11">
        <f t="shared" si="26"/>
        <v>90</v>
      </c>
      <c r="AZ14" s="11">
        <f t="shared" si="26"/>
        <v>0</v>
      </c>
      <c r="BA14" s="11">
        <f t="shared" si="26"/>
        <v>0</v>
      </c>
      <c r="BB14" s="10">
        <f t="shared" si="26"/>
        <v>0</v>
      </c>
      <c r="BC14" s="11">
        <f t="shared" si="26"/>
        <v>418</v>
      </c>
      <c r="BD14" s="11">
        <f t="shared" si="26"/>
        <v>391</v>
      </c>
      <c r="BE14" s="11">
        <f t="shared" si="26"/>
        <v>10</v>
      </c>
      <c r="BF14" s="11">
        <f t="shared" si="26"/>
        <v>167</v>
      </c>
      <c r="BG14" s="11">
        <f t="shared" si="26"/>
        <v>4547</v>
      </c>
      <c r="BH14" s="11">
        <f t="shared" si="26"/>
        <v>6619</v>
      </c>
      <c r="BI14" s="11">
        <f t="shared" si="26"/>
        <v>211817</v>
      </c>
      <c r="BJ14" s="11">
        <f t="shared" si="26"/>
        <v>0</v>
      </c>
      <c r="BK14" s="11">
        <f t="shared" si="26"/>
        <v>211817</v>
      </c>
      <c r="BL14" s="11">
        <f t="shared" si="26"/>
        <v>-815798</v>
      </c>
      <c r="BM14" s="11">
        <f t="shared" si="26"/>
        <v>6619</v>
      </c>
    </row>
    <row r="15" spans="1:67" ht="15.75">
      <c r="A15" s="130"/>
      <c r="B15" s="5"/>
      <c r="C15" s="11"/>
      <c r="D15" s="5"/>
      <c r="E15" s="5"/>
      <c r="F15" s="5"/>
      <c r="G15" s="5"/>
      <c r="H15" s="5"/>
      <c r="I15" s="5"/>
      <c r="J15" s="5"/>
      <c r="K15" s="5"/>
      <c r="L15" s="5"/>
      <c r="M15" s="5"/>
      <c r="N15" s="5"/>
      <c r="O15" s="5"/>
      <c r="P15" s="5"/>
      <c r="Q15" s="5"/>
      <c r="R15" s="5"/>
      <c r="S15" s="5"/>
      <c r="T15" s="5"/>
      <c r="U15" s="5"/>
      <c r="V15" s="16"/>
      <c r="W15" s="5"/>
      <c r="X15" s="5"/>
      <c r="Y15" s="5"/>
      <c r="Z15" s="5"/>
      <c r="AA15" s="5"/>
      <c r="AB15" s="5"/>
      <c r="AC15" s="6"/>
      <c r="AD15" s="6"/>
      <c r="AE15" s="5"/>
      <c r="AF15" s="5"/>
      <c r="AG15" s="5"/>
      <c r="AH15" s="5"/>
      <c r="AI15" s="5"/>
      <c r="AJ15" s="5"/>
      <c r="AK15" s="5"/>
      <c r="AL15" s="5"/>
      <c r="AM15" s="5"/>
      <c r="AN15" s="5"/>
      <c r="AO15" s="16"/>
      <c r="AP15" s="5"/>
      <c r="AQ15" s="6"/>
      <c r="AR15" s="5"/>
      <c r="AS15" s="5"/>
      <c r="AT15" s="5"/>
      <c r="AU15" s="5"/>
      <c r="AV15" s="5"/>
      <c r="AW15" s="6"/>
      <c r="AX15" s="5"/>
      <c r="AY15" s="5"/>
      <c r="AZ15" s="5"/>
      <c r="BA15" s="5"/>
      <c r="BB15" s="6"/>
      <c r="BC15" s="5"/>
      <c r="BD15" s="5"/>
      <c r="BE15" s="5"/>
      <c r="BF15" s="5"/>
      <c r="BG15" s="5"/>
      <c r="BH15" s="16"/>
      <c r="BI15" s="44"/>
      <c r="BJ15" s="5"/>
      <c r="BK15" s="50"/>
    </row>
    <row r="16" spans="1:67" s="179" customFormat="1" ht="15.75">
      <c r="A16" s="15" t="s">
        <v>131</v>
      </c>
      <c r="B16" s="9" t="s">
        <v>321</v>
      </c>
      <c r="C16" s="226">
        <v>2323608</v>
      </c>
      <c r="D16" s="226">
        <v>671012</v>
      </c>
      <c r="E16" s="226">
        <v>135834</v>
      </c>
      <c r="F16" s="226">
        <v>172009</v>
      </c>
      <c r="G16" s="226">
        <v>171879</v>
      </c>
      <c r="H16" s="226">
        <v>0</v>
      </c>
      <c r="I16" s="226">
        <v>0</v>
      </c>
      <c r="J16" s="226">
        <v>0</v>
      </c>
      <c r="K16" s="226">
        <v>0</v>
      </c>
      <c r="L16" s="226">
        <v>38894</v>
      </c>
      <c r="M16" s="226">
        <v>211749</v>
      </c>
      <c r="N16" s="226">
        <v>130</v>
      </c>
      <c r="O16" s="226">
        <v>6923</v>
      </c>
      <c r="P16" s="226">
        <v>132062</v>
      </c>
      <c r="Q16" s="226">
        <v>0</v>
      </c>
      <c r="R16" s="226">
        <v>4645</v>
      </c>
      <c r="S16" s="226">
        <v>0</v>
      </c>
      <c r="T16" s="226">
        <v>0</v>
      </c>
      <c r="U16" s="226">
        <v>0</v>
      </c>
      <c r="V16" s="226">
        <v>0</v>
      </c>
      <c r="W16" s="226">
        <v>0</v>
      </c>
      <c r="X16" s="226">
        <v>0</v>
      </c>
      <c r="Y16" s="226">
        <v>69919</v>
      </c>
      <c r="Z16" s="226">
        <v>5928</v>
      </c>
      <c r="AA16" s="226">
        <v>3226</v>
      </c>
      <c r="AB16" s="226">
        <v>6600</v>
      </c>
      <c r="AC16" s="226">
        <v>0</v>
      </c>
      <c r="AD16" s="227">
        <f t="shared" ref="AD16:AD17" si="28">SUM(C16:AC16)</f>
        <v>3954418</v>
      </c>
      <c r="AE16" s="226">
        <v>23</v>
      </c>
      <c r="AF16" s="226">
        <v>0</v>
      </c>
      <c r="AG16" s="226">
        <v>29842</v>
      </c>
      <c r="AH16" s="226">
        <v>0</v>
      </c>
      <c r="AI16" s="226">
        <v>0</v>
      </c>
      <c r="AJ16" s="226">
        <v>155</v>
      </c>
      <c r="AK16" s="226">
        <v>98119</v>
      </c>
      <c r="AL16" s="226">
        <v>119870</v>
      </c>
      <c r="AM16" s="226">
        <v>0</v>
      </c>
      <c r="AN16" s="226">
        <v>95230</v>
      </c>
      <c r="AO16" s="226">
        <v>369904</v>
      </c>
      <c r="AP16" s="226">
        <v>4697</v>
      </c>
      <c r="AQ16" s="226">
        <v>0</v>
      </c>
      <c r="AR16" s="226">
        <v>0</v>
      </c>
      <c r="AS16" s="226">
        <v>0</v>
      </c>
      <c r="AT16" s="226">
        <v>0</v>
      </c>
      <c r="AU16" s="226">
        <v>0</v>
      </c>
      <c r="AV16" s="226">
        <v>1</v>
      </c>
      <c r="AW16" s="226">
        <v>1504</v>
      </c>
      <c r="AX16" s="226">
        <v>1533</v>
      </c>
      <c r="AY16" s="226">
        <v>1451</v>
      </c>
      <c r="AZ16" s="226">
        <v>0</v>
      </c>
      <c r="BA16" s="226">
        <v>0</v>
      </c>
      <c r="BB16" s="226">
        <v>0</v>
      </c>
      <c r="BC16" s="226">
        <v>19695</v>
      </c>
      <c r="BD16" s="226">
        <v>19549</v>
      </c>
      <c r="BE16" s="226">
        <v>0</v>
      </c>
      <c r="BF16" s="226">
        <v>3311</v>
      </c>
      <c r="BG16" s="226">
        <v>7863</v>
      </c>
      <c r="BH16" s="230">
        <f>SUM(AE16:BG16)</f>
        <v>772747</v>
      </c>
      <c r="BI16" s="125">
        <f>AD16+BH16</f>
        <v>4727165</v>
      </c>
      <c r="BJ16" s="231">
        <v>11435</v>
      </c>
      <c r="BK16" s="227">
        <f t="shared" ref="BK16:BK17" si="29">BI16-BJ16</f>
        <v>4715730</v>
      </c>
      <c r="BM16" s="229">
        <f>BK16-AD16</f>
        <v>761312</v>
      </c>
    </row>
    <row r="17" spans="1:65" s="41" customFormat="1" ht="15.75">
      <c r="A17" s="136"/>
      <c r="B17" s="235" t="s">
        <v>331</v>
      </c>
      <c r="C17" s="10">
        <v>1582198</v>
      </c>
      <c r="D17" s="10">
        <v>456280</v>
      </c>
      <c r="E17" s="10">
        <v>135834</v>
      </c>
      <c r="F17" s="10">
        <v>116964</v>
      </c>
      <c r="G17" s="10">
        <v>116888</v>
      </c>
      <c r="H17" s="10">
        <f>IF('[1]Upto Month Current'!$C$9="",0,'[1]Upto Month Current'!$C$9)</f>
        <v>0</v>
      </c>
      <c r="I17" s="10">
        <v>0</v>
      </c>
      <c r="J17" s="10">
        <f>IF('[1]Upto Month Current'!$C$11="",0,'[1]Upto Month Current'!$C$11)</f>
        <v>0</v>
      </c>
      <c r="K17" s="10">
        <f>IF('[1]Upto Month Current'!$C$12="",0,'[1]Upto Month Current'!$C$12)</f>
        <v>0</v>
      </c>
      <c r="L17" s="10">
        <v>26440</v>
      </c>
      <c r="M17" s="10">
        <v>143988</v>
      </c>
      <c r="N17" s="10">
        <v>86</v>
      </c>
      <c r="O17" s="10">
        <v>4710</v>
      </c>
      <c r="P17" s="10">
        <v>87158</v>
      </c>
      <c r="Q17" s="10">
        <v>0</v>
      </c>
      <c r="R17" s="10">
        <v>3168</v>
      </c>
      <c r="S17" s="10">
        <f>IF('[1]Upto Month Current'!$C$26="",0,'[1]Upto Month Current'!$C$26)</f>
        <v>0</v>
      </c>
      <c r="T17" s="10">
        <f>IF('[1]Upto Month Current'!$C$27="",0,'[1]Upto Month Current'!$C$27)</f>
        <v>0</v>
      </c>
      <c r="U17" s="10">
        <f>IF('[1]Upto Month Current'!$C$30="",0,'[1]Upto Month Current'!$C$30)</f>
        <v>0</v>
      </c>
      <c r="V17" s="10">
        <v>0</v>
      </c>
      <c r="W17" s="10">
        <f>IF('[1]Upto Month Current'!$C$39="",0,'[1]Upto Month Current'!$C$39)</f>
        <v>0</v>
      </c>
      <c r="X17" s="10">
        <v>0</v>
      </c>
      <c r="Y17" s="10">
        <v>47548</v>
      </c>
      <c r="Z17" s="10">
        <v>4030</v>
      </c>
      <c r="AA17" s="10">
        <v>2194</v>
      </c>
      <c r="AB17" s="10">
        <v>0</v>
      </c>
      <c r="AC17" s="10">
        <f>IF('[1]Upto Month Current'!$C$51="",0,'[1]Upto Month Current'!$C$51)</f>
        <v>0</v>
      </c>
      <c r="AD17" s="123">
        <f t="shared" si="28"/>
        <v>2727486</v>
      </c>
      <c r="AE17" s="10">
        <v>10</v>
      </c>
      <c r="AF17" s="10">
        <f>IF('[1]Upto Month Current'!$C$20="",0,'[1]Upto Month Current'!$C$20)</f>
        <v>0</v>
      </c>
      <c r="AG17" s="10">
        <v>19693</v>
      </c>
      <c r="AH17" s="10">
        <v>0</v>
      </c>
      <c r="AI17" s="10">
        <v>0</v>
      </c>
      <c r="AJ17" s="10">
        <v>100</v>
      </c>
      <c r="AK17" s="10">
        <v>64761</v>
      </c>
      <c r="AL17" s="10">
        <v>79117</v>
      </c>
      <c r="AM17" s="10">
        <f>IF('[1]Upto Month Current'!$C$31="",0,'[1]Upto Month Current'!$C$31)</f>
        <v>0</v>
      </c>
      <c r="AN17" s="10">
        <v>62849</v>
      </c>
      <c r="AO17" s="10">
        <v>244157</v>
      </c>
      <c r="AP17" s="10">
        <v>3101</v>
      </c>
      <c r="AQ17" s="10">
        <v>0</v>
      </c>
      <c r="AR17" s="10">
        <f>IF('[1]Upto Month Current'!$C$37="",0,'[1]Upto Month Current'!$C$37)</f>
        <v>0</v>
      </c>
      <c r="AS17" s="10">
        <v>0</v>
      </c>
      <c r="AT17" s="10">
        <v>0</v>
      </c>
      <c r="AU17" s="10">
        <f>IF('[1]Upto Month Current'!$C$41="",0,'[1]Upto Month Current'!$C$41)</f>
        <v>0</v>
      </c>
      <c r="AV17" s="10">
        <v>0</v>
      </c>
      <c r="AW17" s="10">
        <v>990</v>
      </c>
      <c r="AX17" s="10">
        <v>1008</v>
      </c>
      <c r="AY17" s="10">
        <v>957</v>
      </c>
      <c r="AZ17" s="10">
        <v>0</v>
      </c>
      <c r="BA17" s="10">
        <f>IF('[1]Upto Month Current'!$C$50="",0,'[1]Upto Month Current'!$C$50)</f>
        <v>0</v>
      </c>
      <c r="BB17" s="10">
        <f>IF('[1]Upto Month Current'!$C$52="",0,'[1]Upto Month Current'!$C$52)</f>
        <v>0</v>
      </c>
      <c r="BC17" s="10">
        <v>12988</v>
      </c>
      <c r="BD17" s="10">
        <v>12919</v>
      </c>
      <c r="BE17" s="10">
        <v>0</v>
      </c>
      <c r="BF17" s="10">
        <v>2193</v>
      </c>
      <c r="BG17" s="10">
        <v>5199</v>
      </c>
      <c r="BH17" s="10">
        <f>SUM(AE17:BG17)</f>
        <v>510042</v>
      </c>
      <c r="BI17" s="220">
        <f>AD17+BH17</f>
        <v>3237528</v>
      </c>
      <c r="BJ17" s="10">
        <v>7624</v>
      </c>
      <c r="BK17" s="10">
        <f t="shared" si="29"/>
        <v>3229904</v>
      </c>
      <c r="BL17" s="41">
        <f>'[1]Upto Month Current'!$C$61</f>
        <v>650631</v>
      </c>
      <c r="BM17" s="219">
        <f t="shared" ref="BM17" si="30">BK17-AD17</f>
        <v>502418</v>
      </c>
    </row>
    <row r="18" spans="1:65" ht="15.75">
      <c r="A18" s="130"/>
      <c r="B18" s="12" t="s">
        <v>332</v>
      </c>
      <c r="C18" s="9">
        <f>IF('Upto Month COPPY'!$C$4="",0,'Upto Month COPPY'!$C$4)</f>
        <v>1500192</v>
      </c>
      <c r="D18" s="9">
        <f>IF('Upto Month COPPY'!$C$5="",0,'Upto Month COPPY'!$C$5)</f>
        <v>382606</v>
      </c>
      <c r="E18" s="9">
        <f>IF('Upto Month COPPY'!$C$6="",0,'Upto Month COPPY'!$C$6)</f>
        <v>121309</v>
      </c>
      <c r="F18" s="9">
        <f>IF('Upto Month COPPY'!$C$7="",0,'Upto Month COPPY'!$C$7)</f>
        <v>103380</v>
      </c>
      <c r="G18" s="9">
        <f>IF('Upto Month COPPY'!$C$8="",0,'Upto Month COPPY'!$C$8)</f>
        <v>102386</v>
      </c>
      <c r="H18" s="9">
        <f>IF('Upto Month COPPY'!$C$9="",0,'Upto Month COPPY'!$C$9)</f>
        <v>0</v>
      </c>
      <c r="I18" s="9">
        <f>IF('Upto Month COPPY'!$C$10="",0,'Upto Month COPPY'!$C$10)</f>
        <v>0</v>
      </c>
      <c r="J18" s="9">
        <f>IF('Upto Month COPPY'!$C$11="",0,'Upto Month COPPY'!$C$11)</f>
        <v>0</v>
      </c>
      <c r="K18" s="9">
        <f>IF('Upto Month COPPY'!$C$12="",0,'Upto Month COPPY'!$C$12)</f>
        <v>9</v>
      </c>
      <c r="L18" s="9">
        <f>IF('Upto Month COPPY'!$C$13="",0,'Upto Month COPPY'!$C$13)</f>
        <v>21762</v>
      </c>
      <c r="M18" s="9">
        <f>IF('Upto Month COPPY'!$C$14="",0,'Upto Month COPPY'!$C$14)</f>
        <v>149827</v>
      </c>
      <c r="N18" s="9">
        <f>IF('Upto Month COPPY'!$C$15="",0,'Upto Month COPPY'!$C$15)</f>
        <v>357</v>
      </c>
      <c r="O18" s="9">
        <f>IF('Upto Month COPPY'!$C$16="",0,'Upto Month COPPY'!$C$16)</f>
        <v>1745</v>
      </c>
      <c r="P18" s="9">
        <f>IF('Upto Month COPPY'!$C$17="",0,'Upto Month COPPY'!$C$17)</f>
        <v>91877</v>
      </c>
      <c r="Q18" s="9">
        <f>IF('Upto Month COPPY'!$C$18="",0,'Upto Month COPPY'!$C$18)</f>
        <v>0</v>
      </c>
      <c r="R18" s="9">
        <f>IF('Upto Month COPPY'!$C$21="",0,'Upto Month COPPY'!$C$21)</f>
        <v>2177</v>
      </c>
      <c r="S18" s="9">
        <f>IF('Upto Month COPPY'!$C$26="",0,'Upto Month COPPY'!$C$26)</f>
        <v>0</v>
      </c>
      <c r="T18" s="9">
        <f>IF('Upto Month COPPY'!$C$27="",0,'Upto Month COPPY'!$C$27)</f>
        <v>0</v>
      </c>
      <c r="U18" s="9">
        <f>IF('Upto Month COPPY'!$C$30="",0,'Upto Month COPPY'!$C$30)</f>
        <v>0</v>
      </c>
      <c r="V18" s="9">
        <f>IF('Upto Month COPPY'!$C$35="",0,'Upto Month COPPY'!$C$35)</f>
        <v>0</v>
      </c>
      <c r="W18" s="9">
        <f>IF('Upto Month COPPY'!$C$39="",0,'Upto Month COPPY'!$C$39)</f>
        <v>0</v>
      </c>
      <c r="X18" s="9">
        <f>IF('Upto Month COPPY'!$C$40="",0,'Upto Month COPPY'!$C$40)</f>
        <v>0</v>
      </c>
      <c r="Y18" s="9">
        <f>IF('Upto Month COPPY'!$C$42="",0,'Upto Month COPPY'!$C$42)</f>
        <v>28640</v>
      </c>
      <c r="Z18" s="9">
        <f>IF('Upto Month COPPY'!$C$43="",0,'Upto Month COPPY'!$C$43)</f>
        <v>2571</v>
      </c>
      <c r="AA18" s="9">
        <f>IF('Upto Month COPPY'!$C$44="",0,'Upto Month COPPY'!$C$44)</f>
        <v>1380</v>
      </c>
      <c r="AB18" s="9">
        <f>IF('Upto Month COPPY'!$C$48="",0,'Upto Month COPPY'!$C$48)</f>
        <v>0</v>
      </c>
      <c r="AC18" s="10">
        <f>IF('Upto Month COPPY'!$C$51="",0,'Upto Month COPPY'!$C$51)</f>
        <v>0</v>
      </c>
      <c r="AD18" s="123">
        <f t="shared" ref="AD18:AD19" si="31">SUM(C18:AC18)</f>
        <v>2510218</v>
      </c>
      <c r="AE18" s="9">
        <f>IF('Upto Month COPPY'!$C$19="",0,'Upto Month COPPY'!$C$19)</f>
        <v>48</v>
      </c>
      <c r="AF18" s="9">
        <f>IF('Upto Month COPPY'!$C$20="",0,'Upto Month COPPY'!$C$20)</f>
        <v>0</v>
      </c>
      <c r="AG18" s="9">
        <f>IF('Upto Month COPPY'!$C$22="",0,'Upto Month COPPY'!$C$22)</f>
        <v>17936</v>
      </c>
      <c r="AH18" s="9">
        <f>IF('Upto Month COPPY'!$C$23="",0,'Upto Month COPPY'!$C$23)</f>
        <v>0</v>
      </c>
      <c r="AI18" s="9">
        <f>IF('Upto Month COPPY'!$C$24="",0,'Upto Month COPPY'!$C$24)</f>
        <v>0</v>
      </c>
      <c r="AJ18" s="9">
        <f>IF('Upto Month COPPY'!$C$25="",0,'Upto Month COPPY'!$C$25)</f>
        <v>11</v>
      </c>
      <c r="AK18" s="9">
        <f>IF('Upto Month COPPY'!$C$28="",0,'Upto Month COPPY'!$C$28)</f>
        <v>85249</v>
      </c>
      <c r="AL18" s="9">
        <f>IF('Upto Month COPPY'!$C$29="",0,'Upto Month COPPY'!$C$29)</f>
        <v>79706</v>
      </c>
      <c r="AM18" s="9">
        <f>IF('Upto Month COPPY'!$C$31="",0,'Upto Month COPPY'!$C$31)</f>
        <v>0</v>
      </c>
      <c r="AN18" s="9">
        <f>IF('Upto Month COPPY'!$C$32="",0,'Upto Month COPPY'!$C$32)</f>
        <v>43507</v>
      </c>
      <c r="AO18" s="9">
        <f>IF('Upto Month COPPY'!$C$33="",0,'Upto Month COPPY'!$C$33)</f>
        <v>224872</v>
      </c>
      <c r="AP18" s="9">
        <f>IF('Upto Month COPPY'!$C$34="",0,'Upto Month COPPY'!$C$34)</f>
        <v>0</v>
      </c>
      <c r="AQ18" s="10">
        <f>IF('Upto Month COPPY'!$C$36="",0,'Upto Month COPPY'!$C$36)</f>
        <v>0</v>
      </c>
      <c r="AR18" s="9">
        <f>IF('Upto Month COPPY'!$C$37="",0,'Upto Month COPPY'!$C$37)</f>
        <v>0</v>
      </c>
      <c r="AS18" s="9">
        <v>0</v>
      </c>
      <c r="AT18" s="9">
        <f>IF('Upto Month COPPY'!$C$38="",0,'Upto Month COPPY'!$C$38)</f>
        <v>0</v>
      </c>
      <c r="AU18" s="9">
        <f>IF('Upto Month COPPY'!$C$41="",0,'Upto Month COPPY'!$C$41)</f>
        <v>0</v>
      </c>
      <c r="AV18" s="9">
        <v>0</v>
      </c>
      <c r="AW18" s="9">
        <f>IF('Upto Month COPPY'!$C$45="",0,'Upto Month COPPY'!$C$45)</f>
        <v>6</v>
      </c>
      <c r="AX18" s="9">
        <f>IF('Upto Month COPPY'!$C$46="",0,'Upto Month COPPY'!$C$46)</f>
        <v>684</v>
      </c>
      <c r="AY18" s="9">
        <f>IF('Upto Month COPPY'!$C$47="",0,'Upto Month COPPY'!$C$47)</f>
        <v>0</v>
      </c>
      <c r="AZ18" s="9">
        <f>IF('Upto Month COPPY'!$C$49="",0,'Upto Month COPPY'!$C$49)</f>
        <v>0</v>
      </c>
      <c r="BA18" s="9">
        <f>IF('Upto Month COPPY'!$C$50="",0,'Upto Month COPPY'!$C$50)</f>
        <v>0</v>
      </c>
      <c r="BB18" s="10">
        <f>IF('Upto Month COPPY'!$C$52="",0,'Upto Month COPPY'!$C$52)</f>
        <v>0</v>
      </c>
      <c r="BC18" s="9">
        <f>IF('Upto Month COPPY'!$C$53="",0,'Upto Month COPPY'!$C$53)</f>
        <v>11108</v>
      </c>
      <c r="BD18" s="9">
        <f>IF('Upto Month COPPY'!$C$54="",0,'Upto Month COPPY'!$C$54)</f>
        <v>10418</v>
      </c>
      <c r="BE18" s="9">
        <f>IF('Upto Month COPPY'!$C$55="",0,'Upto Month COPPY'!$C$55)</f>
        <v>0</v>
      </c>
      <c r="BF18" s="9">
        <f>IF('Upto Month COPPY'!$C$56="",0,'Upto Month COPPY'!$C$56)</f>
        <v>2998</v>
      </c>
      <c r="BG18" s="9">
        <f>IF('Upto Month COPPY'!$C$58="",0,'Upto Month COPPY'!$C$58)</f>
        <v>287</v>
      </c>
      <c r="BH18" s="9">
        <f>SUM(AE18:BG18)</f>
        <v>476830</v>
      </c>
      <c r="BI18" s="127">
        <f>AD18+BH18</f>
        <v>2987048</v>
      </c>
      <c r="BJ18" s="9">
        <f>IF('Upto Month COPPY'!$C$60="",0,'Upto Month COPPY'!$C$60)</f>
        <v>2166</v>
      </c>
      <c r="BK18" s="51">
        <f t="shared" ref="BK18:BK19" si="32">BI18-BJ18</f>
        <v>2984882</v>
      </c>
      <c r="BL18">
        <f>'Upto Month COPPY'!$C$61</f>
        <v>2984884</v>
      </c>
      <c r="BM18" s="30">
        <f t="shared" ref="BM18:BM22" si="33">BK18-AD18</f>
        <v>474664</v>
      </c>
    </row>
    <row r="19" spans="1:65" ht="18" customHeight="1">
      <c r="A19" s="130"/>
      <c r="B19" s="183" t="s">
        <v>333</v>
      </c>
      <c r="C19" s="9">
        <f>IF('Upto Month Current'!$C$4="",0,'Upto Month Current'!$C$4)</f>
        <v>1514073</v>
      </c>
      <c r="D19" s="9">
        <f>IF('Upto Month Current'!$C$5="",0,'Upto Month Current'!$C$5)</f>
        <v>560469</v>
      </c>
      <c r="E19" s="9">
        <f>IF('Upto Month Current'!$C$6="",0,'Upto Month Current'!$C$6)</f>
        <v>124673</v>
      </c>
      <c r="F19" s="9">
        <f>IF('Upto Month Current'!$C$7="",0,'Upto Month Current'!$C$7)</f>
        <v>112210</v>
      </c>
      <c r="G19" s="9">
        <f>IF('Upto Month Current'!$C$8="",0,'Upto Month Current'!$C$8)</f>
        <v>120116</v>
      </c>
      <c r="H19" s="9">
        <f>IF('Upto Month Current'!$C$9="",0,'Upto Month Current'!$C$9)</f>
        <v>0</v>
      </c>
      <c r="I19" s="9">
        <f>IF('Upto Month Current'!$C$10="",0,'Upto Month Current'!$C$10)</f>
        <v>0</v>
      </c>
      <c r="J19" s="9">
        <f>IF('Upto Month Current'!$C$11="",0,'Upto Month Current'!$C$11)</f>
        <v>0</v>
      </c>
      <c r="K19" s="9">
        <f>IF('Upto Month Current'!$C$12="",0,'Upto Month Current'!$C$12)</f>
        <v>74</v>
      </c>
      <c r="L19" s="9">
        <f>IF('Upto Month Current'!$C$13="",0,'Upto Month Current'!$C$13)</f>
        <v>23064</v>
      </c>
      <c r="M19" s="9">
        <f>IF('Upto Month Current'!$C$14="",0,'Upto Month Current'!$C$14)</f>
        <v>151371</v>
      </c>
      <c r="N19" s="9">
        <f>IF('Upto Month Current'!$C$15="",0,'Upto Month Current'!$C$15)</f>
        <v>2</v>
      </c>
      <c r="O19" s="9">
        <f>IF('Upto Month Current'!$C$16="",0,'Upto Month Current'!$C$16)</f>
        <v>2031</v>
      </c>
      <c r="P19" s="9">
        <f>IF('Upto Month Current'!$C$17="",0,'Upto Month Current'!$C$17)</f>
        <v>114103</v>
      </c>
      <c r="Q19" s="9">
        <f>IF('Upto Month Current'!$C$18="",0,'Upto Month Current'!$C$18)</f>
        <v>0</v>
      </c>
      <c r="R19" s="9">
        <f>IF('Upto Month Current'!$C$21="",0,'Upto Month Current'!$C$21)</f>
        <v>2851</v>
      </c>
      <c r="S19" s="9">
        <f>IF('Upto Month Current'!$C$26="",0,'Upto Month Current'!$C$26)</f>
        <v>0</v>
      </c>
      <c r="T19" s="9">
        <f>IF('Upto Month Current'!$C$27="",0,'Upto Month Current'!$C$27)</f>
        <v>0</v>
      </c>
      <c r="U19" s="9">
        <f>IF('Upto Month Current'!$C$30="",0,'Upto Month Current'!$C$30)</f>
        <v>0</v>
      </c>
      <c r="V19" s="9">
        <f>IF('Upto Month Current'!$C$35="",0,'Upto Month Current'!$C$35)</f>
        <v>0</v>
      </c>
      <c r="W19" s="9">
        <f>IF('Upto Month Current'!$C$39="",0,'Upto Month Current'!$C$39)</f>
        <v>0</v>
      </c>
      <c r="X19" s="9">
        <f>IF('Upto Month Current'!$C$40="",0,'Upto Month Current'!$C$40)</f>
        <v>0</v>
      </c>
      <c r="Y19" s="9">
        <f>IF('Upto Month Current'!$C$42="",0,'Upto Month Current'!$C$42)</f>
        <v>8945</v>
      </c>
      <c r="Z19" s="9">
        <f>IF('Upto Month Current'!$C$43="",0,'Upto Month Current'!$C$43)</f>
        <v>7615</v>
      </c>
      <c r="AA19" s="9">
        <f>IF('Upto Month Current'!$C$44="",0,'Upto Month Current'!$C$44)</f>
        <v>1783</v>
      </c>
      <c r="AB19" s="9">
        <f>IF('Upto Month Current'!$C$48="",0,'Upto Month Current'!$C$48)</f>
        <v>0</v>
      </c>
      <c r="AC19" s="10">
        <f>IF('Upto Month Current'!$C$51="",0,'Upto Month Current'!$C$51)</f>
        <v>0</v>
      </c>
      <c r="AD19" s="123">
        <f t="shared" si="31"/>
        <v>2743380</v>
      </c>
      <c r="AE19" s="9">
        <f>IF('Upto Month Current'!$C$19="",0,'Upto Month Current'!$C$19)</f>
        <v>53</v>
      </c>
      <c r="AF19" s="9">
        <f>IF('Upto Month Current'!$C$20="",0,'Upto Month Current'!$C$20)</f>
        <v>0</v>
      </c>
      <c r="AG19" s="9">
        <f>IF('Upto Month Current'!$C$22="",0,'Upto Month Current'!$C$22)</f>
        <v>11493</v>
      </c>
      <c r="AH19" s="9">
        <f>IF('Upto Month Current'!$C$23="",0,'Upto Month Current'!$C$23)</f>
        <v>0</v>
      </c>
      <c r="AI19" s="9">
        <f>IF('Upto Month Current'!$C$24="",0,'Upto Month Current'!$C$24)</f>
        <v>0</v>
      </c>
      <c r="AJ19" s="9">
        <f>IF('Upto Month Current'!$C$25="",0,'Upto Month Current'!$C$25)</f>
        <v>0</v>
      </c>
      <c r="AK19" s="9">
        <f>IF('Upto Month Current'!$C$28="",0,'Upto Month Current'!$C$28)</f>
        <v>25594</v>
      </c>
      <c r="AL19" s="9">
        <f>IF('Upto Month Current'!$C$29="",0,'Upto Month Current'!$C$29)</f>
        <v>98251</v>
      </c>
      <c r="AM19" s="9">
        <f>IF('Upto Month Current'!$C$31="",0,'Upto Month Current'!$C$31)</f>
        <v>0</v>
      </c>
      <c r="AN19" s="9">
        <f>IF('Upto Month Current'!$C$32="",0,'Upto Month Current'!$C$32)</f>
        <v>80715</v>
      </c>
      <c r="AO19" s="9">
        <f>IF('Upto Month Current'!$C$33="",0,'Upto Month Current'!$C$33)</f>
        <v>253058</v>
      </c>
      <c r="AP19" s="9">
        <f>IF('Upto Month Current'!$C$34="",0,'Upto Month Current'!$C$34)</f>
        <v>0</v>
      </c>
      <c r="AQ19" s="10">
        <f>IF('Upto Month Current'!$C$36="",0,'Upto Month Current'!$C$36)</f>
        <v>0</v>
      </c>
      <c r="AR19" s="9">
        <f>IF('Upto Month Current'!$C$37="",0,'Upto Month Current'!$C$37)</f>
        <v>0</v>
      </c>
      <c r="AS19" s="9">
        <v>0</v>
      </c>
      <c r="AT19" s="9">
        <f>IF('Upto Month Current'!$C$38="",0,'Upto Month Current'!$C$38)</f>
        <v>0</v>
      </c>
      <c r="AU19" s="9">
        <f>IF('Upto Month Current'!$C$41="",0,'Upto Month Current'!$C$41)</f>
        <v>0</v>
      </c>
      <c r="AV19" s="9">
        <v>0</v>
      </c>
      <c r="AW19" s="9">
        <f>IF('Upto Month Current'!$C$45="",0,'Upto Month Current'!$C$45)</f>
        <v>132</v>
      </c>
      <c r="AX19" s="9">
        <f>IF('Upto Month Current'!$C$46="",0,'Upto Month Current'!$C$46)</f>
        <v>349</v>
      </c>
      <c r="AY19" s="9">
        <f>IF('Upto Month Current'!$C$47="",0,'Upto Month Current'!$C$47)</f>
        <v>0</v>
      </c>
      <c r="AZ19" s="9">
        <f>IF('Upto Month Current'!$C$49="",0,'Upto Month Current'!$C$49)</f>
        <v>0</v>
      </c>
      <c r="BA19" s="9">
        <f>IF('Upto Month Current'!$C$50="",0,'Upto Month Current'!$C$50)</f>
        <v>0</v>
      </c>
      <c r="BB19" s="10">
        <f>IF('Upto Month Current'!$C$52="",0,'Upto Month Current'!$C$52)</f>
        <v>0</v>
      </c>
      <c r="BC19" s="9">
        <f>IF('Upto Month Current'!$C$53="",0,'Upto Month Current'!$C$53)</f>
        <v>15903</v>
      </c>
      <c r="BD19" s="9">
        <f>IF('Upto Month Current'!$C$54="",0,'Upto Month Current'!$C$54)</f>
        <v>15480</v>
      </c>
      <c r="BE19" s="9">
        <f>IF('Upto Month Current'!$C$55="",0,'Upto Month Current'!$C$55)</f>
        <v>0</v>
      </c>
      <c r="BF19" s="9">
        <f>IF('Upto Month Current'!$C$56="",0,'Upto Month Current'!$C$56)</f>
        <v>2259</v>
      </c>
      <c r="BG19" s="9">
        <f>IF('Upto Month Current'!$C$58="",0,'Upto Month Current'!$C$58)</f>
        <v>430</v>
      </c>
      <c r="BH19" s="9">
        <f>SUM(AE19:BG19)</f>
        <v>503717</v>
      </c>
      <c r="BI19" s="127">
        <f>AD19+BH19</f>
        <v>3247097</v>
      </c>
      <c r="BJ19" s="9">
        <f>IF('Upto Month Current'!$C$60="",0,'Upto Month Current'!$C$60)</f>
        <v>0</v>
      </c>
      <c r="BK19" s="51">
        <f t="shared" si="32"/>
        <v>3247097</v>
      </c>
      <c r="BL19">
        <f>'Upto Month Current'!$C$61</f>
        <v>3247097</v>
      </c>
      <c r="BM19" s="30">
        <f t="shared" si="33"/>
        <v>503717</v>
      </c>
    </row>
    <row r="20" spans="1:65" ht="15.75">
      <c r="A20" s="130"/>
      <c r="B20" s="5" t="s">
        <v>127</v>
      </c>
      <c r="C20" s="11">
        <f>C19-C17</f>
        <v>-68125</v>
      </c>
      <c r="D20" s="11">
        <f t="shared" ref="D20" si="34">D19-D17</f>
        <v>104189</v>
      </c>
      <c r="E20" s="11">
        <f t="shared" ref="E20" si="35">E19-E17</f>
        <v>-11161</v>
      </c>
      <c r="F20" s="11">
        <f t="shared" ref="F20" si="36">F19-F17</f>
        <v>-4754</v>
      </c>
      <c r="G20" s="11">
        <f t="shared" ref="G20" si="37">G19-G17</f>
        <v>3228</v>
      </c>
      <c r="H20" s="11">
        <f t="shared" ref="H20" si="38">H19-H17</f>
        <v>0</v>
      </c>
      <c r="I20" s="11">
        <f t="shared" ref="I20" si="39">I19-I17</f>
        <v>0</v>
      </c>
      <c r="J20" s="11">
        <f t="shared" ref="J20" si="40">J19-J17</f>
        <v>0</v>
      </c>
      <c r="K20" s="11">
        <f t="shared" ref="K20" si="41">K19-K17</f>
        <v>74</v>
      </c>
      <c r="L20" s="11">
        <f t="shared" ref="L20" si="42">L19-L17</f>
        <v>-3376</v>
      </c>
      <c r="M20" s="11">
        <f t="shared" ref="M20" si="43">M19-M17</f>
        <v>7383</v>
      </c>
      <c r="N20" s="11">
        <f t="shared" ref="N20" si="44">N19-N17</f>
        <v>-84</v>
      </c>
      <c r="O20" s="11">
        <f t="shared" ref="O20" si="45">O19-O17</f>
        <v>-2679</v>
      </c>
      <c r="P20" s="11">
        <f t="shared" ref="P20" si="46">P19-P17</f>
        <v>26945</v>
      </c>
      <c r="Q20" s="11">
        <f t="shared" ref="Q20" si="47">Q19-Q17</f>
        <v>0</v>
      </c>
      <c r="R20" s="11">
        <f t="shared" ref="R20" si="48">R19-R17</f>
        <v>-317</v>
      </c>
      <c r="S20" s="11">
        <f t="shared" ref="S20" si="49">S19-S17</f>
        <v>0</v>
      </c>
      <c r="T20" s="11">
        <f t="shared" ref="T20:U20" si="50">T19-T17</f>
        <v>0</v>
      </c>
      <c r="U20" s="11">
        <f t="shared" si="50"/>
        <v>0</v>
      </c>
      <c r="V20" s="9">
        <f t="shared" ref="V20" si="51">V19-V17</f>
        <v>0</v>
      </c>
      <c r="W20" s="11">
        <f t="shared" ref="W20" si="52">W19-W17</f>
        <v>0</v>
      </c>
      <c r="X20" s="11">
        <f t="shared" ref="X20" si="53">X19-X17</f>
        <v>0</v>
      </c>
      <c r="Y20" s="11">
        <f t="shared" ref="Y20" si="54">Y19-Y17</f>
        <v>-38603</v>
      </c>
      <c r="Z20" s="11">
        <f t="shared" ref="Z20" si="55">Z19-Z17</f>
        <v>3585</v>
      </c>
      <c r="AA20" s="11">
        <f t="shared" ref="AA20:AD20" si="56">AA19-AA17</f>
        <v>-411</v>
      </c>
      <c r="AB20" s="11">
        <f t="shared" ref="AB20" si="57">AB19-AB17</f>
        <v>0</v>
      </c>
      <c r="AC20" s="10">
        <f t="shared" si="56"/>
        <v>0</v>
      </c>
      <c r="AD20" s="11">
        <f t="shared" si="56"/>
        <v>15894</v>
      </c>
      <c r="AE20" s="11">
        <f t="shared" ref="AE20" si="58">AE19-AE17</f>
        <v>43</v>
      </c>
      <c r="AF20" s="11">
        <f t="shared" ref="AF20" si="59">AF19-AF17</f>
        <v>0</v>
      </c>
      <c r="AG20" s="11">
        <f t="shared" ref="AG20" si="60">AG19-AG17</f>
        <v>-8200</v>
      </c>
      <c r="AH20" s="11">
        <f t="shared" ref="AH20" si="61">AH19-AH17</f>
        <v>0</v>
      </c>
      <c r="AI20" s="11">
        <f t="shared" ref="AI20" si="62">AI19-AI17</f>
        <v>0</v>
      </c>
      <c r="AJ20" s="11">
        <f t="shared" ref="AJ20" si="63">AJ19-AJ17</f>
        <v>-100</v>
      </c>
      <c r="AK20" s="11">
        <f t="shared" ref="AK20" si="64">AK19-AK17</f>
        <v>-39167</v>
      </c>
      <c r="AL20" s="11">
        <f t="shared" ref="AL20" si="65">AL19-AL17</f>
        <v>19134</v>
      </c>
      <c r="AM20" s="11">
        <f t="shared" ref="AM20" si="66">AM19-AM17</f>
        <v>0</v>
      </c>
      <c r="AN20" s="11">
        <f t="shared" ref="AN20" si="67">AN19-AN17</f>
        <v>17866</v>
      </c>
      <c r="AO20" s="9">
        <f t="shared" ref="AO20" si="68">AO19-AO17</f>
        <v>8901</v>
      </c>
      <c r="AP20" s="11">
        <f t="shared" ref="AP20" si="69">AP19-AP17</f>
        <v>-3101</v>
      </c>
      <c r="AQ20" s="10">
        <f t="shared" ref="AQ20" si="70">AQ19-AQ17</f>
        <v>0</v>
      </c>
      <c r="AR20" s="11">
        <f t="shared" ref="AR20" si="71">AR19-AR17</f>
        <v>0</v>
      </c>
      <c r="AS20" s="11">
        <f t="shared" ref="AS20" si="72">AS19-AS17</f>
        <v>0</v>
      </c>
      <c r="AT20" s="11">
        <f t="shared" ref="AT20" si="73">AT19-AT17</f>
        <v>0</v>
      </c>
      <c r="AU20" s="11">
        <f t="shared" ref="AU20" si="74">AU19-AU17</f>
        <v>0</v>
      </c>
      <c r="AV20" s="11">
        <f t="shared" ref="AV20" si="75">AV19-AV17</f>
        <v>0</v>
      </c>
      <c r="AW20" s="11">
        <f t="shared" ref="AW20" si="76">AW19-AW17</f>
        <v>-858</v>
      </c>
      <c r="AX20" s="11">
        <f t="shared" ref="AX20" si="77">AX19-AX17</f>
        <v>-659</v>
      </c>
      <c r="AY20" s="11">
        <f t="shared" ref="AY20" si="78">AY19-AY17</f>
        <v>-957</v>
      </c>
      <c r="AZ20" s="11">
        <f t="shared" ref="AZ20" si="79">AZ19-AZ17</f>
        <v>0</v>
      </c>
      <c r="BA20" s="11">
        <f t="shared" ref="BA20" si="80">BA19-BA17</f>
        <v>0</v>
      </c>
      <c r="BB20" s="10">
        <f t="shared" ref="BB20" si="81">BB19-BB17</f>
        <v>0</v>
      </c>
      <c r="BC20" s="11">
        <f t="shared" ref="BC20" si="82">BC19-BC17</f>
        <v>2915</v>
      </c>
      <c r="BD20" s="11">
        <f t="shared" ref="BD20" si="83">BD19-BD17</f>
        <v>2561</v>
      </c>
      <c r="BE20" s="11">
        <f t="shared" ref="BE20" si="84">BE19-BE17</f>
        <v>0</v>
      </c>
      <c r="BF20" s="11">
        <f t="shared" ref="BF20" si="85">BF19-BF17</f>
        <v>66</v>
      </c>
      <c r="BG20" s="11">
        <f t="shared" ref="BG20:BH20" si="86">BG19-BG17</f>
        <v>-4769</v>
      </c>
      <c r="BH20" s="9">
        <f t="shared" si="86"/>
        <v>-6325</v>
      </c>
      <c r="BI20" s="45">
        <f t="shared" ref="BI20" si="87">BI19-BI17</f>
        <v>9569</v>
      </c>
      <c r="BJ20" s="11">
        <f t="shared" ref="BJ20:BK20" si="88">BJ19-BJ17</f>
        <v>-7624</v>
      </c>
      <c r="BK20" s="51">
        <f t="shared" si="88"/>
        <v>17193</v>
      </c>
      <c r="BM20" s="30">
        <f t="shared" si="33"/>
        <v>1299</v>
      </c>
    </row>
    <row r="21" spans="1:65" ht="15.75">
      <c r="A21" s="130"/>
      <c r="B21" s="5" t="s">
        <v>128</v>
      </c>
      <c r="C21" s="13">
        <f>C20/C17</f>
        <v>-4.3057190060915261E-2</v>
      </c>
      <c r="D21" s="13">
        <f t="shared" ref="D21" si="89">D20/D17</f>
        <v>0.22834443762601911</v>
      </c>
      <c r="E21" s="13">
        <f t="shared" ref="E21" si="90">E20/E17</f>
        <v>-8.2166467894636094E-2</v>
      </c>
      <c r="F21" s="13">
        <f t="shared" ref="F21" si="91">F20/F17</f>
        <v>-4.0644984781642211E-2</v>
      </c>
      <c r="G21" s="13">
        <f t="shared" ref="G21" si="92">G20/G17</f>
        <v>2.7616179590719322E-2</v>
      </c>
      <c r="H21" s="13" t="e">
        <f t="shared" ref="H21" si="93">H20/H17</f>
        <v>#DIV/0!</v>
      </c>
      <c r="I21" s="13" t="e">
        <f t="shared" ref="I21" si="94">I20/I17</f>
        <v>#DIV/0!</v>
      </c>
      <c r="J21" s="13" t="e">
        <f t="shared" ref="J21" si="95">J20/J17</f>
        <v>#DIV/0!</v>
      </c>
      <c r="K21" s="13" t="e">
        <f t="shared" ref="K21" si="96">K20/K17</f>
        <v>#DIV/0!</v>
      </c>
      <c r="L21" s="13">
        <f t="shared" ref="L21" si="97">L20/L17</f>
        <v>-0.12768532526475038</v>
      </c>
      <c r="M21" s="13">
        <f t="shared" ref="M21" si="98">M20/M17</f>
        <v>5.1275106258854904E-2</v>
      </c>
      <c r="N21" s="13">
        <f t="shared" ref="N21" si="99">N20/N17</f>
        <v>-0.97674418604651159</v>
      </c>
      <c r="O21" s="13">
        <f t="shared" ref="O21" si="100">O20/O17</f>
        <v>-0.56878980891719744</v>
      </c>
      <c r="P21" s="13">
        <f t="shared" ref="P21" si="101">P20/P17</f>
        <v>0.30915119667729868</v>
      </c>
      <c r="Q21" s="13" t="e">
        <f t="shared" ref="Q21" si="102">Q20/Q17</f>
        <v>#DIV/0!</v>
      </c>
      <c r="R21" s="13">
        <f t="shared" ref="R21" si="103">R20/R17</f>
        <v>-0.10006313131313131</v>
      </c>
      <c r="S21" s="13" t="e">
        <f t="shared" ref="S21" si="104">S20/S17</f>
        <v>#DIV/0!</v>
      </c>
      <c r="T21" s="13" t="e">
        <f t="shared" ref="T21:U21" si="105">T20/T17</f>
        <v>#DIV/0!</v>
      </c>
      <c r="U21" s="13" t="e">
        <f t="shared" si="105"/>
        <v>#DIV/0!</v>
      </c>
      <c r="V21" s="163" t="e">
        <f t="shared" ref="V21" si="106">V20/V17</f>
        <v>#DIV/0!</v>
      </c>
      <c r="W21" s="13" t="e">
        <f t="shared" ref="W21" si="107">W20/W17</f>
        <v>#DIV/0!</v>
      </c>
      <c r="X21" s="13" t="e">
        <f t="shared" ref="X21" si="108">X20/X17</f>
        <v>#DIV/0!</v>
      </c>
      <c r="Y21" s="13">
        <f t="shared" ref="Y21" si="109">Y20/Y17</f>
        <v>-0.81187431648018848</v>
      </c>
      <c r="Z21" s="13">
        <f t="shared" ref="Z21" si="110">Z20/Z17</f>
        <v>0.88957816377171217</v>
      </c>
      <c r="AA21" s="13">
        <f t="shared" ref="AA21:AD21" si="111">AA20/AA17</f>
        <v>-0.18732907930720147</v>
      </c>
      <c r="AB21" s="13" t="e">
        <f t="shared" ref="AB21" si="112">AB20/AB17</f>
        <v>#DIV/0!</v>
      </c>
      <c r="AC21" s="14" t="e">
        <f t="shared" si="111"/>
        <v>#DIV/0!</v>
      </c>
      <c r="AD21" s="13">
        <f t="shared" si="111"/>
        <v>5.8273443016756089E-3</v>
      </c>
      <c r="AE21" s="13">
        <f t="shared" ref="AE21" si="113">AE20/AE17</f>
        <v>4.3</v>
      </c>
      <c r="AF21" s="13" t="e">
        <f t="shared" ref="AF21" si="114">AF20/AF17</f>
        <v>#DIV/0!</v>
      </c>
      <c r="AG21" s="13">
        <f t="shared" ref="AG21" si="115">AG20/AG17</f>
        <v>-0.41639161123241764</v>
      </c>
      <c r="AH21" s="13" t="e">
        <f t="shared" ref="AH21" si="116">AH20/AH17</f>
        <v>#DIV/0!</v>
      </c>
      <c r="AI21" s="13" t="e">
        <f t="shared" ref="AI21" si="117">AI20/AI17</f>
        <v>#DIV/0!</v>
      </c>
      <c r="AJ21" s="13">
        <f t="shared" ref="AJ21" si="118">AJ20/AJ17</f>
        <v>-1</v>
      </c>
      <c r="AK21" s="13">
        <f t="shared" ref="AK21" si="119">AK20/AK17</f>
        <v>-0.60479300813761372</v>
      </c>
      <c r="AL21" s="13">
        <f t="shared" ref="AL21" si="120">AL20/AL17</f>
        <v>0.24184435709139629</v>
      </c>
      <c r="AM21" s="13" t="e">
        <f t="shared" ref="AM21" si="121">AM20/AM17</f>
        <v>#DIV/0!</v>
      </c>
      <c r="AN21" s="13">
        <f t="shared" ref="AN21" si="122">AN20/AN17</f>
        <v>0.28426864389250428</v>
      </c>
      <c r="AO21" s="163">
        <f t="shared" ref="AO21" si="123">AO20/AO17</f>
        <v>3.6456050819759417E-2</v>
      </c>
      <c r="AP21" s="13">
        <f t="shared" ref="AP21" si="124">AP20/AP17</f>
        <v>-1</v>
      </c>
      <c r="AQ21" s="14" t="e">
        <f t="shared" ref="AQ21" si="125">AQ20/AQ17</f>
        <v>#DIV/0!</v>
      </c>
      <c r="AR21" s="13" t="e">
        <f t="shared" ref="AR21" si="126">AR20/AR17</f>
        <v>#DIV/0!</v>
      </c>
      <c r="AS21" s="13" t="e">
        <f t="shared" ref="AS21" si="127">AS20/AS17</f>
        <v>#DIV/0!</v>
      </c>
      <c r="AT21" s="13" t="e">
        <f t="shared" ref="AT21" si="128">AT20/AT17</f>
        <v>#DIV/0!</v>
      </c>
      <c r="AU21" s="13" t="e">
        <f t="shared" ref="AU21" si="129">AU20/AU17</f>
        <v>#DIV/0!</v>
      </c>
      <c r="AV21" s="13" t="e">
        <f t="shared" ref="AV21" si="130">AV20/AV17</f>
        <v>#DIV/0!</v>
      </c>
      <c r="AW21" s="13">
        <f t="shared" ref="AW21" si="131">AW20/AW17</f>
        <v>-0.8666666666666667</v>
      </c>
      <c r="AX21" s="13">
        <f t="shared" ref="AX21" si="132">AX20/AX17</f>
        <v>-0.65376984126984128</v>
      </c>
      <c r="AY21" s="13">
        <f t="shared" ref="AY21" si="133">AY20/AY17</f>
        <v>-1</v>
      </c>
      <c r="AZ21" s="13" t="e">
        <f t="shared" ref="AZ21" si="134">AZ20/AZ17</f>
        <v>#DIV/0!</v>
      </c>
      <c r="BA21" s="13" t="e">
        <f t="shared" ref="BA21" si="135">BA20/BA17</f>
        <v>#DIV/0!</v>
      </c>
      <c r="BB21" s="14" t="e">
        <f t="shared" ref="BB21" si="136">BB20/BB17</f>
        <v>#DIV/0!</v>
      </c>
      <c r="BC21" s="13">
        <f t="shared" ref="BC21" si="137">BC20/BC17</f>
        <v>0.22443794271635356</v>
      </c>
      <c r="BD21" s="13">
        <f t="shared" ref="BD21" si="138">BD20/BD17</f>
        <v>0.19823515751993187</v>
      </c>
      <c r="BE21" s="13" t="e">
        <f t="shared" ref="BE21" si="139">BE20/BE17</f>
        <v>#DIV/0!</v>
      </c>
      <c r="BF21" s="13">
        <f t="shared" ref="BF21" si="140">BF20/BF17</f>
        <v>3.0095759233926128E-2</v>
      </c>
      <c r="BG21" s="13">
        <f t="shared" ref="BG21:BH21" si="141">BG20/BG17</f>
        <v>-0.91729178688209267</v>
      </c>
      <c r="BH21" s="163">
        <f t="shared" si="141"/>
        <v>-1.2400939530470039E-2</v>
      </c>
      <c r="BI21" s="46">
        <f t="shared" ref="BI21" si="142">BI20/BI17</f>
        <v>2.9556501132963174E-3</v>
      </c>
      <c r="BJ21" s="13">
        <f t="shared" ref="BJ21:BK21" si="143">BJ20/BJ17</f>
        <v>-1</v>
      </c>
      <c r="BK21" s="52">
        <f t="shared" si="143"/>
        <v>5.3230684255631128E-3</v>
      </c>
      <c r="BM21" s="163">
        <f t="shared" ref="BM21" si="144">BM20/BM17</f>
        <v>2.5854965387386596E-3</v>
      </c>
    </row>
    <row r="22" spans="1:65" ht="15.75">
      <c r="A22" s="130"/>
      <c r="B22" s="5" t="s">
        <v>129</v>
      </c>
      <c r="C22" s="11">
        <f>C19-C18</f>
        <v>13881</v>
      </c>
      <c r="D22" s="11">
        <f t="shared" ref="D22:BK22" si="145">D19-D18</f>
        <v>177863</v>
      </c>
      <c r="E22" s="11">
        <f t="shared" si="145"/>
        <v>3364</v>
      </c>
      <c r="F22" s="11">
        <f t="shared" si="145"/>
        <v>8830</v>
      </c>
      <c r="G22" s="11">
        <f t="shared" si="145"/>
        <v>17730</v>
      </c>
      <c r="H22" s="11">
        <f t="shared" si="145"/>
        <v>0</v>
      </c>
      <c r="I22" s="11">
        <f t="shared" si="145"/>
        <v>0</v>
      </c>
      <c r="J22" s="11">
        <f t="shared" si="145"/>
        <v>0</v>
      </c>
      <c r="K22" s="11">
        <f t="shared" si="145"/>
        <v>65</v>
      </c>
      <c r="L22" s="11">
        <f t="shared" si="145"/>
        <v>1302</v>
      </c>
      <c r="M22" s="11">
        <f t="shared" si="145"/>
        <v>1544</v>
      </c>
      <c r="N22" s="11">
        <f t="shared" si="145"/>
        <v>-355</v>
      </c>
      <c r="O22" s="11">
        <f t="shared" si="145"/>
        <v>286</v>
      </c>
      <c r="P22" s="11">
        <f t="shared" si="145"/>
        <v>22226</v>
      </c>
      <c r="Q22" s="11">
        <f t="shared" si="145"/>
        <v>0</v>
      </c>
      <c r="R22" s="11">
        <f t="shared" si="145"/>
        <v>674</v>
      </c>
      <c r="S22" s="11">
        <f t="shared" si="145"/>
        <v>0</v>
      </c>
      <c r="T22" s="11">
        <f t="shared" si="145"/>
        <v>0</v>
      </c>
      <c r="U22" s="11">
        <f t="shared" ref="U22" si="146">U19-U18</f>
        <v>0</v>
      </c>
      <c r="V22" s="9">
        <f t="shared" si="145"/>
        <v>0</v>
      </c>
      <c r="W22" s="11">
        <f t="shared" si="145"/>
        <v>0</v>
      </c>
      <c r="X22" s="11">
        <f t="shared" si="145"/>
        <v>0</v>
      </c>
      <c r="Y22" s="11">
        <f t="shared" si="145"/>
        <v>-19695</v>
      </c>
      <c r="Z22" s="11">
        <f t="shared" si="145"/>
        <v>5044</v>
      </c>
      <c r="AA22" s="11">
        <f t="shared" si="145"/>
        <v>403</v>
      </c>
      <c r="AB22" s="11">
        <f t="shared" ref="AB22" si="147">AB19-AB18</f>
        <v>0</v>
      </c>
      <c r="AC22" s="10">
        <f t="shared" ref="AC22:AD22" si="148">AC19-AC18</f>
        <v>0</v>
      </c>
      <c r="AD22" s="11">
        <f t="shared" si="148"/>
        <v>233162</v>
      </c>
      <c r="AE22" s="11">
        <f t="shared" si="145"/>
        <v>5</v>
      </c>
      <c r="AF22" s="11">
        <f t="shared" si="145"/>
        <v>0</v>
      </c>
      <c r="AG22" s="11">
        <f t="shared" si="145"/>
        <v>-6443</v>
      </c>
      <c r="AH22" s="11">
        <f t="shared" si="145"/>
        <v>0</v>
      </c>
      <c r="AI22" s="11">
        <f t="shared" si="145"/>
        <v>0</v>
      </c>
      <c r="AJ22" s="11">
        <f t="shared" si="145"/>
        <v>-11</v>
      </c>
      <c r="AK22" s="11">
        <f t="shared" si="145"/>
        <v>-59655</v>
      </c>
      <c r="AL22" s="11">
        <f t="shared" si="145"/>
        <v>18545</v>
      </c>
      <c r="AM22" s="11">
        <f t="shared" si="145"/>
        <v>0</v>
      </c>
      <c r="AN22" s="11">
        <f t="shared" si="145"/>
        <v>37208</v>
      </c>
      <c r="AO22" s="9">
        <f t="shared" si="145"/>
        <v>28186</v>
      </c>
      <c r="AP22" s="11">
        <f t="shared" si="145"/>
        <v>0</v>
      </c>
      <c r="AQ22" s="10">
        <f t="shared" si="145"/>
        <v>0</v>
      </c>
      <c r="AR22" s="11">
        <f t="shared" si="145"/>
        <v>0</v>
      </c>
      <c r="AS22" s="11">
        <f t="shared" si="145"/>
        <v>0</v>
      </c>
      <c r="AT22" s="11">
        <f t="shared" si="145"/>
        <v>0</v>
      </c>
      <c r="AU22" s="11">
        <f t="shared" si="145"/>
        <v>0</v>
      </c>
      <c r="AV22" s="11">
        <f t="shared" si="145"/>
        <v>0</v>
      </c>
      <c r="AW22" s="11">
        <f t="shared" si="145"/>
        <v>126</v>
      </c>
      <c r="AX22" s="11">
        <f t="shared" si="145"/>
        <v>-335</v>
      </c>
      <c r="AY22" s="11">
        <f t="shared" si="145"/>
        <v>0</v>
      </c>
      <c r="AZ22" s="11">
        <f t="shared" si="145"/>
        <v>0</v>
      </c>
      <c r="BA22" s="11">
        <f t="shared" si="145"/>
        <v>0</v>
      </c>
      <c r="BB22" s="10">
        <f t="shared" si="145"/>
        <v>0</v>
      </c>
      <c r="BC22" s="11">
        <f t="shared" si="145"/>
        <v>4795</v>
      </c>
      <c r="BD22" s="11">
        <f t="shared" si="145"/>
        <v>5062</v>
      </c>
      <c r="BE22" s="11">
        <f t="shared" si="145"/>
        <v>0</v>
      </c>
      <c r="BF22" s="11">
        <f t="shared" si="145"/>
        <v>-739</v>
      </c>
      <c r="BG22" s="11">
        <f t="shared" si="145"/>
        <v>143</v>
      </c>
      <c r="BH22" s="9">
        <f t="shared" si="145"/>
        <v>26887</v>
      </c>
      <c r="BI22" s="45">
        <f t="shared" si="145"/>
        <v>260049</v>
      </c>
      <c r="BJ22" s="11">
        <f t="shared" si="145"/>
        <v>-2166</v>
      </c>
      <c r="BK22" s="51">
        <f t="shared" si="145"/>
        <v>262215</v>
      </c>
      <c r="BM22" s="30">
        <f t="shared" si="33"/>
        <v>29053</v>
      </c>
    </row>
    <row r="23" spans="1:65" ht="15.75">
      <c r="A23" s="130"/>
      <c r="B23" s="5" t="s">
        <v>130</v>
      </c>
      <c r="C23" s="13">
        <f>C22/C18</f>
        <v>9.2528156395981307E-3</v>
      </c>
      <c r="D23" s="13">
        <f t="shared" ref="D23" si="149">D22/D18</f>
        <v>0.46487247978338031</v>
      </c>
      <c r="E23" s="13">
        <f t="shared" ref="E23" si="150">E22/E18</f>
        <v>2.7730836129223717E-2</v>
      </c>
      <c r="F23" s="13">
        <f t="shared" ref="F23" si="151">F22/F18</f>
        <v>8.5413039272586574E-2</v>
      </c>
      <c r="G23" s="13">
        <f t="shared" ref="G23" si="152">G22/G18</f>
        <v>0.17316820659074483</v>
      </c>
      <c r="H23" s="13" t="e">
        <f t="shared" ref="H23" si="153">H22/H18</f>
        <v>#DIV/0!</v>
      </c>
      <c r="I23" s="13" t="e">
        <f t="shared" ref="I23" si="154">I22/I18</f>
        <v>#DIV/0!</v>
      </c>
      <c r="J23" s="13" t="e">
        <f t="shared" ref="J23" si="155">J22/J18</f>
        <v>#DIV/0!</v>
      </c>
      <c r="K23" s="13">
        <f t="shared" ref="K23" si="156">K22/K18</f>
        <v>7.2222222222222223</v>
      </c>
      <c r="L23" s="13">
        <f t="shared" ref="L23" si="157">L22/L18</f>
        <v>5.9829059829059832E-2</v>
      </c>
      <c r="M23" s="13">
        <f t="shared" ref="M23" si="158">M22/M18</f>
        <v>1.0305218685550668E-2</v>
      </c>
      <c r="N23" s="13">
        <f t="shared" ref="N23" si="159">N22/N18</f>
        <v>-0.99439775910364148</v>
      </c>
      <c r="O23" s="13">
        <f t="shared" ref="O23" si="160">O22/O18</f>
        <v>0.16389684813753583</v>
      </c>
      <c r="P23" s="13">
        <f t="shared" ref="P23" si="161">P22/P18</f>
        <v>0.24191038018220012</v>
      </c>
      <c r="Q23" s="13" t="e">
        <f t="shared" ref="Q23" si="162">Q22/Q18</f>
        <v>#DIV/0!</v>
      </c>
      <c r="R23" s="13">
        <f t="shared" ref="R23" si="163">R22/R18</f>
        <v>0.30960036747818098</v>
      </c>
      <c r="S23" s="13" t="e">
        <f t="shared" ref="S23" si="164">S22/S18</f>
        <v>#DIV/0!</v>
      </c>
      <c r="T23" s="13" t="e">
        <f t="shared" ref="T23:U23" si="165">T22/T18</f>
        <v>#DIV/0!</v>
      </c>
      <c r="U23" s="13" t="e">
        <f t="shared" si="165"/>
        <v>#DIV/0!</v>
      </c>
      <c r="V23" s="163" t="e">
        <f t="shared" ref="V23" si="166">V22/V18</f>
        <v>#DIV/0!</v>
      </c>
      <c r="W23" s="13" t="e">
        <f t="shared" ref="W23" si="167">W22/W18</f>
        <v>#DIV/0!</v>
      </c>
      <c r="X23" s="13" t="e">
        <f t="shared" ref="X23" si="168">X22/X18</f>
        <v>#DIV/0!</v>
      </c>
      <c r="Y23" s="13">
        <f t="shared" ref="Y23" si="169">Y22/Y18</f>
        <v>-0.68767458100558654</v>
      </c>
      <c r="Z23" s="13">
        <f t="shared" ref="Z23" si="170">Z22/Z18</f>
        <v>1.9618825359782186</v>
      </c>
      <c r="AA23" s="13">
        <f t="shared" ref="AA23:AD23" si="171">AA22/AA18</f>
        <v>0.29202898550724637</v>
      </c>
      <c r="AB23" s="13" t="e">
        <f t="shared" ref="AB23" si="172">AB22/AB18</f>
        <v>#DIV/0!</v>
      </c>
      <c r="AC23" s="14" t="e">
        <f t="shared" si="171"/>
        <v>#DIV/0!</v>
      </c>
      <c r="AD23" s="13">
        <f t="shared" si="171"/>
        <v>9.2885159774967752E-2</v>
      </c>
      <c r="AE23" s="13">
        <f t="shared" ref="AE23" si="173">AE22/AE18</f>
        <v>0.10416666666666667</v>
      </c>
      <c r="AF23" s="13" t="e">
        <f t="shared" ref="AF23" si="174">AF22/AF18</f>
        <v>#DIV/0!</v>
      </c>
      <c r="AG23" s="13">
        <f t="shared" ref="AG23" si="175">AG22/AG18</f>
        <v>-0.35922167707404101</v>
      </c>
      <c r="AH23" s="13" t="e">
        <f t="shared" ref="AH23" si="176">AH22/AH18</f>
        <v>#DIV/0!</v>
      </c>
      <c r="AI23" s="13" t="e">
        <f t="shared" ref="AI23" si="177">AI22/AI18</f>
        <v>#DIV/0!</v>
      </c>
      <c r="AJ23" s="13">
        <f t="shared" ref="AJ23" si="178">AJ22/AJ18</f>
        <v>-1</v>
      </c>
      <c r="AK23" s="13">
        <f t="shared" ref="AK23" si="179">AK22/AK18</f>
        <v>-0.69977360438245606</v>
      </c>
      <c r="AL23" s="13">
        <f t="shared" ref="AL23" si="180">AL22/AL18</f>
        <v>0.23266755325822397</v>
      </c>
      <c r="AM23" s="13" t="e">
        <f t="shared" ref="AM23" si="181">AM22/AM18</f>
        <v>#DIV/0!</v>
      </c>
      <c r="AN23" s="13">
        <f t="shared" ref="AN23" si="182">AN22/AN18</f>
        <v>0.85521870043900983</v>
      </c>
      <c r="AO23" s="163">
        <f t="shared" ref="AO23" si="183">AO22/AO18</f>
        <v>0.12534241701945997</v>
      </c>
      <c r="AP23" s="13" t="e">
        <f t="shared" ref="AP23" si="184">AP22/AP18</f>
        <v>#DIV/0!</v>
      </c>
      <c r="AQ23" s="14" t="e">
        <f t="shared" ref="AQ23" si="185">AQ22/AQ18</f>
        <v>#DIV/0!</v>
      </c>
      <c r="AR23" s="13" t="e">
        <f t="shared" ref="AR23" si="186">AR22/AR18</f>
        <v>#DIV/0!</v>
      </c>
      <c r="AS23" s="13" t="e">
        <f t="shared" ref="AS23" si="187">AS22/AS18</f>
        <v>#DIV/0!</v>
      </c>
      <c r="AT23" s="13" t="e">
        <f t="shared" ref="AT23" si="188">AT22/AT18</f>
        <v>#DIV/0!</v>
      </c>
      <c r="AU23" s="13" t="e">
        <f t="shared" ref="AU23" si="189">AU22/AU18</f>
        <v>#DIV/0!</v>
      </c>
      <c r="AV23" s="13" t="e">
        <f t="shared" ref="AV23" si="190">AV22/AV18</f>
        <v>#DIV/0!</v>
      </c>
      <c r="AW23" s="13">
        <f t="shared" ref="AW23" si="191">AW22/AW18</f>
        <v>21</v>
      </c>
      <c r="AX23" s="13">
        <f t="shared" ref="AX23" si="192">AX22/AX18</f>
        <v>-0.48976608187134502</v>
      </c>
      <c r="AY23" s="13" t="e">
        <f t="shared" ref="AY23" si="193">AY22/AY18</f>
        <v>#DIV/0!</v>
      </c>
      <c r="AZ23" s="13" t="e">
        <f t="shared" ref="AZ23" si="194">AZ22/AZ18</f>
        <v>#DIV/0!</v>
      </c>
      <c r="BA23" s="13" t="e">
        <f t="shared" ref="BA23" si="195">BA22/BA18</f>
        <v>#DIV/0!</v>
      </c>
      <c r="BB23" s="14" t="e">
        <f t="shared" ref="BB23" si="196">BB22/BB18</f>
        <v>#DIV/0!</v>
      </c>
      <c r="BC23" s="13">
        <f t="shared" ref="BC23" si="197">BC22/BC18</f>
        <v>0.43167086784299602</v>
      </c>
      <c r="BD23" s="13">
        <f t="shared" ref="BD23" si="198">BD22/BD18</f>
        <v>0.48588980610481858</v>
      </c>
      <c r="BE23" s="13" t="e">
        <f t="shared" ref="BE23" si="199">BE22/BE18</f>
        <v>#DIV/0!</v>
      </c>
      <c r="BF23" s="13">
        <f t="shared" ref="BF23" si="200">BF22/BF18</f>
        <v>-0.24649766511007337</v>
      </c>
      <c r="BG23" s="13">
        <f t="shared" ref="BG23:BH23" si="201">BG22/BG18</f>
        <v>0.49825783972125437</v>
      </c>
      <c r="BH23" s="163">
        <f t="shared" si="201"/>
        <v>5.6386972296206192E-2</v>
      </c>
      <c r="BI23" s="46">
        <f t="shared" ref="BI23" si="202">BI22/BI18</f>
        <v>8.7058862127424808E-2</v>
      </c>
      <c r="BJ23" s="13">
        <f t="shared" ref="BJ23:BK23" si="203">BJ22/BJ18</f>
        <v>-1</v>
      </c>
      <c r="BK23" s="52">
        <f t="shared" si="203"/>
        <v>8.7847693811681671E-2</v>
      </c>
      <c r="BM23" s="14">
        <f t="shared" ref="BM23" si="204">BM22/BM18</f>
        <v>6.1207506783745973E-2</v>
      </c>
    </row>
    <row r="24" spans="1:65" ht="15.75">
      <c r="A24" s="130"/>
      <c r="B24" s="5" t="s">
        <v>320</v>
      </c>
      <c r="C24" s="128">
        <f t="shared" ref="C24:AI24" si="205">C19/C16</f>
        <v>0.65160431535784002</v>
      </c>
      <c r="D24" s="128">
        <f t="shared" si="205"/>
        <v>0.83525928001287608</v>
      </c>
      <c r="E24" s="128">
        <f t="shared" si="205"/>
        <v>0.91783353210536389</v>
      </c>
      <c r="F24" s="128">
        <f t="shared" si="205"/>
        <v>0.65234958635885332</v>
      </c>
      <c r="G24" s="128">
        <f t="shared" si="205"/>
        <v>0.69884046334921657</v>
      </c>
      <c r="H24" s="128" t="e">
        <f t="shared" si="205"/>
        <v>#DIV/0!</v>
      </c>
      <c r="I24" s="128" t="e">
        <f t="shared" si="205"/>
        <v>#DIV/0!</v>
      </c>
      <c r="J24" s="128" t="e">
        <f t="shared" si="205"/>
        <v>#DIV/0!</v>
      </c>
      <c r="K24" s="128" t="e">
        <f t="shared" si="205"/>
        <v>#DIV/0!</v>
      </c>
      <c r="L24" s="128">
        <f t="shared" si="205"/>
        <v>0.59299634905126752</v>
      </c>
      <c r="M24" s="128">
        <f t="shared" si="205"/>
        <v>0.71486051882181256</v>
      </c>
      <c r="N24" s="128">
        <f t="shared" si="205"/>
        <v>1.5384615384615385E-2</v>
      </c>
      <c r="O24" s="128">
        <f t="shared" si="205"/>
        <v>0.2933699263325148</v>
      </c>
      <c r="P24" s="128">
        <f t="shared" si="205"/>
        <v>0.86401084339174028</v>
      </c>
      <c r="Q24" s="128" t="e">
        <f t="shared" si="205"/>
        <v>#DIV/0!</v>
      </c>
      <c r="R24" s="128">
        <f t="shared" si="205"/>
        <v>0.61377825618945103</v>
      </c>
      <c r="S24" s="128" t="e">
        <f t="shared" si="205"/>
        <v>#DIV/0!</v>
      </c>
      <c r="T24" s="128" t="e">
        <f t="shared" si="205"/>
        <v>#DIV/0!</v>
      </c>
      <c r="U24" s="128" t="e">
        <f t="shared" si="205"/>
        <v>#DIV/0!</v>
      </c>
      <c r="V24" s="178" t="e">
        <f t="shared" si="205"/>
        <v>#DIV/0!</v>
      </c>
      <c r="W24" s="128" t="e">
        <f t="shared" si="205"/>
        <v>#DIV/0!</v>
      </c>
      <c r="X24" s="128" t="e">
        <f t="shared" si="205"/>
        <v>#DIV/0!</v>
      </c>
      <c r="Y24" s="128">
        <f t="shared" si="205"/>
        <v>0.12793375191292783</v>
      </c>
      <c r="Z24" s="128">
        <f t="shared" si="205"/>
        <v>1.2845816464237516</v>
      </c>
      <c r="AA24" s="128">
        <f t="shared" si="205"/>
        <v>0.55269683818970861</v>
      </c>
      <c r="AB24" s="128">
        <f t="shared" ref="AB24" si="206">AB19/AB16</f>
        <v>0</v>
      </c>
      <c r="AC24" s="218" t="e">
        <f t="shared" si="205"/>
        <v>#DIV/0!</v>
      </c>
      <c r="AD24" s="128">
        <f t="shared" si="205"/>
        <v>0.69375063536530535</v>
      </c>
      <c r="AE24" s="128">
        <f t="shared" si="205"/>
        <v>2.3043478260869565</v>
      </c>
      <c r="AF24" s="128" t="e">
        <f t="shared" si="205"/>
        <v>#DIV/0!</v>
      </c>
      <c r="AG24" s="128">
        <f t="shared" si="205"/>
        <v>0.38512834260438311</v>
      </c>
      <c r="AH24" s="128" t="e">
        <f t="shared" si="205"/>
        <v>#DIV/0!</v>
      </c>
      <c r="AI24" s="128" t="e">
        <f t="shared" si="205"/>
        <v>#DIV/0!</v>
      </c>
      <c r="AJ24" s="128">
        <f t="shared" ref="AJ24:BK24" si="207">AJ19/AJ16</f>
        <v>0</v>
      </c>
      <c r="AK24" s="128">
        <f t="shared" si="207"/>
        <v>0.26084652309950163</v>
      </c>
      <c r="AL24" s="128">
        <f t="shared" si="207"/>
        <v>0.81964628347376323</v>
      </c>
      <c r="AM24" s="128" t="e">
        <f t="shared" si="207"/>
        <v>#DIV/0!</v>
      </c>
      <c r="AN24" s="128">
        <f t="shared" si="207"/>
        <v>0.84757954426126225</v>
      </c>
      <c r="AO24" s="178">
        <f t="shared" si="207"/>
        <v>0.68411804143777843</v>
      </c>
      <c r="AP24" s="128">
        <f t="shared" si="207"/>
        <v>0</v>
      </c>
      <c r="AQ24" s="218" t="e">
        <f t="shared" si="207"/>
        <v>#DIV/0!</v>
      </c>
      <c r="AR24" s="128" t="e">
        <f t="shared" si="207"/>
        <v>#DIV/0!</v>
      </c>
      <c r="AS24" s="128" t="e">
        <f t="shared" si="207"/>
        <v>#DIV/0!</v>
      </c>
      <c r="AT24" s="128" t="e">
        <f t="shared" si="207"/>
        <v>#DIV/0!</v>
      </c>
      <c r="AU24" s="128" t="e">
        <f t="shared" si="207"/>
        <v>#DIV/0!</v>
      </c>
      <c r="AV24" s="128">
        <f t="shared" si="207"/>
        <v>0</v>
      </c>
      <c r="AW24" s="128">
        <f t="shared" si="207"/>
        <v>8.7765957446808512E-2</v>
      </c>
      <c r="AX24" s="128">
        <f t="shared" si="207"/>
        <v>0.22765818656229614</v>
      </c>
      <c r="AY24" s="128">
        <f t="shared" si="207"/>
        <v>0</v>
      </c>
      <c r="AZ24" s="128" t="e">
        <f t="shared" si="207"/>
        <v>#DIV/0!</v>
      </c>
      <c r="BA24" s="128" t="e">
        <f t="shared" si="207"/>
        <v>#DIV/0!</v>
      </c>
      <c r="BB24" s="218" t="e">
        <f t="shared" si="207"/>
        <v>#DIV/0!</v>
      </c>
      <c r="BC24" s="128">
        <f t="shared" si="207"/>
        <v>0.80746382330540745</v>
      </c>
      <c r="BD24" s="128">
        <f t="shared" si="207"/>
        <v>0.79185636093917844</v>
      </c>
      <c r="BE24" s="128" t="e">
        <f t="shared" si="207"/>
        <v>#DIV/0!</v>
      </c>
      <c r="BF24" s="128">
        <f t="shared" si="207"/>
        <v>0.6822712171549381</v>
      </c>
      <c r="BG24" s="128">
        <f t="shared" si="207"/>
        <v>5.4686506422485057E-2</v>
      </c>
      <c r="BH24" s="178">
        <f t="shared" si="207"/>
        <v>0.65185241741475541</v>
      </c>
      <c r="BI24" s="128">
        <f t="shared" si="207"/>
        <v>0.68690155727587254</v>
      </c>
      <c r="BJ24" s="128">
        <f t="shared" si="207"/>
        <v>0</v>
      </c>
      <c r="BK24" s="128">
        <f t="shared" si="207"/>
        <v>0.68856719956401236</v>
      </c>
      <c r="BM24" s="128">
        <f>BM19/BM16</f>
        <v>0.6616433210037409</v>
      </c>
    </row>
    <row r="25" spans="1:65" s="181" customFormat="1" ht="15.75">
      <c r="A25" s="130"/>
      <c r="B25" s="5" t="s">
        <v>319</v>
      </c>
      <c r="C25" s="11">
        <f>C17-C20</f>
        <v>1650323</v>
      </c>
      <c r="D25" s="11">
        <f t="shared" ref="D25:BK25" si="208">D17-D20</f>
        <v>352091</v>
      </c>
      <c r="E25" s="11">
        <f t="shared" si="208"/>
        <v>146995</v>
      </c>
      <c r="F25" s="11">
        <f t="shared" si="208"/>
        <v>121718</v>
      </c>
      <c r="G25" s="11">
        <f t="shared" si="208"/>
        <v>113660</v>
      </c>
      <c r="H25" s="11">
        <f t="shared" si="208"/>
        <v>0</v>
      </c>
      <c r="I25" s="11">
        <f t="shared" si="208"/>
        <v>0</v>
      </c>
      <c r="J25" s="11">
        <f t="shared" si="208"/>
        <v>0</v>
      </c>
      <c r="K25" s="11">
        <f t="shared" si="208"/>
        <v>-74</v>
      </c>
      <c r="L25" s="11">
        <f t="shared" si="208"/>
        <v>29816</v>
      </c>
      <c r="M25" s="11">
        <f t="shared" si="208"/>
        <v>136605</v>
      </c>
      <c r="N25" s="11">
        <f t="shared" si="208"/>
        <v>170</v>
      </c>
      <c r="O25" s="11">
        <f t="shared" si="208"/>
        <v>7389</v>
      </c>
      <c r="P25" s="11">
        <f t="shared" si="208"/>
        <v>60213</v>
      </c>
      <c r="Q25" s="11">
        <f t="shared" si="208"/>
        <v>0</v>
      </c>
      <c r="R25" s="11">
        <f t="shared" si="208"/>
        <v>3485</v>
      </c>
      <c r="S25" s="11">
        <f t="shared" si="208"/>
        <v>0</v>
      </c>
      <c r="T25" s="11">
        <f t="shared" si="208"/>
        <v>0</v>
      </c>
      <c r="U25" s="11">
        <f t="shared" si="208"/>
        <v>0</v>
      </c>
      <c r="V25" s="11">
        <f t="shared" si="208"/>
        <v>0</v>
      </c>
      <c r="W25" s="11">
        <f t="shared" si="208"/>
        <v>0</v>
      </c>
      <c r="X25" s="11">
        <f t="shared" si="208"/>
        <v>0</v>
      </c>
      <c r="Y25" s="11">
        <f t="shared" si="208"/>
        <v>86151</v>
      </c>
      <c r="Z25" s="11">
        <f t="shared" si="208"/>
        <v>445</v>
      </c>
      <c r="AA25" s="11">
        <f t="shared" si="208"/>
        <v>2605</v>
      </c>
      <c r="AB25" s="11">
        <f t="shared" si="208"/>
        <v>0</v>
      </c>
      <c r="AC25" s="11">
        <f t="shared" si="208"/>
        <v>0</v>
      </c>
      <c r="AD25" s="11">
        <f t="shared" si="208"/>
        <v>2711592</v>
      </c>
      <c r="AE25" s="11">
        <f t="shared" si="208"/>
        <v>-33</v>
      </c>
      <c r="AF25" s="11">
        <f t="shared" si="208"/>
        <v>0</v>
      </c>
      <c r="AG25" s="11">
        <f t="shared" si="208"/>
        <v>27893</v>
      </c>
      <c r="AH25" s="11">
        <f t="shared" si="208"/>
        <v>0</v>
      </c>
      <c r="AI25" s="11">
        <f t="shared" si="208"/>
        <v>0</v>
      </c>
      <c r="AJ25" s="11">
        <f t="shared" si="208"/>
        <v>200</v>
      </c>
      <c r="AK25" s="11">
        <f t="shared" si="208"/>
        <v>103928</v>
      </c>
      <c r="AL25" s="11">
        <f t="shared" si="208"/>
        <v>59983</v>
      </c>
      <c r="AM25" s="11">
        <f t="shared" si="208"/>
        <v>0</v>
      </c>
      <c r="AN25" s="11">
        <f t="shared" si="208"/>
        <v>44983</v>
      </c>
      <c r="AO25" s="11">
        <f t="shared" si="208"/>
        <v>235256</v>
      </c>
      <c r="AP25" s="11">
        <f t="shared" si="208"/>
        <v>6202</v>
      </c>
      <c r="AQ25" s="11">
        <f t="shared" si="208"/>
        <v>0</v>
      </c>
      <c r="AR25" s="11">
        <f t="shared" si="208"/>
        <v>0</v>
      </c>
      <c r="AS25" s="11">
        <f t="shared" si="208"/>
        <v>0</v>
      </c>
      <c r="AT25" s="11">
        <f t="shared" si="208"/>
        <v>0</v>
      </c>
      <c r="AU25" s="11">
        <f t="shared" si="208"/>
        <v>0</v>
      </c>
      <c r="AV25" s="11">
        <f t="shared" si="208"/>
        <v>0</v>
      </c>
      <c r="AW25" s="11">
        <f t="shared" si="208"/>
        <v>1848</v>
      </c>
      <c r="AX25" s="11">
        <f t="shared" si="208"/>
        <v>1667</v>
      </c>
      <c r="AY25" s="11">
        <f t="shared" si="208"/>
        <v>1914</v>
      </c>
      <c r="AZ25" s="11">
        <f t="shared" si="208"/>
        <v>0</v>
      </c>
      <c r="BA25" s="11">
        <f t="shared" si="208"/>
        <v>0</v>
      </c>
      <c r="BB25" s="11">
        <f t="shared" si="208"/>
        <v>0</v>
      </c>
      <c r="BC25" s="11">
        <f t="shared" si="208"/>
        <v>10073</v>
      </c>
      <c r="BD25" s="11">
        <f t="shared" si="208"/>
        <v>10358</v>
      </c>
      <c r="BE25" s="11">
        <f t="shared" si="208"/>
        <v>0</v>
      </c>
      <c r="BF25" s="11">
        <f t="shared" si="208"/>
        <v>2127</v>
      </c>
      <c r="BG25" s="11">
        <f t="shared" si="208"/>
        <v>9968</v>
      </c>
      <c r="BH25" s="11">
        <f t="shared" si="208"/>
        <v>516367</v>
      </c>
      <c r="BI25" s="11">
        <f t="shared" si="208"/>
        <v>3227959</v>
      </c>
      <c r="BJ25" s="11">
        <f t="shared" si="208"/>
        <v>15248</v>
      </c>
      <c r="BK25" s="11">
        <f t="shared" si="208"/>
        <v>3212711</v>
      </c>
      <c r="BL25" s="11">
        <f t="shared" ref="BL25:BM25" si="209">BL20-BL17</f>
        <v>-650631</v>
      </c>
      <c r="BM25" s="11">
        <f t="shared" si="209"/>
        <v>-501119</v>
      </c>
    </row>
    <row r="26" spans="1:65" s="181" customFormat="1" ht="15.75">
      <c r="A26" s="130"/>
      <c r="B26" s="5"/>
      <c r="C26" s="11"/>
      <c r="D26" s="11"/>
      <c r="E26" s="11"/>
      <c r="F26" s="11"/>
      <c r="G26" s="11"/>
      <c r="H26" s="11"/>
      <c r="I26" s="11"/>
      <c r="J26" s="11"/>
      <c r="K26" s="11"/>
      <c r="L26" s="11"/>
      <c r="M26" s="11"/>
      <c r="N26" s="11"/>
      <c r="O26" s="11"/>
      <c r="P26" s="11"/>
      <c r="Q26" s="11"/>
      <c r="R26" s="11"/>
      <c r="S26" s="11"/>
      <c r="T26" s="11"/>
      <c r="U26" s="11"/>
      <c r="V26" s="9"/>
      <c r="W26" s="11"/>
      <c r="X26" s="11"/>
      <c r="Y26" s="11"/>
      <c r="Z26" s="11"/>
      <c r="AA26" s="11"/>
      <c r="AB26" s="11"/>
      <c r="AC26" s="10"/>
      <c r="AD26" s="11"/>
      <c r="AE26" s="11"/>
      <c r="AF26" s="11"/>
      <c r="AG26" s="11"/>
      <c r="AH26" s="11"/>
      <c r="AI26" s="11"/>
      <c r="AJ26" s="11"/>
      <c r="AK26" s="11"/>
      <c r="AL26" s="11"/>
      <c r="AM26" s="11"/>
      <c r="AN26" s="11"/>
      <c r="AO26" s="9"/>
      <c r="AP26" s="11"/>
      <c r="AQ26" s="10"/>
      <c r="AR26" s="11"/>
      <c r="AS26" s="11"/>
      <c r="AT26" s="11"/>
      <c r="AU26" s="11"/>
      <c r="AV26" s="11"/>
      <c r="AW26" s="11"/>
      <c r="AX26" s="11"/>
      <c r="AY26" s="11"/>
      <c r="AZ26" s="11"/>
      <c r="BA26" s="11"/>
      <c r="BB26" s="10"/>
      <c r="BC26" s="11"/>
      <c r="BD26" s="11"/>
      <c r="BE26" s="11"/>
      <c r="BF26" s="11"/>
      <c r="BG26" s="11"/>
      <c r="BH26" s="11"/>
      <c r="BI26" s="11"/>
      <c r="BJ26" s="11"/>
      <c r="BK26" s="11"/>
      <c r="BL26" s="182"/>
      <c r="BM26" s="182"/>
    </row>
    <row r="27" spans="1:65" s="101" customFormat="1" ht="15.75">
      <c r="A27" s="236" t="s">
        <v>132</v>
      </c>
      <c r="B27" s="9" t="s">
        <v>321</v>
      </c>
      <c r="C27" s="122">
        <v>490710</v>
      </c>
      <c r="D27" s="122">
        <v>152262</v>
      </c>
      <c r="E27" s="122">
        <v>18598</v>
      </c>
      <c r="F27" s="122">
        <v>50990</v>
      </c>
      <c r="G27" s="122">
        <v>53230</v>
      </c>
      <c r="H27" s="122">
        <v>0</v>
      </c>
      <c r="I27" s="122">
        <v>0</v>
      </c>
      <c r="J27" s="122">
        <v>0</v>
      </c>
      <c r="K27" s="122">
        <v>899</v>
      </c>
      <c r="L27" s="122">
        <v>4766</v>
      </c>
      <c r="M27" s="122">
        <v>9859</v>
      </c>
      <c r="N27" s="122">
        <v>31</v>
      </c>
      <c r="O27" s="122">
        <v>1441</v>
      </c>
      <c r="P27" s="122">
        <v>6150</v>
      </c>
      <c r="Q27" s="122">
        <v>0</v>
      </c>
      <c r="R27" s="122">
        <v>1952</v>
      </c>
      <c r="S27" s="122">
        <v>0</v>
      </c>
      <c r="T27" s="122">
        <v>0</v>
      </c>
      <c r="U27" s="122">
        <v>0</v>
      </c>
      <c r="V27" s="122">
        <v>0</v>
      </c>
      <c r="W27" s="122">
        <v>0</v>
      </c>
      <c r="X27" s="122">
        <v>0</v>
      </c>
      <c r="Y27" s="122">
        <v>956</v>
      </c>
      <c r="Z27" s="122">
        <v>127</v>
      </c>
      <c r="AA27" s="122">
        <v>132</v>
      </c>
      <c r="AB27" s="122">
        <v>990</v>
      </c>
      <c r="AC27" s="122">
        <v>-69640</v>
      </c>
      <c r="AD27" s="233">
        <f t="shared" ref="AD27:AD28" si="210">SUM(C27:AC27)</f>
        <v>723453</v>
      </c>
      <c r="AE27" s="122">
        <v>0</v>
      </c>
      <c r="AF27" s="122">
        <v>590</v>
      </c>
      <c r="AG27" s="122">
        <v>271</v>
      </c>
      <c r="AH27" s="122">
        <v>0</v>
      </c>
      <c r="AI27" s="122">
        <v>0</v>
      </c>
      <c r="AJ27" s="122">
        <v>0</v>
      </c>
      <c r="AK27" s="122">
        <v>296447</v>
      </c>
      <c r="AL27" s="122">
        <v>35202</v>
      </c>
      <c r="AM27" s="122">
        <v>0</v>
      </c>
      <c r="AN27" s="122">
        <v>0</v>
      </c>
      <c r="AO27" s="122">
        <v>37369</v>
      </c>
      <c r="AP27" s="122">
        <v>-14906</v>
      </c>
      <c r="AQ27" s="122">
        <v>0</v>
      </c>
      <c r="AR27" s="122">
        <v>0</v>
      </c>
      <c r="AS27" s="122">
        <v>0</v>
      </c>
      <c r="AT27" s="122">
        <v>0</v>
      </c>
      <c r="AU27" s="122">
        <v>0</v>
      </c>
      <c r="AV27" s="122">
        <v>0</v>
      </c>
      <c r="AW27" s="122">
        <v>0</v>
      </c>
      <c r="AX27" s="122">
        <v>0</v>
      </c>
      <c r="AY27" s="122">
        <v>0</v>
      </c>
      <c r="AZ27" s="122">
        <v>0</v>
      </c>
      <c r="BA27" s="122">
        <v>0</v>
      </c>
      <c r="BB27" s="122">
        <v>-80829</v>
      </c>
      <c r="BC27" s="122">
        <v>3452</v>
      </c>
      <c r="BD27" s="122">
        <v>3381</v>
      </c>
      <c r="BE27" s="122">
        <v>0</v>
      </c>
      <c r="BF27" s="122">
        <v>7415</v>
      </c>
      <c r="BG27" s="122">
        <v>2121</v>
      </c>
      <c r="BH27" s="233">
        <f>SUM(AE27:BG27)</f>
        <v>290513</v>
      </c>
      <c r="BI27" s="237">
        <f>AD27+BH27</f>
        <v>1013966</v>
      </c>
      <c r="BJ27" s="98">
        <v>51699</v>
      </c>
      <c r="BK27" s="233">
        <f t="shared" ref="BK27:BK28" si="211">BI27-BJ27</f>
        <v>962267</v>
      </c>
      <c r="BM27" s="234">
        <f>BK27-AD27</f>
        <v>238814</v>
      </c>
    </row>
    <row r="28" spans="1:65" s="41" customFormat="1" ht="15.75">
      <c r="A28" s="136"/>
      <c r="B28" s="235" t="s">
        <v>331</v>
      </c>
      <c r="C28" s="10">
        <v>333998</v>
      </c>
      <c r="D28" s="10">
        <v>103532</v>
      </c>
      <c r="E28" s="10">
        <v>18598</v>
      </c>
      <c r="F28" s="10">
        <v>34674</v>
      </c>
      <c r="G28" s="10">
        <v>36198</v>
      </c>
      <c r="H28" s="10">
        <f>IF('[1]Upto Month Current'!$D$9="",0,'[1]Upto Month Current'!$D$9)</f>
        <v>0</v>
      </c>
      <c r="I28" s="10">
        <v>0</v>
      </c>
      <c r="J28" s="10">
        <f>IF('[1]Upto Month Current'!$D$11="",0,'[1]Upto Month Current'!$D$11)</f>
        <v>0</v>
      </c>
      <c r="K28" s="10">
        <v>612</v>
      </c>
      <c r="L28" s="10">
        <v>3232</v>
      </c>
      <c r="M28" s="10">
        <v>6712</v>
      </c>
      <c r="N28" s="10">
        <v>24</v>
      </c>
      <c r="O28" s="10">
        <v>984</v>
      </c>
      <c r="P28" s="10">
        <v>4188</v>
      </c>
      <c r="Q28" s="10">
        <v>0</v>
      </c>
      <c r="R28" s="10">
        <v>1326</v>
      </c>
      <c r="S28" s="10">
        <f>IF('[1]Upto Month Current'!$D$26="",0,'[1]Upto Month Current'!$D$26)</f>
        <v>0</v>
      </c>
      <c r="T28" s="10">
        <f>IF('[1]Upto Month Current'!$D$27="",0,'[1]Upto Month Current'!$D$27)</f>
        <v>0</v>
      </c>
      <c r="U28" s="10">
        <f>IF('[1]Upto Month Current'!$D$30="",0,'[1]Upto Month Current'!$D$30)</f>
        <v>0</v>
      </c>
      <c r="V28" s="10">
        <v>0</v>
      </c>
      <c r="W28" s="10">
        <f>IF('[1]Upto Month Current'!$D$39="",0,'[1]Upto Month Current'!$D$39)</f>
        <v>0</v>
      </c>
      <c r="X28" s="10">
        <v>0</v>
      </c>
      <c r="Y28" s="10">
        <v>648</v>
      </c>
      <c r="Z28" s="10">
        <v>86</v>
      </c>
      <c r="AA28" s="10">
        <v>92</v>
      </c>
      <c r="AB28" s="10">
        <v>0</v>
      </c>
      <c r="AC28" s="10">
        <v>-45961</v>
      </c>
      <c r="AD28" s="123">
        <f t="shared" si="210"/>
        <v>498943</v>
      </c>
      <c r="AE28" s="10">
        <f>IF('[1]Upto Month Current'!$D$19="",0,'[1]Upto Month Current'!$D$19)</f>
        <v>0</v>
      </c>
      <c r="AF28" s="10">
        <v>388</v>
      </c>
      <c r="AG28" s="10">
        <v>181</v>
      </c>
      <c r="AH28" s="10">
        <v>0</v>
      </c>
      <c r="AI28" s="10">
        <v>0</v>
      </c>
      <c r="AJ28" s="10">
        <f>IF('[1]Upto Month Current'!$D$25="",0,'[1]Upto Month Current'!$D$25)</f>
        <v>0</v>
      </c>
      <c r="AK28" s="10">
        <v>177008</v>
      </c>
      <c r="AL28" s="10">
        <v>17651</v>
      </c>
      <c r="AM28" s="10">
        <f>IF('[1]Upto Month Current'!$D$31="",0,'[1]Upto Month Current'!$D$31)</f>
        <v>0</v>
      </c>
      <c r="AN28" s="10">
        <f>IF('[1]Upto Month Current'!$D$32="",0,'[1]Upto Month Current'!$D$32)</f>
        <v>0</v>
      </c>
      <c r="AO28" s="10">
        <v>22021</v>
      </c>
      <c r="AP28" s="10">
        <v>-9834</v>
      </c>
      <c r="AQ28" s="10">
        <v>0</v>
      </c>
      <c r="AR28" s="10">
        <f>IF('[1]Upto Month Current'!$D$37="",0,'[1]Upto Month Current'!$D$37)</f>
        <v>0</v>
      </c>
      <c r="AS28" s="10">
        <v>0</v>
      </c>
      <c r="AT28" s="10">
        <v>0</v>
      </c>
      <c r="AU28" s="10">
        <f>IF('[1]Upto Month Current'!$D$41="",0,'[1]Upto Month Current'!$D$41)</f>
        <v>0</v>
      </c>
      <c r="AV28" s="10">
        <v>0</v>
      </c>
      <c r="AW28" s="10">
        <f>IF('[1]Upto Month Current'!$D$45="",0,'[1]Upto Month Current'!$D$45)</f>
        <v>0</v>
      </c>
      <c r="AX28" s="10">
        <f>IF('[1]Upto Month Current'!$D$46="",0,'[1]Upto Month Current'!$D$46)</f>
        <v>0</v>
      </c>
      <c r="AY28" s="10">
        <f>IF('[1]Upto Month Current'!$D$47="",0,'[1]Upto Month Current'!$D$47)</f>
        <v>0</v>
      </c>
      <c r="AZ28" s="10">
        <v>0</v>
      </c>
      <c r="BA28" s="10">
        <f>IF('[1]Upto Month Current'!$D$50="",0,'[1]Upto Month Current'!$D$50)</f>
        <v>0</v>
      </c>
      <c r="BB28" s="10">
        <v>-53346</v>
      </c>
      <c r="BC28" s="10">
        <v>2277</v>
      </c>
      <c r="BD28" s="10">
        <v>2235</v>
      </c>
      <c r="BE28" s="10">
        <v>0</v>
      </c>
      <c r="BF28" s="10">
        <v>4893</v>
      </c>
      <c r="BG28" s="10">
        <v>1397</v>
      </c>
      <c r="BH28" s="10">
        <f>SUM(AE28:BG28)</f>
        <v>164871</v>
      </c>
      <c r="BI28" s="220">
        <f>AD28+BH28</f>
        <v>663814</v>
      </c>
      <c r="BJ28" s="10">
        <v>34467</v>
      </c>
      <c r="BK28" s="10">
        <f t="shared" si="211"/>
        <v>629347</v>
      </c>
      <c r="BL28" s="41">
        <f>'[1]Upto Month Current'!$D$61</f>
        <v>187957</v>
      </c>
      <c r="BM28" s="219">
        <f t="shared" ref="BM28" si="212">BK28-AD28</f>
        <v>130404</v>
      </c>
    </row>
    <row r="29" spans="1:65" ht="15.75">
      <c r="A29" s="130"/>
      <c r="B29" s="12" t="s">
        <v>332</v>
      </c>
      <c r="C29" s="9">
        <f>IF('Upto Month COPPY'!$D$4="",0,'Upto Month COPPY'!$D$4)</f>
        <v>305227</v>
      </c>
      <c r="D29" s="9">
        <f>IF('Upto Month COPPY'!$D$5="",0,'Upto Month COPPY'!$D$5)</f>
        <v>77774</v>
      </c>
      <c r="E29" s="9">
        <f>IF('Upto Month COPPY'!$D$6="",0,'Upto Month COPPY'!$D$6)</f>
        <v>17709</v>
      </c>
      <c r="F29" s="9">
        <f>IF('Upto Month COPPY'!$D$7="",0,'Upto Month COPPY'!$D$7)</f>
        <v>32851</v>
      </c>
      <c r="G29" s="9">
        <f>IF('Upto Month COPPY'!$D$8="",0,'Upto Month COPPY'!$D$8)</f>
        <v>33343</v>
      </c>
      <c r="H29" s="9">
        <f>IF('Upto Month COPPY'!$D$9="",0,'Upto Month COPPY'!$D$9)</f>
        <v>0</v>
      </c>
      <c r="I29" s="9">
        <f>IF('Upto Month COPPY'!$D$10="",0,'Upto Month COPPY'!$D$10)</f>
        <v>0</v>
      </c>
      <c r="J29" s="9">
        <f>IF('Upto Month COPPY'!$D$11="",0,'Upto Month COPPY'!$D$11)</f>
        <v>7</v>
      </c>
      <c r="K29" s="9">
        <f>IF('Upto Month COPPY'!$D$12="",0,'Upto Month COPPY'!$D$12)</f>
        <v>586</v>
      </c>
      <c r="L29" s="9">
        <f>IF('Upto Month COPPY'!$D$13="",0,'Upto Month COPPY'!$D$13)</f>
        <v>2928</v>
      </c>
      <c r="M29" s="9">
        <f>IF('Upto Month COPPY'!$D$14="",0,'Upto Month COPPY'!$D$14)</f>
        <v>7500</v>
      </c>
      <c r="N29" s="9">
        <f>IF('Upto Month COPPY'!$D$15="",0,'Upto Month COPPY'!$D$15)</f>
        <v>2</v>
      </c>
      <c r="O29" s="9">
        <f>IF('Upto Month COPPY'!$D$16="",0,'Upto Month COPPY'!$D$16)</f>
        <v>618</v>
      </c>
      <c r="P29" s="9">
        <f>IF('Upto Month COPPY'!$D$17="",0,'Upto Month COPPY'!$D$17)</f>
        <v>3139</v>
      </c>
      <c r="Q29" s="9">
        <f>IF('Upto Month COPPY'!$D$18="",0,'Upto Month COPPY'!$D$18)</f>
        <v>0</v>
      </c>
      <c r="R29" s="9">
        <f>IF('Upto Month COPPY'!$D$21="",0,'Upto Month COPPY'!$D$21)</f>
        <v>655</v>
      </c>
      <c r="S29" s="9">
        <f>IF('Upto Month COPPY'!$D$26="",0,'Upto Month COPPY'!$D$26)</f>
        <v>0</v>
      </c>
      <c r="T29" s="9">
        <f>IF('Upto Month COPPY'!$D$27="",0,'Upto Month COPPY'!$D$27)</f>
        <v>0</v>
      </c>
      <c r="U29" s="9">
        <f>IF('Upto Month COPPY'!$D$30="",0,'Upto Month COPPY'!$D$30)</f>
        <v>0</v>
      </c>
      <c r="V29" s="9">
        <f>IF('Upto Month COPPY'!$D$35="",0,'Upto Month COPPY'!$D$35)</f>
        <v>0</v>
      </c>
      <c r="W29" s="9">
        <f>IF('Upto Month COPPY'!$D$39="",0,'Upto Month COPPY'!$D$39)</f>
        <v>0</v>
      </c>
      <c r="X29" s="9">
        <f>IF('Upto Month COPPY'!$D$40="",0,'Upto Month COPPY'!$D$40)</f>
        <v>0</v>
      </c>
      <c r="Y29" s="9">
        <f>IF('Upto Month COPPY'!$D$42="",0,'Upto Month COPPY'!$D$42)</f>
        <v>582</v>
      </c>
      <c r="Z29" s="9">
        <f>IF('Upto Month COPPY'!$D$43="",0,'Upto Month COPPY'!$D$43)</f>
        <v>38</v>
      </c>
      <c r="AA29" s="9">
        <f>IF('Upto Month COPPY'!$D$44="",0,'Upto Month COPPY'!$D$44)</f>
        <v>56</v>
      </c>
      <c r="AB29" s="9">
        <f>IF('Upto Month COPPY'!$D$48="",0,'Upto Month COPPY'!$D$48)</f>
        <v>0</v>
      </c>
      <c r="AC29" s="10">
        <f>IF('Upto Month COPPY'!$D$51="",0,'Upto Month COPPY'!$D$51)</f>
        <v>-8274</v>
      </c>
      <c r="AD29" s="123">
        <f t="shared" ref="AD29:AD30" si="213">SUM(C29:AC29)</f>
        <v>474741</v>
      </c>
      <c r="AE29" s="9">
        <f>IF('Upto Month COPPY'!$D$19="",0,'Upto Month COPPY'!$D$19)</f>
        <v>0</v>
      </c>
      <c r="AF29" s="9">
        <f>IF('Upto Month COPPY'!$D$20="",0,'Upto Month COPPY'!$D$20)</f>
        <v>437</v>
      </c>
      <c r="AG29" s="9">
        <f>IF('Upto Month COPPY'!$D$22="",0,'Upto Month COPPY'!$D$22)</f>
        <v>0</v>
      </c>
      <c r="AH29" s="9">
        <f>IF('Upto Month COPPY'!$D$23="",0,'Upto Month COPPY'!$D$23)</f>
        <v>0</v>
      </c>
      <c r="AI29" s="9">
        <f>IF('Upto Month COPPY'!$D$24="",0,'Upto Month COPPY'!$D$24)</f>
        <v>0</v>
      </c>
      <c r="AJ29" s="9">
        <f>IF('Upto Month COPPY'!$D$25="",0,'Upto Month COPPY'!$D$25)</f>
        <v>0</v>
      </c>
      <c r="AK29" s="9">
        <f>IF('Upto Month COPPY'!$D$28="",0,'Upto Month COPPY'!$D$28)</f>
        <v>166169</v>
      </c>
      <c r="AL29" s="9">
        <f>IF('Upto Month COPPY'!$D$29="",0,'Upto Month COPPY'!$D$29)</f>
        <v>18370</v>
      </c>
      <c r="AM29" s="9">
        <f>IF('Upto Month COPPY'!$D$31="",0,'Upto Month COPPY'!$D$31)</f>
        <v>0</v>
      </c>
      <c r="AN29" s="9">
        <f>IF('Upto Month COPPY'!$D$32="",0,'Upto Month COPPY'!$D$32)</f>
        <v>0</v>
      </c>
      <c r="AO29" s="9">
        <f>IF('Upto Month COPPY'!$D$33="",0,'Upto Month COPPY'!$D$33)</f>
        <v>25066</v>
      </c>
      <c r="AP29" s="9">
        <f>IF('Upto Month COPPY'!$D$34="",0,'Upto Month COPPY'!$D$34)</f>
        <v>-23411</v>
      </c>
      <c r="AQ29" s="10">
        <f>IF('Upto Month COPPY'!$D$36="",0,'Upto Month COPPY'!$D$36)</f>
        <v>0</v>
      </c>
      <c r="AR29" s="9">
        <f>IF('Upto Month COPPY'!$D$37="",0,'Upto Month COPPY'!$D$37)</f>
        <v>0</v>
      </c>
      <c r="AS29" s="9">
        <v>0</v>
      </c>
      <c r="AT29" s="9">
        <f>IF('Upto Month COPPY'!$D$38="",0,'Upto Month COPPY'!$D$38)</f>
        <v>0</v>
      </c>
      <c r="AU29" s="9">
        <f>IF('Upto Month COPPY'!$D$41="",0,'Upto Month COPPY'!$D$41)</f>
        <v>0</v>
      </c>
      <c r="AV29" s="9">
        <v>0</v>
      </c>
      <c r="AW29" s="9">
        <f>IF('Upto Month COPPY'!$D$45="",0,'Upto Month COPPY'!$D$45)</f>
        <v>0</v>
      </c>
      <c r="AX29" s="9">
        <f>IF('Upto Month COPPY'!$D$46="",0,'Upto Month COPPY'!$D$46)</f>
        <v>0</v>
      </c>
      <c r="AY29" s="9">
        <f>IF('Upto Month COPPY'!$D$47="",0,'Upto Month COPPY'!$D$47)</f>
        <v>0</v>
      </c>
      <c r="AZ29" s="9">
        <f>IF('Upto Month COPPY'!$D$49="",0,'Upto Month COPPY'!$D$49)</f>
        <v>0</v>
      </c>
      <c r="BA29" s="9">
        <f>IF('Upto Month COPPY'!$D$50="",0,'Upto Month COPPY'!$D$50)</f>
        <v>0</v>
      </c>
      <c r="BB29" s="10">
        <f>IF('Upto Month COPPY'!$D$52="",0,'Upto Month COPPY'!$D$52)</f>
        <v>-24177</v>
      </c>
      <c r="BC29" s="9">
        <f>IF('Upto Month COPPY'!$D$53="",0,'Upto Month COPPY'!$D$53)</f>
        <v>1934</v>
      </c>
      <c r="BD29" s="9">
        <f>IF('Upto Month COPPY'!$D$54="",0,'Upto Month COPPY'!$D$54)</f>
        <v>1934</v>
      </c>
      <c r="BE29" s="9">
        <f>IF('Upto Month COPPY'!$D$55="",0,'Upto Month COPPY'!$D$55)</f>
        <v>0</v>
      </c>
      <c r="BF29" s="9">
        <f>IF('Upto Month COPPY'!$D$56="",0,'Upto Month COPPY'!$D$56)</f>
        <v>3646</v>
      </c>
      <c r="BG29" s="9">
        <f>IF('Upto Month COPPY'!$D$58="",0,'Upto Month COPPY'!$D$58)</f>
        <v>219</v>
      </c>
      <c r="BH29" s="9">
        <f>SUM(AE29:BG29)</f>
        <v>170187</v>
      </c>
      <c r="BI29" s="127">
        <f>AD29+BH29</f>
        <v>644928</v>
      </c>
      <c r="BJ29" s="9">
        <f>IF('Upto Month COPPY'!$D$60="",0,'Upto Month COPPY'!$D$60)</f>
        <v>15441</v>
      </c>
      <c r="BK29" s="51">
        <f t="shared" ref="BK29:BK30" si="214">BI29-BJ29</f>
        <v>629487</v>
      </c>
      <c r="BL29">
        <f>'Upto Month COPPY'!$D$61</f>
        <v>629485</v>
      </c>
      <c r="BM29" s="30">
        <f t="shared" ref="BM29:BM33" si="215">BK29-AD29</f>
        <v>154746</v>
      </c>
    </row>
    <row r="30" spans="1:65" ht="17.25" customHeight="1">
      <c r="A30" s="130"/>
      <c r="B30" s="183" t="s">
        <v>333</v>
      </c>
      <c r="C30" s="9">
        <f>IF('Upto Month Current'!$D$4="",0,'Upto Month Current'!$D$4)</f>
        <v>298078</v>
      </c>
      <c r="D30" s="9">
        <f>IF('Upto Month Current'!$D$5="",0,'Upto Month Current'!$D$5)</f>
        <v>109135</v>
      </c>
      <c r="E30" s="9">
        <f>IF('Upto Month Current'!$D$6="",0,'Upto Month Current'!$D$6)</f>
        <v>21220</v>
      </c>
      <c r="F30" s="9">
        <f>IF('Upto Month Current'!$D$7="",0,'Upto Month Current'!$D$7)</f>
        <v>31390</v>
      </c>
      <c r="G30" s="9">
        <f>IF('Upto Month Current'!$D$8="",0,'Upto Month Current'!$D$8)</f>
        <v>36217</v>
      </c>
      <c r="H30" s="9">
        <f>IF('Upto Month Current'!$D$9="",0,'Upto Month Current'!$D$9)</f>
        <v>0</v>
      </c>
      <c r="I30" s="9">
        <f>IF('Upto Month Current'!$D$10="",0,'Upto Month Current'!$D$10)</f>
        <v>0</v>
      </c>
      <c r="J30" s="9">
        <f>IF('Upto Month Current'!$D$11="",0,'Upto Month Current'!$D$11)</f>
        <v>0</v>
      </c>
      <c r="K30" s="9">
        <f>IF('Upto Month Current'!$D$12="",0,'Upto Month Current'!$D$12)</f>
        <v>2313</v>
      </c>
      <c r="L30" s="9">
        <f>IF('Upto Month Current'!$D$13="",0,'Upto Month Current'!$D$13)</f>
        <v>2690</v>
      </c>
      <c r="M30" s="9">
        <f>IF('Upto Month Current'!$D$14="",0,'Upto Month Current'!$D$14)</f>
        <v>7742</v>
      </c>
      <c r="N30" s="9">
        <f>IF('Upto Month Current'!$D$15="",0,'Upto Month Current'!$D$15)</f>
        <v>5</v>
      </c>
      <c r="O30" s="9">
        <f>IF('Upto Month Current'!$D$16="",0,'Upto Month Current'!$D$16)</f>
        <v>817</v>
      </c>
      <c r="P30" s="9">
        <f>IF('Upto Month Current'!$D$17="",0,'Upto Month Current'!$D$17)</f>
        <v>4473</v>
      </c>
      <c r="Q30" s="9">
        <f>IF('Upto Month Current'!$D$18="",0,'Upto Month Current'!$D$18)</f>
        <v>0</v>
      </c>
      <c r="R30" s="9">
        <f>IF('Upto Month Current'!$D$21="",0,'Upto Month Current'!$D$21)</f>
        <v>704</v>
      </c>
      <c r="S30" s="9">
        <f>IF('Upto Month Current'!$D$26="",0,'Upto Month Current'!$D$26)</f>
        <v>0</v>
      </c>
      <c r="T30" s="9">
        <f>IF('Upto Month Current'!$D$27="",0,'Upto Month Current'!$D$27)</f>
        <v>0</v>
      </c>
      <c r="U30" s="9">
        <f>IF('Upto Month Current'!$D$30="",0,'Upto Month Current'!$D$30)</f>
        <v>0</v>
      </c>
      <c r="V30" s="9">
        <f>IF('Upto Month Current'!$D$35="",0,'Upto Month Current'!$D$35)</f>
        <v>0</v>
      </c>
      <c r="W30" s="9">
        <f>IF('Upto Month Current'!$D$39="",0,'Upto Month Current'!$D$39)</f>
        <v>0</v>
      </c>
      <c r="X30" s="9">
        <f>IF('Upto Month Current'!$D$40="",0,'Upto Month Current'!$D$40)</f>
        <v>0</v>
      </c>
      <c r="Y30" s="9">
        <f>IF('Upto Month Current'!$D$42="",0,'Upto Month Current'!$D$42)</f>
        <v>775</v>
      </c>
      <c r="Z30" s="9">
        <f>IF('Upto Month Current'!$D$43="",0,'Upto Month Current'!$D$43)</f>
        <v>3028</v>
      </c>
      <c r="AA30" s="9">
        <f>IF('Upto Month Current'!$D$44="",0,'Upto Month Current'!$D$44)</f>
        <v>414</v>
      </c>
      <c r="AB30" s="9">
        <f>IF('Upto Month Current'!$D$48="",0,'Upto Month Current'!$D$48)</f>
        <v>0</v>
      </c>
      <c r="AC30" s="10">
        <f>IF('Upto Month Current'!$D$51="",0,'Upto Month Current'!$D$51)</f>
        <v>-25961</v>
      </c>
      <c r="AD30" s="123">
        <f t="shared" si="213"/>
        <v>493040</v>
      </c>
      <c r="AE30" s="9">
        <f>IF('Upto Month Current'!$D$19="",0,'Upto Month Current'!$D$19)</f>
        <v>0</v>
      </c>
      <c r="AF30" s="9">
        <f>IF('Upto Month Current'!$D$20="",0,'Upto Month Current'!$D$20)</f>
        <v>503</v>
      </c>
      <c r="AG30" s="9">
        <f>IF('Upto Month Current'!$D$22="",0,'Upto Month Current'!$D$22)</f>
        <v>0</v>
      </c>
      <c r="AH30" s="9">
        <f>IF('Upto Month Current'!$D$23="",0,'Upto Month Current'!$D$23)</f>
        <v>0</v>
      </c>
      <c r="AI30" s="9">
        <f>IF('Upto Month Current'!$D$24="",0,'Upto Month Current'!$D$24)</f>
        <v>0</v>
      </c>
      <c r="AJ30" s="9">
        <f>IF('Upto Month Current'!$D$25="",0,'Upto Month Current'!$D$25)</f>
        <v>0</v>
      </c>
      <c r="AK30" s="9">
        <f>IF('Upto Month Current'!$D$28="",0,'Upto Month Current'!$D$28)</f>
        <v>209158</v>
      </c>
      <c r="AL30" s="9">
        <f>IF('Upto Month Current'!$D$29="",0,'Upto Month Current'!$D$29)</f>
        <v>34588</v>
      </c>
      <c r="AM30" s="9">
        <f>IF('Upto Month Current'!$D$31="",0,'Upto Month Current'!$D$31)</f>
        <v>0</v>
      </c>
      <c r="AN30" s="9">
        <f>IF('Upto Month Current'!$D$32="",0,'Upto Month Current'!$D$32)</f>
        <v>0</v>
      </c>
      <c r="AO30" s="9">
        <f>IF('Upto Month Current'!$D$33="",0,'Upto Month Current'!$D$33)</f>
        <v>17277</v>
      </c>
      <c r="AP30" s="9">
        <f>IF('Upto Month Current'!$D$34="",0,'Upto Month Current'!$D$34)</f>
        <v>-10481</v>
      </c>
      <c r="AQ30" s="10">
        <f>IF('Upto Month Current'!$D$36="",0,'Upto Month Current'!$D$36)</f>
        <v>0</v>
      </c>
      <c r="AR30" s="9">
        <f>IF('Upto Month Current'!$D$37="",0,'Upto Month Current'!$D$37)</f>
        <v>0</v>
      </c>
      <c r="AS30" s="9">
        <v>0</v>
      </c>
      <c r="AT30" s="9">
        <f>IF('Upto Month Current'!$D$38="",0,'Upto Month Current'!$D$38)</f>
        <v>0</v>
      </c>
      <c r="AU30" s="9">
        <f>IF('Upto Month Current'!$D$41="",0,'Upto Month Current'!$D$41)</f>
        <v>0</v>
      </c>
      <c r="AV30" s="9">
        <v>0</v>
      </c>
      <c r="AW30" s="9">
        <f>IF('Upto Month Current'!$D$45="",0,'Upto Month Current'!$D$45)</f>
        <v>0</v>
      </c>
      <c r="AX30" s="9">
        <f>IF('Upto Month Current'!$D$46="",0,'Upto Month Current'!$D$46)</f>
        <v>0</v>
      </c>
      <c r="AY30" s="9">
        <f>IF('Upto Month Current'!$D$47="",0,'Upto Month Current'!$D$47)</f>
        <v>0</v>
      </c>
      <c r="AZ30" s="9">
        <f>IF('Upto Month Current'!$D$49="",0,'Upto Month Current'!$D$49)</f>
        <v>0</v>
      </c>
      <c r="BA30" s="9">
        <f>IF('Upto Month Current'!$D$50="",0,'Upto Month Current'!$D$50)</f>
        <v>0</v>
      </c>
      <c r="BB30" s="10">
        <f>IF('Upto Month Current'!$D$52="",0,'Upto Month Current'!$D$52)</f>
        <v>-46846</v>
      </c>
      <c r="BC30" s="9">
        <f>IF('Upto Month Current'!$D$53="",0,'Upto Month Current'!$D$53)</f>
        <v>2382</v>
      </c>
      <c r="BD30" s="9">
        <f>IF('Upto Month Current'!$D$54="",0,'Upto Month Current'!$D$54)</f>
        <v>2382</v>
      </c>
      <c r="BE30" s="9">
        <f>IF('Upto Month Current'!$D$55="",0,'Upto Month Current'!$D$55)</f>
        <v>0</v>
      </c>
      <c r="BF30" s="9">
        <f>IF('Upto Month Current'!$D$56="",0,'Upto Month Current'!$D$56)</f>
        <v>2928</v>
      </c>
      <c r="BG30" s="9">
        <f>IF('Upto Month Current'!$D$58="",0,'Upto Month Current'!$D$58)</f>
        <v>243</v>
      </c>
      <c r="BH30" s="9">
        <f>SUM(AE30:BG30)</f>
        <v>212134</v>
      </c>
      <c r="BI30" s="127">
        <f>AD30+BH30</f>
        <v>705174</v>
      </c>
      <c r="BJ30" s="9">
        <f>IF('Upto Month Current'!$D$60="",0,'Upto Month Current'!$D$60)</f>
        <v>0</v>
      </c>
      <c r="BK30" s="51">
        <f t="shared" si="214"/>
        <v>705174</v>
      </c>
      <c r="BL30">
        <f>'Upto Month Current'!$D$61</f>
        <v>705176</v>
      </c>
      <c r="BM30" s="30">
        <f t="shared" si="215"/>
        <v>212134</v>
      </c>
    </row>
    <row r="31" spans="1:65" ht="15.75">
      <c r="A31" s="130"/>
      <c r="B31" s="5" t="s">
        <v>127</v>
      </c>
      <c r="C31" s="11">
        <f>C30-C28</f>
        <v>-35920</v>
      </c>
      <c r="D31" s="11">
        <f t="shared" ref="D31" si="216">D30-D28</f>
        <v>5603</v>
      </c>
      <c r="E31" s="11">
        <f t="shared" ref="E31" si="217">E30-E28</f>
        <v>2622</v>
      </c>
      <c r="F31" s="11">
        <f t="shared" ref="F31" si="218">F30-F28</f>
        <v>-3284</v>
      </c>
      <c r="G31" s="11">
        <f t="shared" ref="G31" si="219">G30-G28</f>
        <v>19</v>
      </c>
      <c r="H31" s="11">
        <f t="shared" ref="H31" si="220">H30-H28</f>
        <v>0</v>
      </c>
      <c r="I31" s="11">
        <f t="shared" ref="I31" si="221">I30-I28</f>
        <v>0</v>
      </c>
      <c r="J31" s="11">
        <f t="shared" ref="J31" si="222">J30-J28</f>
        <v>0</v>
      </c>
      <c r="K31" s="11">
        <f t="shared" ref="K31" si="223">K30-K28</f>
        <v>1701</v>
      </c>
      <c r="L31" s="11">
        <f t="shared" ref="L31" si="224">L30-L28</f>
        <v>-542</v>
      </c>
      <c r="M31" s="11">
        <f t="shared" ref="M31" si="225">M30-M28</f>
        <v>1030</v>
      </c>
      <c r="N31" s="11">
        <f t="shared" ref="N31" si="226">N30-N28</f>
        <v>-19</v>
      </c>
      <c r="O31" s="11">
        <f t="shared" ref="O31" si="227">O30-O28</f>
        <v>-167</v>
      </c>
      <c r="P31" s="11">
        <f t="shared" ref="P31" si="228">P30-P28</f>
        <v>285</v>
      </c>
      <c r="Q31" s="11">
        <f t="shared" ref="Q31" si="229">Q30-Q28</f>
        <v>0</v>
      </c>
      <c r="R31" s="11">
        <f t="shared" ref="R31" si="230">R30-R28</f>
        <v>-622</v>
      </c>
      <c r="S31" s="11">
        <f t="shared" ref="S31" si="231">S30-S28</f>
        <v>0</v>
      </c>
      <c r="T31" s="11">
        <f t="shared" ref="T31:U31" si="232">T30-T28</f>
        <v>0</v>
      </c>
      <c r="U31" s="11">
        <f t="shared" si="232"/>
        <v>0</v>
      </c>
      <c r="V31" s="9">
        <f t="shared" ref="V31" si="233">V30-V28</f>
        <v>0</v>
      </c>
      <c r="W31" s="11">
        <f t="shared" ref="W31" si="234">W30-W28</f>
        <v>0</v>
      </c>
      <c r="X31" s="11">
        <f t="shared" ref="X31" si="235">X30-X28</f>
        <v>0</v>
      </c>
      <c r="Y31" s="11">
        <f t="shared" ref="Y31" si="236">Y30-Y28</f>
        <v>127</v>
      </c>
      <c r="Z31" s="11">
        <f t="shared" ref="Z31" si="237">Z30-Z28</f>
        <v>2942</v>
      </c>
      <c r="AA31" s="11">
        <f t="shared" ref="AA31:AD31" si="238">AA30-AA28</f>
        <v>322</v>
      </c>
      <c r="AB31" s="11">
        <f t="shared" ref="AB31" si="239">AB30-AB28</f>
        <v>0</v>
      </c>
      <c r="AC31" s="10">
        <f t="shared" si="238"/>
        <v>20000</v>
      </c>
      <c r="AD31" s="11">
        <f t="shared" si="238"/>
        <v>-5903</v>
      </c>
      <c r="AE31" s="11">
        <f t="shared" ref="AE31" si="240">AE30-AE28</f>
        <v>0</v>
      </c>
      <c r="AF31" s="11">
        <f t="shared" ref="AF31" si="241">AF30-AF28</f>
        <v>115</v>
      </c>
      <c r="AG31" s="11">
        <f t="shared" ref="AG31" si="242">AG30-AG28</f>
        <v>-181</v>
      </c>
      <c r="AH31" s="11">
        <f t="shared" ref="AH31" si="243">AH30-AH28</f>
        <v>0</v>
      </c>
      <c r="AI31" s="11">
        <f t="shared" ref="AI31" si="244">AI30-AI28</f>
        <v>0</v>
      </c>
      <c r="AJ31" s="11">
        <f t="shared" ref="AJ31" si="245">AJ30-AJ28</f>
        <v>0</v>
      </c>
      <c r="AK31" s="11">
        <f t="shared" ref="AK31" si="246">AK30-AK28</f>
        <v>32150</v>
      </c>
      <c r="AL31" s="11">
        <f t="shared" ref="AL31" si="247">AL30-AL28</f>
        <v>16937</v>
      </c>
      <c r="AM31" s="11">
        <f t="shared" ref="AM31" si="248">AM30-AM28</f>
        <v>0</v>
      </c>
      <c r="AN31" s="11">
        <f t="shared" ref="AN31" si="249">AN30-AN28</f>
        <v>0</v>
      </c>
      <c r="AO31" s="9">
        <f t="shared" ref="AO31" si="250">AO30-AO28</f>
        <v>-4744</v>
      </c>
      <c r="AP31" s="11">
        <f t="shared" ref="AP31" si="251">AP30-AP28</f>
        <v>-647</v>
      </c>
      <c r="AQ31" s="10">
        <f t="shared" ref="AQ31" si="252">AQ30-AQ28</f>
        <v>0</v>
      </c>
      <c r="AR31" s="11">
        <f t="shared" ref="AR31" si="253">AR30-AR28</f>
        <v>0</v>
      </c>
      <c r="AS31" s="11">
        <f t="shared" ref="AS31" si="254">AS30-AS28</f>
        <v>0</v>
      </c>
      <c r="AT31" s="11">
        <f t="shared" ref="AT31" si="255">AT30-AT28</f>
        <v>0</v>
      </c>
      <c r="AU31" s="11">
        <f t="shared" ref="AU31" si="256">AU30-AU28</f>
        <v>0</v>
      </c>
      <c r="AV31" s="11">
        <f t="shared" ref="AV31" si="257">AV30-AV28</f>
        <v>0</v>
      </c>
      <c r="AW31" s="11">
        <f t="shared" ref="AW31" si="258">AW30-AW28</f>
        <v>0</v>
      </c>
      <c r="AX31" s="11">
        <f t="shared" ref="AX31" si="259">AX30-AX28</f>
        <v>0</v>
      </c>
      <c r="AY31" s="11">
        <f t="shared" ref="AY31" si="260">AY30-AY28</f>
        <v>0</v>
      </c>
      <c r="AZ31" s="11">
        <f t="shared" ref="AZ31" si="261">AZ30-AZ28</f>
        <v>0</v>
      </c>
      <c r="BA31" s="11">
        <f t="shared" ref="BA31" si="262">BA30-BA28</f>
        <v>0</v>
      </c>
      <c r="BB31" s="10">
        <f t="shared" ref="BB31" si="263">BB30-BB28</f>
        <v>6500</v>
      </c>
      <c r="BC31" s="11">
        <f t="shared" ref="BC31" si="264">BC30-BC28</f>
        <v>105</v>
      </c>
      <c r="BD31" s="11">
        <f t="shared" ref="BD31" si="265">BD30-BD28</f>
        <v>147</v>
      </c>
      <c r="BE31" s="11">
        <f t="shared" ref="BE31" si="266">BE30-BE28</f>
        <v>0</v>
      </c>
      <c r="BF31" s="11">
        <f t="shared" ref="BF31" si="267">BF30-BF28</f>
        <v>-1965</v>
      </c>
      <c r="BG31" s="11">
        <f t="shared" ref="BG31:BH31" si="268">BG30-BG28</f>
        <v>-1154</v>
      </c>
      <c r="BH31" s="9">
        <f t="shared" si="268"/>
        <v>47263</v>
      </c>
      <c r="BI31" s="45">
        <f t="shared" ref="BI31" si="269">BI30-BI28</f>
        <v>41360</v>
      </c>
      <c r="BJ31" s="11">
        <f t="shared" ref="BJ31:BK31" si="270">BJ30-BJ28</f>
        <v>-34467</v>
      </c>
      <c r="BK31" s="51">
        <f t="shared" si="270"/>
        <v>75827</v>
      </c>
      <c r="BM31" s="30">
        <f t="shared" si="215"/>
        <v>81730</v>
      </c>
    </row>
    <row r="32" spans="1:65" ht="15.75">
      <c r="A32" s="130"/>
      <c r="B32" s="5" t="s">
        <v>128</v>
      </c>
      <c r="C32" s="13">
        <f>C31/C28</f>
        <v>-0.10754555416499501</v>
      </c>
      <c r="D32" s="13">
        <f t="shared" ref="D32" si="271">D31/D28</f>
        <v>5.4118533400301358E-2</v>
      </c>
      <c r="E32" s="13">
        <f t="shared" ref="E32" si="272">E31/E28</f>
        <v>0.14098290138724595</v>
      </c>
      <c r="F32" s="13">
        <f t="shared" ref="F32" si="273">F31/F28</f>
        <v>-9.4710734267751048E-2</v>
      </c>
      <c r="G32" s="13">
        <f t="shared" ref="G32" si="274">G31/G28</f>
        <v>5.2489087794905793E-4</v>
      </c>
      <c r="H32" s="13" t="e">
        <f t="shared" ref="H32" si="275">H31/H28</f>
        <v>#DIV/0!</v>
      </c>
      <c r="I32" s="13" t="e">
        <f t="shared" ref="I32" si="276">I31/I28</f>
        <v>#DIV/0!</v>
      </c>
      <c r="J32" s="13" t="e">
        <f t="shared" ref="J32" si="277">J31/J28</f>
        <v>#DIV/0!</v>
      </c>
      <c r="K32" s="13">
        <f t="shared" ref="K32" si="278">K31/K28</f>
        <v>2.7794117647058822</v>
      </c>
      <c r="L32" s="13">
        <f t="shared" ref="L32" si="279">L31/L28</f>
        <v>-0.16769801980198021</v>
      </c>
      <c r="M32" s="13">
        <f t="shared" ref="M32" si="280">M31/M28</f>
        <v>0.1534564958283671</v>
      </c>
      <c r="N32" s="13">
        <f t="shared" ref="N32" si="281">N31/N28</f>
        <v>-0.79166666666666663</v>
      </c>
      <c r="O32" s="13">
        <f t="shared" ref="O32" si="282">O31/O28</f>
        <v>-0.16971544715447154</v>
      </c>
      <c r="P32" s="13">
        <f t="shared" ref="P32" si="283">P31/P28</f>
        <v>6.8051575931232094E-2</v>
      </c>
      <c r="Q32" s="13" t="e">
        <f t="shared" ref="Q32" si="284">Q31/Q28</f>
        <v>#DIV/0!</v>
      </c>
      <c r="R32" s="13">
        <f t="shared" ref="R32" si="285">R31/R28</f>
        <v>-0.46907993966817496</v>
      </c>
      <c r="S32" s="13" t="e">
        <f t="shared" ref="S32" si="286">S31/S28</f>
        <v>#DIV/0!</v>
      </c>
      <c r="T32" s="13" t="e">
        <f t="shared" ref="T32:U32" si="287">T31/T28</f>
        <v>#DIV/0!</v>
      </c>
      <c r="U32" s="13" t="e">
        <f t="shared" si="287"/>
        <v>#DIV/0!</v>
      </c>
      <c r="V32" s="163" t="e">
        <f t="shared" ref="V32" si="288">V31/V28</f>
        <v>#DIV/0!</v>
      </c>
      <c r="W32" s="13" t="e">
        <f t="shared" ref="W32" si="289">W31/W28</f>
        <v>#DIV/0!</v>
      </c>
      <c r="X32" s="13" t="e">
        <f t="shared" ref="X32" si="290">X31/X28</f>
        <v>#DIV/0!</v>
      </c>
      <c r="Y32" s="13">
        <f t="shared" ref="Y32" si="291">Y31/Y28</f>
        <v>0.19598765432098766</v>
      </c>
      <c r="Z32" s="13">
        <f t="shared" ref="Z32" si="292">Z31/Z28</f>
        <v>34.209302325581397</v>
      </c>
      <c r="AA32" s="13">
        <f t="shared" ref="AA32:AD32" si="293">AA31/AA28</f>
        <v>3.5</v>
      </c>
      <c r="AB32" s="13" t="e">
        <f t="shared" ref="AB32" si="294">AB31/AB28</f>
        <v>#DIV/0!</v>
      </c>
      <c r="AC32" s="14">
        <f t="shared" si="293"/>
        <v>-0.43515154152433583</v>
      </c>
      <c r="AD32" s="13">
        <f t="shared" si="293"/>
        <v>-1.1831010756739748E-2</v>
      </c>
      <c r="AE32" s="13" t="e">
        <f t="shared" ref="AE32" si="295">AE31/AE28</f>
        <v>#DIV/0!</v>
      </c>
      <c r="AF32" s="13">
        <f t="shared" ref="AF32" si="296">AF31/AF28</f>
        <v>0.29639175257731959</v>
      </c>
      <c r="AG32" s="13">
        <f t="shared" ref="AG32" si="297">AG31/AG28</f>
        <v>-1</v>
      </c>
      <c r="AH32" s="13" t="e">
        <f t="shared" ref="AH32" si="298">AH31/AH28</f>
        <v>#DIV/0!</v>
      </c>
      <c r="AI32" s="13" t="e">
        <f t="shared" ref="AI32" si="299">AI31/AI28</f>
        <v>#DIV/0!</v>
      </c>
      <c r="AJ32" s="13" t="e">
        <f t="shared" ref="AJ32" si="300">AJ31/AJ28</f>
        <v>#DIV/0!</v>
      </c>
      <c r="AK32" s="13">
        <f t="shared" ref="AK32" si="301">AK31/AK28</f>
        <v>0.18163020880412184</v>
      </c>
      <c r="AL32" s="13">
        <f t="shared" ref="AL32" si="302">AL31/AL28</f>
        <v>0.95954903404906233</v>
      </c>
      <c r="AM32" s="13" t="e">
        <f t="shared" ref="AM32" si="303">AM31/AM28</f>
        <v>#DIV/0!</v>
      </c>
      <c r="AN32" s="13" t="e">
        <f t="shared" ref="AN32" si="304">AN31/AN28</f>
        <v>#DIV/0!</v>
      </c>
      <c r="AO32" s="163">
        <f t="shared" ref="AO32" si="305">AO31/AO28</f>
        <v>-0.21543072521683848</v>
      </c>
      <c r="AP32" s="13">
        <f t="shared" ref="AP32" si="306">AP31/AP28</f>
        <v>6.579214968476714E-2</v>
      </c>
      <c r="AQ32" s="14" t="e">
        <f t="shared" ref="AQ32" si="307">AQ31/AQ28</f>
        <v>#DIV/0!</v>
      </c>
      <c r="AR32" s="13" t="e">
        <f t="shared" ref="AR32" si="308">AR31/AR28</f>
        <v>#DIV/0!</v>
      </c>
      <c r="AS32" s="13" t="e">
        <f t="shared" ref="AS32" si="309">AS31/AS28</f>
        <v>#DIV/0!</v>
      </c>
      <c r="AT32" s="13" t="e">
        <f t="shared" ref="AT32" si="310">AT31/AT28</f>
        <v>#DIV/0!</v>
      </c>
      <c r="AU32" s="13" t="e">
        <f t="shared" ref="AU32" si="311">AU31/AU28</f>
        <v>#DIV/0!</v>
      </c>
      <c r="AV32" s="13" t="e">
        <f t="shared" ref="AV32" si="312">AV31/AV28</f>
        <v>#DIV/0!</v>
      </c>
      <c r="AW32" s="13" t="e">
        <f t="shared" ref="AW32" si="313">AW31/AW28</f>
        <v>#DIV/0!</v>
      </c>
      <c r="AX32" s="13" t="e">
        <f t="shared" ref="AX32" si="314">AX31/AX28</f>
        <v>#DIV/0!</v>
      </c>
      <c r="AY32" s="13" t="e">
        <f t="shared" ref="AY32" si="315">AY31/AY28</f>
        <v>#DIV/0!</v>
      </c>
      <c r="AZ32" s="13" t="e">
        <f t="shared" ref="AZ32" si="316">AZ31/AZ28</f>
        <v>#DIV/0!</v>
      </c>
      <c r="BA32" s="13" t="e">
        <f t="shared" ref="BA32" si="317">BA31/BA28</f>
        <v>#DIV/0!</v>
      </c>
      <c r="BB32" s="14">
        <f t="shared" ref="BB32" si="318">BB31/BB28</f>
        <v>-0.12184606156037942</v>
      </c>
      <c r="BC32" s="13">
        <f t="shared" ref="BC32" si="319">BC31/BC28</f>
        <v>4.61133069828722E-2</v>
      </c>
      <c r="BD32" s="13">
        <f t="shared" ref="BD32" si="320">BD31/BD28</f>
        <v>6.5771812080536909E-2</v>
      </c>
      <c r="BE32" s="13" t="e">
        <f t="shared" ref="BE32" si="321">BE31/BE28</f>
        <v>#DIV/0!</v>
      </c>
      <c r="BF32" s="13">
        <f t="shared" ref="BF32" si="322">BF31/BF28</f>
        <v>-0.40159411404046597</v>
      </c>
      <c r="BG32" s="13">
        <f t="shared" ref="BG32:BH32" si="323">BG31/BG28</f>
        <v>-0.82605583392984971</v>
      </c>
      <c r="BH32" s="163">
        <f t="shared" si="323"/>
        <v>0.28666654535970548</v>
      </c>
      <c r="BI32" s="46">
        <f t="shared" ref="BI32" si="324">BI31/BI28</f>
        <v>6.2306609984122061E-2</v>
      </c>
      <c r="BJ32" s="13">
        <f t="shared" ref="BJ32:BK32" si="325">BJ31/BJ28</f>
        <v>-1</v>
      </c>
      <c r="BK32" s="52">
        <f t="shared" si="325"/>
        <v>0.1204852013277254</v>
      </c>
      <c r="BM32" s="163">
        <f t="shared" ref="BM32" si="326">BM31/BM28</f>
        <v>0.62674457838716602</v>
      </c>
    </row>
    <row r="33" spans="1:65" ht="15.75">
      <c r="A33" s="130"/>
      <c r="B33" s="5" t="s">
        <v>129</v>
      </c>
      <c r="C33" s="11">
        <f>C30-C29</f>
        <v>-7149</v>
      </c>
      <c r="D33" s="11">
        <f t="shared" ref="D33:BK33" si="327">D30-D29</f>
        <v>31361</v>
      </c>
      <c r="E33" s="11">
        <f t="shared" si="327"/>
        <v>3511</v>
      </c>
      <c r="F33" s="11">
        <f t="shared" si="327"/>
        <v>-1461</v>
      </c>
      <c r="G33" s="11">
        <f t="shared" si="327"/>
        <v>2874</v>
      </c>
      <c r="H33" s="11">
        <f t="shared" si="327"/>
        <v>0</v>
      </c>
      <c r="I33" s="11">
        <f t="shared" si="327"/>
        <v>0</v>
      </c>
      <c r="J33" s="11">
        <f t="shared" si="327"/>
        <v>-7</v>
      </c>
      <c r="K33" s="11">
        <f t="shared" si="327"/>
        <v>1727</v>
      </c>
      <c r="L33" s="11">
        <f t="shared" si="327"/>
        <v>-238</v>
      </c>
      <c r="M33" s="11">
        <f t="shared" si="327"/>
        <v>242</v>
      </c>
      <c r="N33" s="11">
        <f t="shared" si="327"/>
        <v>3</v>
      </c>
      <c r="O33" s="11">
        <f t="shared" si="327"/>
        <v>199</v>
      </c>
      <c r="P33" s="11">
        <f t="shared" si="327"/>
        <v>1334</v>
      </c>
      <c r="Q33" s="11">
        <f t="shared" si="327"/>
        <v>0</v>
      </c>
      <c r="R33" s="11">
        <f t="shared" si="327"/>
        <v>49</v>
      </c>
      <c r="S33" s="11">
        <f t="shared" si="327"/>
        <v>0</v>
      </c>
      <c r="T33" s="11">
        <f t="shared" si="327"/>
        <v>0</v>
      </c>
      <c r="U33" s="11">
        <f t="shared" ref="U33" si="328">U30-U29</f>
        <v>0</v>
      </c>
      <c r="V33" s="9">
        <f t="shared" si="327"/>
        <v>0</v>
      </c>
      <c r="W33" s="11">
        <f t="shared" si="327"/>
        <v>0</v>
      </c>
      <c r="X33" s="11">
        <f t="shared" si="327"/>
        <v>0</v>
      </c>
      <c r="Y33" s="11">
        <f t="shared" si="327"/>
        <v>193</v>
      </c>
      <c r="Z33" s="11">
        <f t="shared" si="327"/>
        <v>2990</v>
      </c>
      <c r="AA33" s="11">
        <f t="shared" si="327"/>
        <v>358</v>
      </c>
      <c r="AB33" s="11">
        <f t="shared" ref="AB33" si="329">AB30-AB29</f>
        <v>0</v>
      </c>
      <c r="AC33" s="10">
        <f t="shared" ref="AC33:AD33" si="330">AC30-AC29</f>
        <v>-17687</v>
      </c>
      <c r="AD33" s="11">
        <f t="shared" si="330"/>
        <v>18299</v>
      </c>
      <c r="AE33" s="11">
        <f t="shared" si="327"/>
        <v>0</v>
      </c>
      <c r="AF33" s="11">
        <f t="shared" si="327"/>
        <v>66</v>
      </c>
      <c r="AG33" s="11">
        <f t="shared" si="327"/>
        <v>0</v>
      </c>
      <c r="AH33" s="11">
        <f t="shared" si="327"/>
        <v>0</v>
      </c>
      <c r="AI33" s="11">
        <f t="shared" si="327"/>
        <v>0</v>
      </c>
      <c r="AJ33" s="11">
        <f t="shared" si="327"/>
        <v>0</v>
      </c>
      <c r="AK33" s="11">
        <f t="shared" si="327"/>
        <v>42989</v>
      </c>
      <c r="AL33" s="11">
        <f t="shared" si="327"/>
        <v>16218</v>
      </c>
      <c r="AM33" s="11">
        <f t="shared" si="327"/>
        <v>0</v>
      </c>
      <c r="AN33" s="11">
        <f t="shared" si="327"/>
        <v>0</v>
      </c>
      <c r="AO33" s="9">
        <f t="shared" si="327"/>
        <v>-7789</v>
      </c>
      <c r="AP33" s="11">
        <f t="shared" si="327"/>
        <v>12930</v>
      </c>
      <c r="AQ33" s="10">
        <f t="shared" si="327"/>
        <v>0</v>
      </c>
      <c r="AR33" s="11">
        <f t="shared" si="327"/>
        <v>0</v>
      </c>
      <c r="AS33" s="11">
        <f t="shared" si="327"/>
        <v>0</v>
      </c>
      <c r="AT33" s="11">
        <f t="shared" si="327"/>
        <v>0</v>
      </c>
      <c r="AU33" s="11">
        <f t="shared" si="327"/>
        <v>0</v>
      </c>
      <c r="AV33" s="11">
        <f t="shared" si="327"/>
        <v>0</v>
      </c>
      <c r="AW33" s="11">
        <f t="shared" si="327"/>
        <v>0</v>
      </c>
      <c r="AX33" s="11">
        <f t="shared" si="327"/>
        <v>0</v>
      </c>
      <c r="AY33" s="11">
        <f t="shared" si="327"/>
        <v>0</v>
      </c>
      <c r="AZ33" s="11">
        <f t="shared" si="327"/>
        <v>0</v>
      </c>
      <c r="BA33" s="11">
        <f t="shared" si="327"/>
        <v>0</v>
      </c>
      <c r="BB33" s="10">
        <f t="shared" si="327"/>
        <v>-22669</v>
      </c>
      <c r="BC33" s="11">
        <f t="shared" si="327"/>
        <v>448</v>
      </c>
      <c r="BD33" s="11">
        <f t="shared" si="327"/>
        <v>448</v>
      </c>
      <c r="BE33" s="11">
        <f t="shared" si="327"/>
        <v>0</v>
      </c>
      <c r="BF33" s="11">
        <f t="shared" si="327"/>
        <v>-718</v>
      </c>
      <c r="BG33" s="11">
        <f t="shared" si="327"/>
        <v>24</v>
      </c>
      <c r="BH33" s="9">
        <f t="shared" si="327"/>
        <v>41947</v>
      </c>
      <c r="BI33" s="45">
        <f t="shared" si="327"/>
        <v>60246</v>
      </c>
      <c r="BJ33" s="11">
        <f t="shared" si="327"/>
        <v>-15441</v>
      </c>
      <c r="BK33" s="51">
        <f t="shared" si="327"/>
        <v>75687</v>
      </c>
      <c r="BM33" s="30">
        <f t="shared" si="215"/>
        <v>57388</v>
      </c>
    </row>
    <row r="34" spans="1:65" ht="15.75">
      <c r="A34" s="130"/>
      <c r="B34" s="5" t="s">
        <v>130</v>
      </c>
      <c r="C34" s="13">
        <f>C33/C29</f>
        <v>-2.3421912216153879E-2</v>
      </c>
      <c r="D34" s="13">
        <f t="shared" ref="D34" si="331">D33/D29</f>
        <v>0.40323244271864633</v>
      </c>
      <c r="E34" s="13">
        <f t="shared" ref="E34" si="332">E33/E29</f>
        <v>0.1982607713591959</v>
      </c>
      <c r="F34" s="13">
        <f t="shared" ref="F34" si="333">F33/F29</f>
        <v>-4.4473532008158047E-2</v>
      </c>
      <c r="G34" s="13">
        <f t="shared" ref="G34" si="334">G33/G29</f>
        <v>8.6195003448999788E-2</v>
      </c>
      <c r="H34" s="13" t="e">
        <f t="shared" ref="H34" si="335">H33/H29</f>
        <v>#DIV/0!</v>
      </c>
      <c r="I34" s="13" t="e">
        <f t="shared" ref="I34" si="336">I33/I29</f>
        <v>#DIV/0!</v>
      </c>
      <c r="J34" s="13">
        <f t="shared" ref="J34" si="337">J33/J29</f>
        <v>-1</v>
      </c>
      <c r="K34" s="13">
        <f t="shared" ref="K34" si="338">K33/K29</f>
        <v>2.9470989761092152</v>
      </c>
      <c r="L34" s="13">
        <f t="shared" ref="L34" si="339">L33/L29</f>
        <v>-8.1284153005464474E-2</v>
      </c>
      <c r="M34" s="13">
        <f t="shared" ref="M34" si="340">M33/M29</f>
        <v>3.2266666666666666E-2</v>
      </c>
      <c r="N34" s="13">
        <f t="shared" ref="N34" si="341">N33/N29</f>
        <v>1.5</v>
      </c>
      <c r="O34" s="13">
        <f t="shared" ref="O34" si="342">O33/O29</f>
        <v>0.32200647249190939</v>
      </c>
      <c r="P34" s="13">
        <f t="shared" ref="P34" si="343">P33/P29</f>
        <v>0.42497610704045874</v>
      </c>
      <c r="Q34" s="13" t="e">
        <f t="shared" ref="Q34" si="344">Q33/Q29</f>
        <v>#DIV/0!</v>
      </c>
      <c r="R34" s="13">
        <f t="shared" ref="R34" si="345">R33/R29</f>
        <v>7.4809160305343514E-2</v>
      </c>
      <c r="S34" s="13" t="e">
        <f t="shared" ref="S34" si="346">S33/S29</f>
        <v>#DIV/0!</v>
      </c>
      <c r="T34" s="13" t="e">
        <f t="shared" ref="T34:U34" si="347">T33/T29</f>
        <v>#DIV/0!</v>
      </c>
      <c r="U34" s="13" t="e">
        <f t="shared" si="347"/>
        <v>#DIV/0!</v>
      </c>
      <c r="V34" s="163" t="e">
        <f t="shared" ref="V34" si="348">V33/V29</f>
        <v>#DIV/0!</v>
      </c>
      <c r="W34" s="13" t="e">
        <f t="shared" ref="W34" si="349">W33/W29</f>
        <v>#DIV/0!</v>
      </c>
      <c r="X34" s="13" t="e">
        <f t="shared" ref="X34" si="350">X33/X29</f>
        <v>#DIV/0!</v>
      </c>
      <c r="Y34" s="13">
        <f t="shared" ref="Y34" si="351">Y33/Y29</f>
        <v>0.33161512027491408</v>
      </c>
      <c r="Z34" s="13">
        <f t="shared" ref="Z34" si="352">Z33/Z29</f>
        <v>78.684210526315795</v>
      </c>
      <c r="AA34" s="13">
        <f t="shared" ref="AA34:AD34" si="353">AA33/AA29</f>
        <v>6.3928571428571432</v>
      </c>
      <c r="AB34" s="13" t="e">
        <f t="shared" ref="AB34" si="354">AB33/AB29</f>
        <v>#DIV/0!</v>
      </c>
      <c r="AC34" s="14">
        <f t="shared" si="353"/>
        <v>2.1376601401982112</v>
      </c>
      <c r="AD34" s="13">
        <f t="shared" si="353"/>
        <v>3.8545227818958125E-2</v>
      </c>
      <c r="AE34" s="13" t="e">
        <f t="shared" ref="AE34" si="355">AE33/AE29</f>
        <v>#DIV/0!</v>
      </c>
      <c r="AF34" s="13">
        <f t="shared" ref="AF34" si="356">AF33/AF29</f>
        <v>0.15102974828375287</v>
      </c>
      <c r="AG34" s="13" t="e">
        <f t="shared" ref="AG34" si="357">AG33/AG29</f>
        <v>#DIV/0!</v>
      </c>
      <c r="AH34" s="13" t="e">
        <f t="shared" ref="AH34" si="358">AH33/AH29</f>
        <v>#DIV/0!</v>
      </c>
      <c r="AI34" s="13" t="e">
        <f t="shared" ref="AI34" si="359">AI33/AI29</f>
        <v>#DIV/0!</v>
      </c>
      <c r="AJ34" s="13" t="e">
        <f t="shared" ref="AJ34" si="360">AJ33/AJ29</f>
        <v>#DIV/0!</v>
      </c>
      <c r="AK34" s="13">
        <f t="shared" ref="AK34" si="361">AK33/AK29</f>
        <v>0.25870649760183911</v>
      </c>
      <c r="AL34" s="13">
        <f t="shared" ref="AL34" si="362">AL33/AL29</f>
        <v>0.8828524768644529</v>
      </c>
      <c r="AM34" s="13" t="e">
        <f t="shared" ref="AM34" si="363">AM33/AM29</f>
        <v>#DIV/0!</v>
      </c>
      <c r="AN34" s="13" t="e">
        <f t="shared" ref="AN34" si="364">AN33/AN29</f>
        <v>#DIV/0!</v>
      </c>
      <c r="AO34" s="163">
        <f t="shared" ref="AO34" si="365">AO33/AO29</f>
        <v>-0.31073964733104603</v>
      </c>
      <c r="AP34" s="13">
        <f t="shared" ref="AP34" si="366">AP33/AP29</f>
        <v>-0.55230447225663148</v>
      </c>
      <c r="AQ34" s="14" t="e">
        <f t="shared" ref="AQ34" si="367">AQ33/AQ29</f>
        <v>#DIV/0!</v>
      </c>
      <c r="AR34" s="13" t="e">
        <f t="shared" ref="AR34" si="368">AR33/AR29</f>
        <v>#DIV/0!</v>
      </c>
      <c r="AS34" s="13" t="e">
        <f t="shared" ref="AS34" si="369">AS33/AS29</f>
        <v>#DIV/0!</v>
      </c>
      <c r="AT34" s="13" t="e">
        <f t="shared" ref="AT34" si="370">AT33/AT29</f>
        <v>#DIV/0!</v>
      </c>
      <c r="AU34" s="13" t="e">
        <f t="shared" ref="AU34" si="371">AU33/AU29</f>
        <v>#DIV/0!</v>
      </c>
      <c r="AV34" s="13" t="e">
        <f t="shared" ref="AV34" si="372">AV33/AV29</f>
        <v>#DIV/0!</v>
      </c>
      <c r="AW34" s="13" t="e">
        <f t="shared" ref="AW34" si="373">AW33/AW29</f>
        <v>#DIV/0!</v>
      </c>
      <c r="AX34" s="13" t="e">
        <f t="shared" ref="AX34" si="374">AX33/AX29</f>
        <v>#DIV/0!</v>
      </c>
      <c r="AY34" s="13" t="e">
        <f t="shared" ref="AY34" si="375">AY33/AY29</f>
        <v>#DIV/0!</v>
      </c>
      <c r="AZ34" s="13" t="e">
        <f t="shared" ref="AZ34" si="376">AZ33/AZ29</f>
        <v>#DIV/0!</v>
      </c>
      <c r="BA34" s="13" t="e">
        <f t="shared" ref="BA34" si="377">BA33/BA29</f>
        <v>#DIV/0!</v>
      </c>
      <c r="BB34" s="14">
        <f t="shared" ref="BB34" si="378">BB33/BB29</f>
        <v>0.93762666997559663</v>
      </c>
      <c r="BC34" s="13">
        <f t="shared" ref="BC34" si="379">BC33/BC29</f>
        <v>0.23164426059979318</v>
      </c>
      <c r="BD34" s="13">
        <f t="shared" ref="BD34" si="380">BD33/BD29</f>
        <v>0.23164426059979318</v>
      </c>
      <c r="BE34" s="13" t="e">
        <f t="shared" ref="BE34" si="381">BE33/BE29</f>
        <v>#DIV/0!</v>
      </c>
      <c r="BF34" s="13">
        <f t="shared" ref="BF34" si="382">BF33/BF29</f>
        <v>-0.19692814042786616</v>
      </c>
      <c r="BG34" s="13">
        <f t="shared" ref="BG34:BH34" si="383">BG33/BG29</f>
        <v>0.1095890410958904</v>
      </c>
      <c r="BH34" s="163">
        <f t="shared" si="383"/>
        <v>0.24647593529470524</v>
      </c>
      <c r="BI34" s="46">
        <f t="shared" ref="BI34" si="384">BI33/BI29</f>
        <v>9.3415078892527537E-2</v>
      </c>
      <c r="BJ34" s="13">
        <f t="shared" ref="BJ34:BK34" si="385">BJ33/BJ29</f>
        <v>-1</v>
      </c>
      <c r="BK34" s="52">
        <f t="shared" si="385"/>
        <v>0.12023600169661963</v>
      </c>
      <c r="BM34" s="14">
        <f t="shared" ref="BM34" si="386">BM33/BM29</f>
        <v>0.37085288149612916</v>
      </c>
    </row>
    <row r="35" spans="1:65" ht="15.75">
      <c r="A35" s="130"/>
      <c r="B35" s="5" t="s">
        <v>320</v>
      </c>
      <c r="C35" s="128">
        <f>C30/C27</f>
        <v>0.60744227751625202</v>
      </c>
      <c r="D35" s="128">
        <f t="shared" ref="D35:BK35" si="387">D30/D27</f>
        <v>0.71675795667993325</v>
      </c>
      <c r="E35" s="128">
        <f t="shared" si="387"/>
        <v>1.1409829013872459</v>
      </c>
      <c r="F35" s="128">
        <f t="shared" si="387"/>
        <v>0.61561090409884289</v>
      </c>
      <c r="G35" s="128">
        <f t="shared" si="387"/>
        <v>0.68038699981213602</v>
      </c>
      <c r="H35" s="128" t="e">
        <f t="shared" si="387"/>
        <v>#DIV/0!</v>
      </c>
      <c r="I35" s="128" t="e">
        <f t="shared" si="387"/>
        <v>#DIV/0!</v>
      </c>
      <c r="J35" s="128" t="e">
        <f t="shared" si="387"/>
        <v>#DIV/0!</v>
      </c>
      <c r="K35" s="128">
        <f t="shared" si="387"/>
        <v>2.5728587319243603</v>
      </c>
      <c r="L35" s="128">
        <f t="shared" si="387"/>
        <v>0.56441460344104066</v>
      </c>
      <c r="M35" s="128">
        <f t="shared" si="387"/>
        <v>0.78527233999391421</v>
      </c>
      <c r="N35" s="128">
        <f t="shared" si="387"/>
        <v>0.16129032258064516</v>
      </c>
      <c r="O35" s="128">
        <f t="shared" si="387"/>
        <v>0.56696738376127687</v>
      </c>
      <c r="P35" s="128">
        <f t="shared" si="387"/>
        <v>0.72731707317073169</v>
      </c>
      <c r="Q35" s="128" t="e">
        <f t="shared" si="387"/>
        <v>#DIV/0!</v>
      </c>
      <c r="R35" s="128">
        <f t="shared" si="387"/>
        <v>0.36065573770491804</v>
      </c>
      <c r="S35" s="128" t="e">
        <f t="shared" si="387"/>
        <v>#DIV/0!</v>
      </c>
      <c r="T35" s="128" t="e">
        <f t="shared" si="387"/>
        <v>#DIV/0!</v>
      </c>
      <c r="U35" s="128" t="e">
        <f t="shared" si="387"/>
        <v>#DIV/0!</v>
      </c>
      <c r="V35" s="178" t="e">
        <f t="shared" si="387"/>
        <v>#DIV/0!</v>
      </c>
      <c r="W35" s="128" t="e">
        <f t="shared" si="387"/>
        <v>#DIV/0!</v>
      </c>
      <c r="X35" s="128" t="e">
        <f t="shared" si="387"/>
        <v>#DIV/0!</v>
      </c>
      <c r="Y35" s="128">
        <f t="shared" si="387"/>
        <v>0.81066945606694563</v>
      </c>
      <c r="Z35" s="128">
        <f t="shared" si="387"/>
        <v>23.84251968503937</v>
      </c>
      <c r="AA35" s="128">
        <f t="shared" si="387"/>
        <v>3.1363636363636362</v>
      </c>
      <c r="AB35" s="128">
        <f t="shared" ref="AB35" si="388">AB30/AB27</f>
        <v>0</v>
      </c>
      <c r="AC35" s="218">
        <f t="shared" si="387"/>
        <v>0.37278862722573236</v>
      </c>
      <c r="AD35" s="128">
        <f t="shared" si="387"/>
        <v>0.68150937241258247</v>
      </c>
      <c r="AE35" s="128" t="e">
        <f t="shared" si="387"/>
        <v>#DIV/0!</v>
      </c>
      <c r="AF35" s="128">
        <f t="shared" si="387"/>
        <v>0.85254237288135593</v>
      </c>
      <c r="AG35" s="128">
        <f t="shared" si="387"/>
        <v>0</v>
      </c>
      <c r="AH35" s="128" t="e">
        <f t="shared" si="387"/>
        <v>#DIV/0!</v>
      </c>
      <c r="AI35" s="128" t="e">
        <f t="shared" si="387"/>
        <v>#DIV/0!</v>
      </c>
      <c r="AJ35" s="128" t="e">
        <f t="shared" si="387"/>
        <v>#DIV/0!</v>
      </c>
      <c r="AK35" s="128">
        <f t="shared" si="387"/>
        <v>0.70554938994154104</v>
      </c>
      <c r="AL35" s="128">
        <f t="shared" si="387"/>
        <v>0.98255780921538549</v>
      </c>
      <c r="AM35" s="128" t="e">
        <f t="shared" si="387"/>
        <v>#DIV/0!</v>
      </c>
      <c r="AN35" s="128" t="e">
        <f t="shared" si="387"/>
        <v>#DIV/0!</v>
      </c>
      <c r="AO35" s="178">
        <f t="shared" si="387"/>
        <v>0.46233509058310363</v>
      </c>
      <c r="AP35" s="128">
        <f t="shared" si="387"/>
        <v>0.70313967529853749</v>
      </c>
      <c r="AQ35" s="218" t="e">
        <f t="shared" si="387"/>
        <v>#DIV/0!</v>
      </c>
      <c r="AR35" s="128" t="e">
        <f t="shared" si="387"/>
        <v>#DIV/0!</v>
      </c>
      <c r="AS35" s="128" t="e">
        <f t="shared" si="387"/>
        <v>#DIV/0!</v>
      </c>
      <c r="AT35" s="128" t="e">
        <f t="shared" si="387"/>
        <v>#DIV/0!</v>
      </c>
      <c r="AU35" s="128" t="e">
        <f t="shared" si="387"/>
        <v>#DIV/0!</v>
      </c>
      <c r="AV35" s="128" t="e">
        <f t="shared" si="387"/>
        <v>#DIV/0!</v>
      </c>
      <c r="AW35" s="128" t="e">
        <f t="shared" si="387"/>
        <v>#DIV/0!</v>
      </c>
      <c r="AX35" s="128" t="e">
        <f t="shared" si="387"/>
        <v>#DIV/0!</v>
      </c>
      <c r="AY35" s="128" t="e">
        <f t="shared" si="387"/>
        <v>#DIV/0!</v>
      </c>
      <c r="AZ35" s="128" t="e">
        <f t="shared" si="387"/>
        <v>#DIV/0!</v>
      </c>
      <c r="BA35" s="128" t="e">
        <f t="shared" si="387"/>
        <v>#DIV/0!</v>
      </c>
      <c r="BB35" s="218">
        <f t="shared" si="387"/>
        <v>0.57956921401972061</v>
      </c>
      <c r="BC35" s="128">
        <f t="shared" si="387"/>
        <v>0.69003476245654694</v>
      </c>
      <c r="BD35" s="128">
        <f t="shared" si="387"/>
        <v>0.70452528837622008</v>
      </c>
      <c r="BE35" s="128" t="e">
        <f t="shared" si="387"/>
        <v>#DIV/0!</v>
      </c>
      <c r="BF35" s="128">
        <f t="shared" si="387"/>
        <v>0.39487525286581254</v>
      </c>
      <c r="BG35" s="128">
        <f t="shared" si="387"/>
        <v>0.11456859971711457</v>
      </c>
      <c r="BH35" s="178">
        <f t="shared" si="387"/>
        <v>0.73020484453363532</v>
      </c>
      <c r="BI35" s="128">
        <f t="shared" si="387"/>
        <v>0.69546118903395182</v>
      </c>
      <c r="BJ35" s="128">
        <f t="shared" si="387"/>
        <v>0</v>
      </c>
      <c r="BK35" s="128">
        <f t="shared" si="387"/>
        <v>0.73282571261406659</v>
      </c>
      <c r="BM35" s="128">
        <f t="shared" ref="BM35" si="389">BM30/BM27</f>
        <v>0.8882812565427487</v>
      </c>
    </row>
    <row r="36" spans="1:65" s="181" customFormat="1" ht="15.75">
      <c r="A36" s="130"/>
      <c r="B36" s="5" t="s">
        <v>319</v>
      </c>
      <c r="C36" s="11">
        <f>C27-C30</f>
        <v>192632</v>
      </c>
      <c r="D36" s="11">
        <f t="shared" ref="D36:BK36" si="390">D27-D30</f>
        <v>43127</v>
      </c>
      <c r="E36" s="11">
        <f t="shared" si="390"/>
        <v>-2622</v>
      </c>
      <c r="F36" s="11">
        <f t="shared" si="390"/>
        <v>19600</v>
      </c>
      <c r="G36" s="11">
        <f t="shared" si="390"/>
        <v>17013</v>
      </c>
      <c r="H36" s="11">
        <f t="shared" si="390"/>
        <v>0</v>
      </c>
      <c r="I36" s="11">
        <f t="shared" si="390"/>
        <v>0</v>
      </c>
      <c r="J36" s="11">
        <f t="shared" si="390"/>
        <v>0</v>
      </c>
      <c r="K36" s="11">
        <f t="shared" si="390"/>
        <v>-1414</v>
      </c>
      <c r="L36" s="11">
        <f t="shared" si="390"/>
        <v>2076</v>
      </c>
      <c r="M36" s="11">
        <f t="shared" si="390"/>
        <v>2117</v>
      </c>
      <c r="N36" s="11">
        <f t="shared" si="390"/>
        <v>26</v>
      </c>
      <c r="O36" s="11">
        <f t="shared" si="390"/>
        <v>624</v>
      </c>
      <c r="P36" s="11">
        <f t="shared" si="390"/>
        <v>1677</v>
      </c>
      <c r="Q36" s="11">
        <f t="shared" si="390"/>
        <v>0</v>
      </c>
      <c r="R36" s="11">
        <f t="shared" si="390"/>
        <v>1248</v>
      </c>
      <c r="S36" s="11">
        <f t="shared" si="390"/>
        <v>0</v>
      </c>
      <c r="T36" s="11">
        <f t="shared" si="390"/>
        <v>0</v>
      </c>
      <c r="U36" s="11">
        <f t="shared" si="390"/>
        <v>0</v>
      </c>
      <c r="V36" s="11">
        <f t="shared" si="390"/>
        <v>0</v>
      </c>
      <c r="W36" s="11">
        <f t="shared" si="390"/>
        <v>0</v>
      </c>
      <c r="X36" s="11">
        <f t="shared" si="390"/>
        <v>0</v>
      </c>
      <c r="Y36" s="11">
        <f t="shared" si="390"/>
        <v>181</v>
      </c>
      <c r="Z36" s="11">
        <f t="shared" si="390"/>
        <v>-2901</v>
      </c>
      <c r="AA36" s="11">
        <f t="shared" si="390"/>
        <v>-282</v>
      </c>
      <c r="AB36" s="11">
        <f t="shared" si="390"/>
        <v>990</v>
      </c>
      <c r="AC36" s="11">
        <f t="shared" si="390"/>
        <v>-43679</v>
      </c>
      <c r="AD36" s="11">
        <f t="shared" si="390"/>
        <v>230413</v>
      </c>
      <c r="AE36" s="11">
        <f t="shared" si="390"/>
        <v>0</v>
      </c>
      <c r="AF36" s="11">
        <f t="shared" si="390"/>
        <v>87</v>
      </c>
      <c r="AG36" s="11">
        <f t="shared" si="390"/>
        <v>271</v>
      </c>
      <c r="AH36" s="11">
        <f t="shared" si="390"/>
        <v>0</v>
      </c>
      <c r="AI36" s="11">
        <f t="shared" si="390"/>
        <v>0</v>
      </c>
      <c r="AJ36" s="11">
        <f t="shared" si="390"/>
        <v>0</v>
      </c>
      <c r="AK36" s="11">
        <f t="shared" si="390"/>
        <v>87289</v>
      </c>
      <c r="AL36" s="11">
        <f t="shared" si="390"/>
        <v>614</v>
      </c>
      <c r="AM36" s="11">
        <f t="shared" si="390"/>
        <v>0</v>
      </c>
      <c r="AN36" s="11">
        <f t="shared" si="390"/>
        <v>0</v>
      </c>
      <c r="AO36" s="11">
        <f t="shared" si="390"/>
        <v>20092</v>
      </c>
      <c r="AP36" s="11">
        <f t="shared" si="390"/>
        <v>-4425</v>
      </c>
      <c r="AQ36" s="11">
        <f t="shared" si="390"/>
        <v>0</v>
      </c>
      <c r="AR36" s="11">
        <f t="shared" si="390"/>
        <v>0</v>
      </c>
      <c r="AS36" s="11">
        <f t="shared" si="390"/>
        <v>0</v>
      </c>
      <c r="AT36" s="11">
        <f t="shared" si="390"/>
        <v>0</v>
      </c>
      <c r="AU36" s="11">
        <f t="shared" si="390"/>
        <v>0</v>
      </c>
      <c r="AV36" s="11">
        <f t="shared" si="390"/>
        <v>0</v>
      </c>
      <c r="AW36" s="11">
        <f t="shared" si="390"/>
        <v>0</v>
      </c>
      <c r="AX36" s="11">
        <f t="shared" si="390"/>
        <v>0</v>
      </c>
      <c r="AY36" s="11">
        <f t="shared" si="390"/>
        <v>0</v>
      </c>
      <c r="AZ36" s="11">
        <f t="shared" si="390"/>
        <v>0</v>
      </c>
      <c r="BA36" s="11">
        <f t="shared" si="390"/>
        <v>0</v>
      </c>
      <c r="BB36" s="11">
        <f t="shared" si="390"/>
        <v>-33983</v>
      </c>
      <c r="BC36" s="11">
        <f t="shared" si="390"/>
        <v>1070</v>
      </c>
      <c r="BD36" s="11">
        <f t="shared" si="390"/>
        <v>999</v>
      </c>
      <c r="BE36" s="11">
        <f t="shared" si="390"/>
        <v>0</v>
      </c>
      <c r="BF36" s="11">
        <f t="shared" si="390"/>
        <v>4487</v>
      </c>
      <c r="BG36" s="11">
        <f t="shared" si="390"/>
        <v>1878</v>
      </c>
      <c r="BH36" s="11">
        <f t="shared" si="390"/>
        <v>78379</v>
      </c>
      <c r="BI36" s="11">
        <f t="shared" si="390"/>
        <v>308792</v>
      </c>
      <c r="BJ36" s="11">
        <f t="shared" si="390"/>
        <v>51699</v>
      </c>
      <c r="BK36" s="11">
        <f t="shared" si="390"/>
        <v>257093</v>
      </c>
      <c r="BL36" s="11">
        <f t="shared" ref="BL36:BM36" si="391">BL30-BL27</f>
        <v>705176</v>
      </c>
      <c r="BM36" s="11">
        <f t="shared" si="391"/>
        <v>-26680</v>
      </c>
    </row>
    <row r="37" spans="1:65" s="181" customFormat="1" ht="15.75">
      <c r="A37" s="130"/>
      <c r="B37" s="5"/>
      <c r="C37" s="5"/>
      <c r="D37" s="5"/>
      <c r="E37" s="5"/>
      <c r="F37" s="5"/>
      <c r="G37" s="5"/>
      <c r="H37" s="5"/>
      <c r="I37" s="5"/>
      <c r="J37" s="5"/>
      <c r="K37" s="5"/>
      <c r="L37" s="5"/>
      <c r="M37" s="5"/>
      <c r="N37" s="5"/>
      <c r="O37" s="5"/>
      <c r="P37" s="5"/>
      <c r="Q37" s="5"/>
      <c r="R37" s="5"/>
      <c r="S37" s="5"/>
      <c r="T37" s="5"/>
      <c r="U37" s="5"/>
      <c r="V37" s="16"/>
      <c r="W37" s="5"/>
      <c r="X37" s="5"/>
      <c r="Y37" s="5"/>
      <c r="Z37" s="5"/>
      <c r="AA37" s="5"/>
      <c r="AB37" s="5"/>
      <c r="AC37" s="6"/>
      <c r="AD37" s="6"/>
      <c r="AE37" s="5"/>
      <c r="AF37" s="5"/>
      <c r="AG37" s="5"/>
      <c r="AH37" s="5"/>
      <c r="AI37" s="5"/>
      <c r="AJ37" s="5"/>
      <c r="AK37" s="5"/>
      <c r="AL37" s="5"/>
      <c r="AM37" s="5"/>
      <c r="AN37" s="5"/>
      <c r="AO37" s="16"/>
      <c r="AP37" s="5"/>
      <c r="AQ37" s="6"/>
      <c r="AR37" s="5"/>
      <c r="AS37" s="5"/>
      <c r="AT37" s="5"/>
      <c r="AU37" s="5"/>
      <c r="AV37" s="5"/>
      <c r="AW37" s="6"/>
      <c r="AX37" s="5"/>
      <c r="AY37" s="5"/>
      <c r="AZ37" s="5"/>
      <c r="BA37" s="5"/>
      <c r="BB37" s="6"/>
      <c r="BC37" s="5"/>
      <c r="BD37" s="5"/>
      <c r="BE37" s="5"/>
      <c r="BF37" s="5"/>
      <c r="BG37" s="5"/>
      <c r="BH37" s="16"/>
      <c r="BI37" s="44"/>
      <c r="BJ37" s="5"/>
      <c r="BK37" s="50"/>
    </row>
    <row r="38" spans="1:65" s="179" customFormat="1" ht="15.75">
      <c r="A38" s="15" t="s">
        <v>133</v>
      </c>
      <c r="B38" s="9" t="s">
        <v>321</v>
      </c>
      <c r="C38" s="226">
        <v>1023790</v>
      </c>
      <c r="D38" s="226">
        <v>310907</v>
      </c>
      <c r="E38" s="226">
        <v>46836</v>
      </c>
      <c r="F38" s="226">
        <v>117589</v>
      </c>
      <c r="G38" s="226">
        <v>79791</v>
      </c>
      <c r="H38" s="226">
        <v>0</v>
      </c>
      <c r="I38" s="226">
        <v>0</v>
      </c>
      <c r="J38" s="226">
        <v>0</v>
      </c>
      <c r="K38" s="226">
        <v>842</v>
      </c>
      <c r="L38" s="226">
        <v>25632</v>
      </c>
      <c r="M38" s="226">
        <v>23088</v>
      </c>
      <c r="N38" s="226">
        <v>178</v>
      </c>
      <c r="O38" s="226">
        <v>2157</v>
      </c>
      <c r="P38" s="226">
        <v>14970</v>
      </c>
      <c r="Q38" s="226">
        <v>0</v>
      </c>
      <c r="R38" s="226">
        <v>2335</v>
      </c>
      <c r="S38" s="226">
        <v>0</v>
      </c>
      <c r="T38" s="226">
        <v>0</v>
      </c>
      <c r="U38" s="226">
        <v>0</v>
      </c>
      <c r="V38" s="226">
        <v>96753</v>
      </c>
      <c r="W38" s="226">
        <v>0</v>
      </c>
      <c r="X38" s="226">
        <v>0</v>
      </c>
      <c r="Y38" s="226">
        <v>31156</v>
      </c>
      <c r="Z38" s="226">
        <v>3017</v>
      </c>
      <c r="AA38" s="226">
        <v>1341</v>
      </c>
      <c r="AB38" s="226">
        <v>3089</v>
      </c>
      <c r="AC38" s="226">
        <v>407788</v>
      </c>
      <c r="AD38" s="227">
        <f t="shared" ref="AD38:AD39" si="392">SUM(C38:AC38)</f>
        <v>2191259</v>
      </c>
      <c r="AE38" s="226">
        <v>68</v>
      </c>
      <c r="AF38" s="226">
        <v>192</v>
      </c>
      <c r="AG38" s="226">
        <v>2441</v>
      </c>
      <c r="AH38" s="226">
        <v>0</v>
      </c>
      <c r="AI38" s="226">
        <v>0</v>
      </c>
      <c r="AJ38" s="226">
        <v>0</v>
      </c>
      <c r="AK38" s="226">
        <v>155022</v>
      </c>
      <c r="AL38" s="226">
        <v>14182</v>
      </c>
      <c r="AM38" s="226">
        <v>0</v>
      </c>
      <c r="AN38" s="226">
        <v>0</v>
      </c>
      <c r="AO38" s="226">
        <v>61251</v>
      </c>
      <c r="AP38" s="226">
        <v>-203994</v>
      </c>
      <c r="AQ38" s="226">
        <v>108868</v>
      </c>
      <c r="AR38" s="226">
        <v>0</v>
      </c>
      <c r="AS38" s="226">
        <v>0</v>
      </c>
      <c r="AT38" s="226">
        <v>0</v>
      </c>
      <c r="AU38" s="226">
        <v>0</v>
      </c>
      <c r="AV38" s="226">
        <v>0</v>
      </c>
      <c r="AW38" s="226">
        <v>0</v>
      </c>
      <c r="AX38" s="226">
        <v>0</v>
      </c>
      <c r="AY38" s="226">
        <v>0</v>
      </c>
      <c r="AZ38" s="226">
        <v>0</v>
      </c>
      <c r="BA38" s="226">
        <v>0</v>
      </c>
      <c r="BB38" s="226">
        <v>289038</v>
      </c>
      <c r="BC38" s="226">
        <v>1900</v>
      </c>
      <c r="BD38" s="226">
        <v>1885</v>
      </c>
      <c r="BE38" s="226">
        <v>0</v>
      </c>
      <c r="BF38" s="226">
        <v>7435</v>
      </c>
      <c r="BG38" s="226">
        <v>8</v>
      </c>
      <c r="BH38" s="230">
        <f>SUM(AE38:BG38)</f>
        <v>438296</v>
      </c>
      <c r="BI38" s="125">
        <f>AD38+BH38</f>
        <v>2629555</v>
      </c>
      <c r="BJ38" s="231">
        <v>68840</v>
      </c>
      <c r="BK38" s="227">
        <f t="shared" ref="BK38:BK39" si="393">BI38-BJ38</f>
        <v>2560715</v>
      </c>
      <c r="BM38" s="229">
        <f>BK38-AD38</f>
        <v>369456</v>
      </c>
    </row>
    <row r="39" spans="1:65" s="41" customFormat="1" ht="15.75">
      <c r="A39" s="136"/>
      <c r="B39" s="235" t="s">
        <v>331</v>
      </c>
      <c r="C39" s="10">
        <v>697550</v>
      </c>
      <c r="D39" s="10">
        <v>211422</v>
      </c>
      <c r="E39" s="10">
        <v>46836</v>
      </c>
      <c r="F39" s="10">
        <v>79960</v>
      </c>
      <c r="G39" s="10">
        <v>54266</v>
      </c>
      <c r="H39" s="10">
        <f>IF('[1]Upto Month Current'!$E$9="",0,'[1]Upto Month Current'!$E$9)</f>
        <v>0</v>
      </c>
      <c r="I39" s="10">
        <v>0</v>
      </c>
      <c r="J39" s="10">
        <f>IF('[1]Upto Month Current'!$E$11="",0,'[1]Upto Month Current'!$E$11)</f>
        <v>0</v>
      </c>
      <c r="K39" s="10">
        <v>578</v>
      </c>
      <c r="L39" s="10">
        <v>17432</v>
      </c>
      <c r="M39" s="10">
        <v>15696</v>
      </c>
      <c r="N39" s="10">
        <v>128</v>
      </c>
      <c r="O39" s="10">
        <v>1460</v>
      </c>
      <c r="P39" s="10">
        <v>10182</v>
      </c>
      <c r="Q39" s="10">
        <v>0</v>
      </c>
      <c r="R39" s="10">
        <v>1596</v>
      </c>
      <c r="S39" s="10">
        <f>IF('[1]Upto Month Current'!$E$26="",0,'[1]Upto Month Current'!$E$26)</f>
        <v>0</v>
      </c>
      <c r="T39" s="10">
        <f>IF('[1]Upto Month Current'!$E$27="",0,'[1]Upto Month Current'!$E$27)</f>
        <v>0</v>
      </c>
      <c r="U39" s="10">
        <f>IF('[1]Upto Month Current'!$E$30="",0,'[1]Upto Month Current'!$E$30)</f>
        <v>0</v>
      </c>
      <c r="V39" s="10">
        <v>65790</v>
      </c>
      <c r="W39" s="10">
        <f>IF('[1]Upto Month Current'!$E$39="",0,'[1]Upto Month Current'!$E$39)</f>
        <v>0</v>
      </c>
      <c r="X39" s="10">
        <v>0</v>
      </c>
      <c r="Y39" s="10">
        <v>21184</v>
      </c>
      <c r="Z39" s="10">
        <v>2050</v>
      </c>
      <c r="AA39" s="10">
        <v>910</v>
      </c>
      <c r="AB39" s="10">
        <v>0</v>
      </c>
      <c r="AC39" s="10">
        <v>269132</v>
      </c>
      <c r="AD39" s="123">
        <f t="shared" si="392"/>
        <v>1496172</v>
      </c>
      <c r="AE39" s="10">
        <v>42</v>
      </c>
      <c r="AF39" s="10">
        <v>124</v>
      </c>
      <c r="AG39" s="10">
        <v>1609</v>
      </c>
      <c r="AH39" s="10">
        <v>0</v>
      </c>
      <c r="AI39" s="10">
        <v>0</v>
      </c>
      <c r="AJ39" s="10">
        <f>IF('[1]Upto Month Current'!$E$25="",0,'[1]Upto Month Current'!$E$25)</f>
        <v>0</v>
      </c>
      <c r="AK39" s="10">
        <v>97317</v>
      </c>
      <c r="AL39" s="10">
        <v>9055</v>
      </c>
      <c r="AM39" s="10">
        <f>IF('[1]Upto Month Current'!$E$31="",0,'[1]Upto Month Current'!$E$31)</f>
        <v>0</v>
      </c>
      <c r="AN39" s="10">
        <f>IF('[1]Upto Month Current'!$E$32="",0,'[1]Upto Month Current'!$E$32)</f>
        <v>0</v>
      </c>
      <c r="AO39" s="10">
        <v>39793</v>
      </c>
      <c r="AP39" s="10">
        <v>-134668</v>
      </c>
      <c r="AQ39" s="10">
        <v>71850</v>
      </c>
      <c r="AR39" s="10">
        <f>IF('[1]Upto Month Current'!$E$37="",0,'[1]Upto Month Current'!$E$37)</f>
        <v>0</v>
      </c>
      <c r="AS39" s="10">
        <v>0</v>
      </c>
      <c r="AT39" s="10">
        <v>0</v>
      </c>
      <c r="AU39" s="10">
        <f>IF('[1]Upto Month Current'!$E$41="",0,'[1]Upto Month Current'!$E$41)</f>
        <v>0</v>
      </c>
      <c r="AV39" s="10">
        <v>0</v>
      </c>
      <c r="AW39" s="10">
        <f>IF('[1]Upto Month Current'!$E$45="",0,'[1]Upto Month Current'!$E$45)</f>
        <v>0</v>
      </c>
      <c r="AX39" s="10">
        <f>IF('[1]Upto Month Current'!$E$46="",0,'[1]Upto Month Current'!$E$46)</f>
        <v>0</v>
      </c>
      <c r="AY39" s="10">
        <f>IF('[1]Upto Month Current'!$E$47="",0,'[1]Upto Month Current'!$E$47)</f>
        <v>0</v>
      </c>
      <c r="AZ39" s="10">
        <v>0</v>
      </c>
      <c r="BA39" s="10">
        <f>IF('[1]Upto Month Current'!$E$50="",0,'[1]Upto Month Current'!$E$50)</f>
        <v>0</v>
      </c>
      <c r="BB39" s="10">
        <v>190764</v>
      </c>
      <c r="BC39" s="10">
        <v>1261</v>
      </c>
      <c r="BD39" s="10">
        <v>1246</v>
      </c>
      <c r="BE39" s="10">
        <v>0</v>
      </c>
      <c r="BF39" s="10">
        <v>4911</v>
      </c>
      <c r="BG39" s="10">
        <v>5</v>
      </c>
      <c r="BH39" s="10">
        <f>SUM(AE39:BG39)</f>
        <v>283309</v>
      </c>
      <c r="BI39" s="220">
        <f>AD39+BH39</f>
        <v>1779481</v>
      </c>
      <c r="BJ39" s="10">
        <v>45886</v>
      </c>
      <c r="BK39" s="10">
        <f t="shared" si="393"/>
        <v>1733595</v>
      </c>
      <c r="BL39" s="41">
        <f>'[1]Upto Month Current'!$E$61</f>
        <v>435800</v>
      </c>
      <c r="BM39" s="219">
        <f t="shared" ref="BM39" si="394">BK39-AD39</f>
        <v>237423</v>
      </c>
    </row>
    <row r="40" spans="1:65" ht="15.75">
      <c r="A40" s="130"/>
      <c r="B40" s="12" t="s">
        <v>332</v>
      </c>
      <c r="C40" s="9">
        <f>IF('Upto Month COPPY'!$E$4="",0,'Upto Month COPPY'!$E$4)</f>
        <v>676199</v>
      </c>
      <c r="D40" s="9">
        <f>IF('Upto Month COPPY'!$E$5="",0,'Upto Month COPPY'!$E$5)</f>
        <v>174809</v>
      </c>
      <c r="E40" s="9">
        <f>IF('Upto Month COPPY'!$E$6="",0,'Upto Month COPPY'!$E$6)</f>
        <v>43013</v>
      </c>
      <c r="F40" s="9">
        <f>IF('Upto Month COPPY'!$E$7="",0,'Upto Month COPPY'!$E$7)</f>
        <v>73277</v>
      </c>
      <c r="G40" s="9">
        <f>IF('Upto Month COPPY'!$E$8="",0,'Upto Month COPPY'!$E$8)</f>
        <v>48140</v>
      </c>
      <c r="H40" s="9">
        <f>IF('Upto Month COPPY'!$E$9="",0,'Upto Month COPPY'!$E$9)</f>
        <v>0</v>
      </c>
      <c r="I40" s="9">
        <f>IF('Upto Month COPPY'!$E$10="",0,'Upto Month COPPY'!$E$10)</f>
        <v>0</v>
      </c>
      <c r="J40" s="9">
        <f>IF('Upto Month COPPY'!$E$11="",0,'Upto Month COPPY'!$E$11)</f>
        <v>0</v>
      </c>
      <c r="K40" s="9">
        <f>IF('Upto Month COPPY'!$E$12="",0,'Upto Month COPPY'!$E$12)</f>
        <v>495</v>
      </c>
      <c r="L40" s="9">
        <f>IF('Upto Month COPPY'!$E$13="",0,'Upto Month COPPY'!$E$13)</f>
        <v>16164</v>
      </c>
      <c r="M40" s="9">
        <f>IF('Upto Month COPPY'!$E$14="",0,'Upto Month COPPY'!$E$14)</f>
        <v>19432</v>
      </c>
      <c r="N40" s="9">
        <f>IF('Upto Month COPPY'!$E$15="",0,'Upto Month COPPY'!$E$15)</f>
        <v>66</v>
      </c>
      <c r="O40" s="9">
        <f>IF('Upto Month COPPY'!$E$16="",0,'Upto Month COPPY'!$E$16)</f>
        <v>688</v>
      </c>
      <c r="P40" s="9">
        <f>IF('Upto Month COPPY'!$E$17="",0,'Upto Month COPPY'!$E$17)</f>
        <v>16332</v>
      </c>
      <c r="Q40" s="9">
        <f>IF('Upto Month COPPY'!$E$18="",0,'Upto Month COPPY'!$E$18)</f>
        <v>0</v>
      </c>
      <c r="R40" s="9">
        <f>IF('Upto Month COPPY'!$E$21="",0,'Upto Month COPPY'!$E$21)</f>
        <v>1286</v>
      </c>
      <c r="S40" s="9">
        <f>IF('Upto Month COPPY'!$E$26="",0,'Upto Month COPPY'!$E$26)</f>
        <v>0</v>
      </c>
      <c r="T40" s="9">
        <f>IF('Upto Month COPPY'!$E$27="",0,'Upto Month COPPY'!$E$27)</f>
        <v>0</v>
      </c>
      <c r="U40" s="9">
        <f>IF('Upto Month COPPY'!$E$30="",0,'Upto Month COPPY'!$E$30)</f>
        <v>0</v>
      </c>
      <c r="V40" s="9">
        <f>IF('Upto Month COPPY'!$E$35="",0,'Upto Month COPPY'!$E$35)</f>
        <v>61511</v>
      </c>
      <c r="W40" s="9">
        <f>IF('Upto Month COPPY'!$E$39="",0,'Upto Month COPPY'!$E$39)</f>
        <v>0</v>
      </c>
      <c r="X40" s="9">
        <f>IF('Upto Month COPPY'!$E$40="",0,'Upto Month COPPY'!$E$40)</f>
        <v>0</v>
      </c>
      <c r="Y40" s="9">
        <f>IF('Upto Month COPPY'!$E$42="",0,'Upto Month COPPY'!$E$42)</f>
        <v>15528</v>
      </c>
      <c r="Z40" s="9">
        <f>IF('Upto Month COPPY'!$E$43="",0,'Upto Month COPPY'!$E$43)</f>
        <v>1448</v>
      </c>
      <c r="AA40" s="9">
        <f>IF('Upto Month COPPY'!$E$44="",0,'Upto Month COPPY'!$E$44)</f>
        <v>787</v>
      </c>
      <c r="AB40" s="9">
        <f>IF('Upto Month COPPY'!$E$48="",0,'Upto Month COPPY'!$E$48)</f>
        <v>0</v>
      </c>
      <c r="AC40" s="10">
        <f>IF('Upto Month COPPY'!$E$51="",0,'Upto Month COPPY'!$E$51)</f>
        <v>186188</v>
      </c>
      <c r="AD40" s="123">
        <f t="shared" ref="AD40:AD41" si="395">SUM(C40:AC40)</f>
        <v>1335363</v>
      </c>
      <c r="AE40" s="9">
        <f>IF('Upto Month COPPY'!$E$19="",0,'Upto Month COPPY'!$E$19)</f>
        <v>0</v>
      </c>
      <c r="AF40" s="9">
        <f>IF('Upto Month COPPY'!$E$20="",0,'Upto Month COPPY'!$E$20)</f>
        <v>139</v>
      </c>
      <c r="AG40" s="9">
        <f>IF('Upto Month COPPY'!$E$22="",0,'Upto Month COPPY'!$E$22)</f>
        <v>0</v>
      </c>
      <c r="AH40" s="9">
        <f>IF('Upto Month COPPY'!$E$23="",0,'Upto Month COPPY'!$E$23)</f>
        <v>0</v>
      </c>
      <c r="AI40" s="9">
        <f>IF('Upto Month COPPY'!$E$24="",0,'Upto Month COPPY'!$E$24)</f>
        <v>0</v>
      </c>
      <c r="AJ40" s="9">
        <f>IF('Upto Month COPPY'!$E$25="",0,'Upto Month COPPY'!$E$25)</f>
        <v>0</v>
      </c>
      <c r="AK40" s="9">
        <f>IF('Upto Month COPPY'!$E$28="",0,'Upto Month COPPY'!$E$28)</f>
        <v>89016</v>
      </c>
      <c r="AL40" s="9">
        <f>IF('Upto Month COPPY'!$E$29="",0,'Upto Month COPPY'!$E$29)</f>
        <v>8393</v>
      </c>
      <c r="AM40" s="9">
        <f>IF('Upto Month COPPY'!$E$31="",0,'Upto Month COPPY'!$E$31)</f>
        <v>0</v>
      </c>
      <c r="AN40" s="9">
        <f>IF('Upto Month COPPY'!$E$32="",0,'Upto Month COPPY'!$E$32)</f>
        <v>0</v>
      </c>
      <c r="AO40" s="9">
        <f>IF('Upto Month COPPY'!$E$33="",0,'Upto Month COPPY'!$E$33)</f>
        <v>40803</v>
      </c>
      <c r="AP40" s="9">
        <f>IF('Upto Month COPPY'!$E$34="",0,'Upto Month COPPY'!$E$34)</f>
        <v>-248858</v>
      </c>
      <c r="AQ40" s="10">
        <f>IF('Upto Month COPPY'!$E$36="",0,'Upto Month COPPY'!$E$36)</f>
        <v>82269</v>
      </c>
      <c r="AR40" s="9">
        <f>IF('Upto Month COPPY'!$E$37="",0,'Upto Month COPPY'!$E$37)</f>
        <v>0</v>
      </c>
      <c r="AS40" s="9">
        <v>0</v>
      </c>
      <c r="AT40" s="9">
        <f>IF('Upto Month COPPY'!$E$38="",0,'Upto Month COPPY'!$E$38)</f>
        <v>0</v>
      </c>
      <c r="AU40" s="9">
        <f>IF('Upto Month COPPY'!$E$41="",0,'Upto Month COPPY'!$E$41)</f>
        <v>0</v>
      </c>
      <c r="AV40" s="9">
        <v>0</v>
      </c>
      <c r="AW40" s="9">
        <f>IF('Upto Month COPPY'!$E$45="",0,'Upto Month COPPY'!$E$45)</f>
        <v>0</v>
      </c>
      <c r="AX40" s="9">
        <f>IF('Upto Month COPPY'!$E$46="",0,'Upto Month COPPY'!$E$46)</f>
        <v>0</v>
      </c>
      <c r="AY40" s="9">
        <f>IF('Upto Month COPPY'!$E$47="",0,'Upto Month COPPY'!$E$47)</f>
        <v>0</v>
      </c>
      <c r="AZ40" s="9">
        <f>IF('Upto Month COPPY'!$E$49="",0,'Upto Month COPPY'!$E$49)</f>
        <v>0</v>
      </c>
      <c r="BA40" s="9">
        <f>IF('Upto Month COPPY'!$E$50="",0,'Upto Month COPPY'!$E$50)</f>
        <v>0</v>
      </c>
      <c r="BB40" s="10">
        <f>IF('Upto Month COPPY'!$E$52="",0,'Upto Month COPPY'!$E$52)</f>
        <v>144183</v>
      </c>
      <c r="BC40" s="9">
        <f>IF('Upto Month COPPY'!$E$53="",0,'Upto Month COPPY'!$E$53)</f>
        <v>965</v>
      </c>
      <c r="BD40" s="9">
        <f>IF('Upto Month COPPY'!$E$54="",0,'Upto Month COPPY'!$E$54)</f>
        <v>965</v>
      </c>
      <c r="BE40" s="9">
        <f>IF('Upto Month COPPY'!$E$55="",0,'Upto Month COPPY'!$E$55)</f>
        <v>0</v>
      </c>
      <c r="BF40" s="9">
        <f>IF('Upto Month COPPY'!$E$56="",0,'Upto Month COPPY'!$E$56)</f>
        <v>6439</v>
      </c>
      <c r="BG40" s="9">
        <f>IF('Upto Month COPPY'!$E$58="",0,'Upto Month COPPY'!$E$58)</f>
        <v>4</v>
      </c>
      <c r="BH40" s="9">
        <f>SUM(AE40:BG40)</f>
        <v>124318</v>
      </c>
      <c r="BI40" s="127">
        <f>AD40+BH40</f>
        <v>1459681</v>
      </c>
      <c r="BJ40" s="9">
        <f>IF('Upto Month COPPY'!$E$60="",0,'Upto Month COPPY'!$E$60)</f>
        <v>8091</v>
      </c>
      <c r="BK40" s="9">
        <f t="shared" ref="BK40:BK41" si="396">BI40-BJ40</f>
        <v>1451590</v>
      </c>
      <c r="BL40">
        <f>'Upto Month COPPY'!$E$61</f>
        <v>1451590</v>
      </c>
      <c r="BM40" s="30">
        <f t="shared" ref="BM40:BM44" si="397">BK40-AD40</f>
        <v>116227</v>
      </c>
    </row>
    <row r="41" spans="1:65" ht="16.5" customHeight="1">
      <c r="A41" s="130"/>
      <c r="B41" s="183" t="s">
        <v>333</v>
      </c>
      <c r="C41" s="9">
        <f>IF('Upto Month Current'!$E$4="",0,'Upto Month Current'!$E$4)</f>
        <v>695565</v>
      </c>
      <c r="D41" s="9">
        <f>IF('Upto Month Current'!$E$5="",0,'Upto Month Current'!$E$5)</f>
        <v>261252</v>
      </c>
      <c r="E41" s="9">
        <f>IF('Upto Month Current'!$E$6="",0,'Upto Month Current'!$E$6)</f>
        <v>47229</v>
      </c>
      <c r="F41" s="9">
        <f>IF('Upto Month Current'!$E$7="",0,'Upto Month Current'!$E$7)</f>
        <v>83074</v>
      </c>
      <c r="G41" s="9">
        <f>IF('Upto Month Current'!$E$8="",0,'Upto Month Current'!$E$8)</f>
        <v>58804</v>
      </c>
      <c r="H41" s="9">
        <f>IF('Upto Month Current'!$E$9="",0,'Upto Month Current'!$E$9)</f>
        <v>0</v>
      </c>
      <c r="I41" s="9">
        <f>IF('Upto Month Current'!$E$10="",0,'Upto Month Current'!$E$10)</f>
        <v>0</v>
      </c>
      <c r="J41" s="9">
        <f>IF('Upto Month Current'!$E$11="",0,'Upto Month Current'!$E$11)</f>
        <v>0</v>
      </c>
      <c r="K41" s="9">
        <f>IF('Upto Month Current'!$E$12="",0,'Upto Month Current'!$E$12)</f>
        <v>2378</v>
      </c>
      <c r="L41" s="9">
        <f>IF('Upto Month Current'!$E$13="",0,'Upto Month Current'!$E$13)</f>
        <v>23581</v>
      </c>
      <c r="M41" s="9">
        <f>IF('Upto Month Current'!$E$14="",0,'Upto Month Current'!$E$14)</f>
        <v>21760</v>
      </c>
      <c r="N41" s="9">
        <f>IF('Upto Month Current'!$E$15="",0,'Upto Month Current'!$E$15)</f>
        <v>0</v>
      </c>
      <c r="O41" s="9">
        <f>IF('Upto Month Current'!$E$16="",0,'Upto Month Current'!$E$16)</f>
        <v>1437</v>
      </c>
      <c r="P41" s="9">
        <f>IF('Upto Month Current'!$E$17="",0,'Upto Month Current'!$E$17)</f>
        <v>20703</v>
      </c>
      <c r="Q41" s="9">
        <f>IF('Upto Month Current'!$E$18="",0,'Upto Month Current'!$E$18)</f>
        <v>0</v>
      </c>
      <c r="R41" s="9">
        <f>IF('Upto Month Current'!$E$21="",0,'Upto Month Current'!$E$21)</f>
        <v>1418</v>
      </c>
      <c r="S41" s="9">
        <f>IF('Upto Month Current'!$E$26="",0,'Upto Month Current'!$E$26)</f>
        <v>0</v>
      </c>
      <c r="T41" s="9">
        <f>IF('Upto Month Current'!$E$27="",0,'Upto Month Current'!$E$27)</f>
        <v>0</v>
      </c>
      <c r="U41" s="9">
        <f>IF('Upto Month Current'!$E$30="",0,'Upto Month Current'!$E$30)</f>
        <v>0</v>
      </c>
      <c r="V41" s="9">
        <f>IF('Upto Month Current'!$E$35="",0,'Upto Month Current'!$E$35)</f>
        <v>65337</v>
      </c>
      <c r="W41" s="9">
        <f>IF('Upto Month Current'!$E$39="",0,'Upto Month Current'!$E$39)</f>
        <v>0</v>
      </c>
      <c r="X41" s="9">
        <f>IF('Upto Month Current'!$E$40="",0,'Upto Month Current'!$E$40)</f>
        <v>0</v>
      </c>
      <c r="Y41" s="9">
        <f>IF('Upto Month Current'!$E$42="",0,'Upto Month Current'!$E$42)</f>
        <v>3552</v>
      </c>
      <c r="Z41" s="9">
        <f>IF('Upto Month Current'!$E$43="",0,'Upto Month Current'!$E$43)</f>
        <v>1511</v>
      </c>
      <c r="AA41" s="9">
        <f>IF('Upto Month Current'!$E$44="",0,'Upto Month Current'!$E$44)</f>
        <v>983</v>
      </c>
      <c r="AB41" s="9">
        <f>IF('Upto Month Current'!$E$48="",0,'Upto Month Current'!$E$48)</f>
        <v>0</v>
      </c>
      <c r="AC41" s="10">
        <f>IF('Upto Month Current'!$E$51="",0,'Upto Month Current'!$E$51)</f>
        <v>250818</v>
      </c>
      <c r="AD41" s="123">
        <f t="shared" si="395"/>
        <v>1539402</v>
      </c>
      <c r="AE41" s="9">
        <f>IF('Upto Month Current'!$E$19="",0,'Upto Month Current'!$E$19)</f>
        <v>0</v>
      </c>
      <c r="AF41" s="9">
        <f>IF('Upto Month Current'!$E$20="",0,'Upto Month Current'!$E$20)</f>
        <v>778</v>
      </c>
      <c r="AG41" s="9">
        <f>IF('Upto Month Current'!$E$22="",0,'Upto Month Current'!$E$22)</f>
        <v>0</v>
      </c>
      <c r="AH41" s="9">
        <f>IF('Upto Month Current'!$E$23="",0,'Upto Month Current'!$E$23)</f>
        <v>0</v>
      </c>
      <c r="AI41" s="9">
        <f>IF('Upto Month Current'!$E$24="",0,'Upto Month Current'!$E$24)</f>
        <v>0</v>
      </c>
      <c r="AJ41" s="9">
        <f>IF('Upto Month Current'!$E$25="",0,'Upto Month Current'!$E$25)</f>
        <v>0</v>
      </c>
      <c r="AK41" s="9">
        <f>IF('Upto Month Current'!$E$28="",0,'Upto Month Current'!$E$28)</f>
        <v>127487</v>
      </c>
      <c r="AL41" s="9">
        <f>IF('Upto Month Current'!$E$29="",0,'Upto Month Current'!$E$29)</f>
        <v>15369</v>
      </c>
      <c r="AM41" s="9">
        <f>IF('Upto Month Current'!$E$31="",0,'Upto Month Current'!$E$31)</f>
        <v>0</v>
      </c>
      <c r="AN41" s="9">
        <f>IF('Upto Month Current'!$E$32="",0,'Upto Month Current'!$E$32)</f>
        <v>0</v>
      </c>
      <c r="AO41" s="9">
        <f>IF('Upto Month Current'!$E$33="",0,'Upto Month Current'!$E$33)</f>
        <v>36087</v>
      </c>
      <c r="AP41" s="9">
        <f>IF('Upto Month Current'!$E$34="",0,'Upto Month Current'!$E$34)</f>
        <v>-460761</v>
      </c>
      <c r="AQ41" s="10">
        <f>IF('Upto Month Current'!$E$36="",0,'Upto Month Current'!$E$36)</f>
        <v>144162</v>
      </c>
      <c r="AR41" s="9">
        <f>IF('Upto Month Current'!$E$37="",0,'Upto Month Current'!$E$37)</f>
        <v>0</v>
      </c>
      <c r="AS41" s="9">
        <v>0</v>
      </c>
      <c r="AT41" s="9">
        <f>IF('Upto Month Current'!$E$38="",0,'Upto Month Current'!$E$38)</f>
        <v>0</v>
      </c>
      <c r="AU41" s="9">
        <f>IF('Upto Month Current'!$E$41="",0,'Upto Month Current'!$E$41)</f>
        <v>0</v>
      </c>
      <c r="AV41" s="9">
        <v>0</v>
      </c>
      <c r="AW41" s="9">
        <f>IF('Upto Month Current'!$E$45="",0,'Upto Month Current'!$E$45)</f>
        <v>0</v>
      </c>
      <c r="AX41" s="9">
        <f>IF('Upto Month Current'!$E$46="",0,'Upto Month Current'!$E$46)</f>
        <v>0</v>
      </c>
      <c r="AY41" s="9">
        <f>IF('Upto Month Current'!$E$47="",0,'Upto Month Current'!$E$47)</f>
        <v>0</v>
      </c>
      <c r="AZ41" s="9">
        <f>IF('Upto Month Current'!$E$49="",0,'Upto Month Current'!$E$49)</f>
        <v>0</v>
      </c>
      <c r="BA41" s="9">
        <f>IF('Upto Month Current'!$E$50="",0,'Upto Month Current'!$E$50)</f>
        <v>0</v>
      </c>
      <c r="BB41" s="10">
        <f>IF('Upto Month Current'!$E$52="",0,'Upto Month Current'!$E$52)</f>
        <v>219328</v>
      </c>
      <c r="BC41" s="9">
        <f>IF('Upto Month Current'!$E$53="",0,'Upto Month Current'!$E$53)</f>
        <v>846</v>
      </c>
      <c r="BD41" s="9">
        <f>IF('Upto Month Current'!$E$54="",0,'Upto Month Current'!$E$54)</f>
        <v>846</v>
      </c>
      <c r="BE41" s="9">
        <f>IF('Upto Month Current'!$E$55="",0,'Upto Month Current'!$E$55)</f>
        <v>0</v>
      </c>
      <c r="BF41" s="9">
        <f>IF('Upto Month Current'!$E$56="",0,'Upto Month Current'!$E$56)</f>
        <v>6957</v>
      </c>
      <c r="BG41" s="9">
        <f>IF('Upto Month Current'!$E$58="",0,'Upto Month Current'!$E$58)</f>
        <v>0</v>
      </c>
      <c r="BH41" s="9">
        <f>SUM(AE41:BG41)</f>
        <v>91099</v>
      </c>
      <c r="BI41" s="127">
        <f>AD41+BH41</f>
        <v>1630501</v>
      </c>
      <c r="BJ41" s="9">
        <f>IF('Upto Month Current'!$E$60="",0,'Upto Month Current'!$E$60)</f>
        <v>2566</v>
      </c>
      <c r="BK41" s="51">
        <f t="shared" si="396"/>
        <v>1627935</v>
      </c>
      <c r="BL41">
        <f>'Upto Month Current'!$E$61</f>
        <v>1627934</v>
      </c>
      <c r="BM41" s="30">
        <f t="shared" si="397"/>
        <v>88533</v>
      </c>
    </row>
    <row r="42" spans="1:65" ht="15.75">
      <c r="A42" s="130"/>
      <c r="B42" s="5" t="s">
        <v>127</v>
      </c>
      <c r="C42" s="11">
        <f>C41-C39</f>
        <v>-1985</v>
      </c>
      <c r="D42" s="11">
        <f t="shared" ref="D42" si="398">D41-D39</f>
        <v>49830</v>
      </c>
      <c r="E42" s="11">
        <f t="shared" ref="E42" si="399">E41-E39</f>
        <v>393</v>
      </c>
      <c r="F42" s="11">
        <f t="shared" ref="F42" si="400">F41-F39</f>
        <v>3114</v>
      </c>
      <c r="G42" s="11">
        <f t="shared" ref="G42" si="401">G41-G39</f>
        <v>4538</v>
      </c>
      <c r="H42" s="11">
        <f t="shared" ref="H42" si="402">H41-H39</f>
        <v>0</v>
      </c>
      <c r="I42" s="11">
        <f t="shared" ref="I42" si="403">I41-I39</f>
        <v>0</v>
      </c>
      <c r="J42" s="11">
        <f t="shared" ref="J42" si="404">J41-J39</f>
        <v>0</v>
      </c>
      <c r="K42" s="11">
        <f t="shared" ref="K42" si="405">K41-K39</f>
        <v>1800</v>
      </c>
      <c r="L42" s="11">
        <f t="shared" ref="L42" si="406">L41-L39</f>
        <v>6149</v>
      </c>
      <c r="M42" s="11">
        <f t="shared" ref="M42" si="407">M41-M39</f>
        <v>6064</v>
      </c>
      <c r="N42" s="11">
        <f t="shared" ref="N42" si="408">N41-N39</f>
        <v>-128</v>
      </c>
      <c r="O42" s="11">
        <f t="shared" ref="O42" si="409">O41-O39</f>
        <v>-23</v>
      </c>
      <c r="P42" s="11">
        <f t="shared" ref="P42" si="410">P41-P39</f>
        <v>10521</v>
      </c>
      <c r="Q42" s="11">
        <f t="shared" ref="Q42" si="411">Q41-Q39</f>
        <v>0</v>
      </c>
      <c r="R42" s="11">
        <f t="shared" ref="R42" si="412">R41-R39</f>
        <v>-178</v>
      </c>
      <c r="S42" s="11">
        <f t="shared" ref="S42" si="413">S41-S39</f>
        <v>0</v>
      </c>
      <c r="T42" s="11">
        <f t="shared" ref="T42:U42" si="414">T41-T39</f>
        <v>0</v>
      </c>
      <c r="U42" s="11">
        <f t="shared" si="414"/>
        <v>0</v>
      </c>
      <c r="V42" s="9">
        <f t="shared" ref="V42" si="415">V41-V39</f>
        <v>-453</v>
      </c>
      <c r="W42" s="11">
        <f t="shared" ref="W42" si="416">W41-W39</f>
        <v>0</v>
      </c>
      <c r="X42" s="11">
        <f t="shared" ref="X42" si="417">X41-X39</f>
        <v>0</v>
      </c>
      <c r="Y42" s="11">
        <f t="shared" ref="Y42" si="418">Y41-Y39</f>
        <v>-17632</v>
      </c>
      <c r="Z42" s="11">
        <f t="shared" ref="Z42" si="419">Z41-Z39</f>
        <v>-539</v>
      </c>
      <c r="AA42" s="11">
        <f t="shared" ref="AA42:AD42" si="420">AA41-AA39</f>
        <v>73</v>
      </c>
      <c r="AB42" s="11">
        <f t="shared" si="420"/>
        <v>0</v>
      </c>
      <c r="AC42" s="10">
        <f t="shared" si="420"/>
        <v>-18314</v>
      </c>
      <c r="AD42" s="11">
        <f t="shared" si="420"/>
        <v>43230</v>
      </c>
      <c r="AE42" s="11">
        <f t="shared" ref="AE42" si="421">AE41-AE39</f>
        <v>-42</v>
      </c>
      <c r="AF42" s="11">
        <f t="shared" ref="AF42" si="422">AF41-AF39</f>
        <v>654</v>
      </c>
      <c r="AG42" s="11">
        <f t="shared" ref="AG42" si="423">AG41-AG39</f>
        <v>-1609</v>
      </c>
      <c r="AH42" s="11">
        <f t="shared" ref="AH42" si="424">AH41-AH39</f>
        <v>0</v>
      </c>
      <c r="AI42" s="11">
        <f t="shared" ref="AI42" si="425">AI41-AI39</f>
        <v>0</v>
      </c>
      <c r="AJ42" s="11">
        <f t="shared" ref="AJ42" si="426">AJ41-AJ39</f>
        <v>0</v>
      </c>
      <c r="AK42" s="11">
        <f t="shared" ref="AK42" si="427">AK41-AK39</f>
        <v>30170</v>
      </c>
      <c r="AL42" s="11">
        <f t="shared" ref="AL42" si="428">AL41-AL39</f>
        <v>6314</v>
      </c>
      <c r="AM42" s="11">
        <f t="shared" ref="AM42" si="429">AM41-AM39</f>
        <v>0</v>
      </c>
      <c r="AN42" s="11">
        <f t="shared" ref="AN42" si="430">AN41-AN39</f>
        <v>0</v>
      </c>
      <c r="AO42" s="9">
        <f t="shared" ref="AO42" si="431">AO41-AO39</f>
        <v>-3706</v>
      </c>
      <c r="AP42" s="11">
        <f t="shared" ref="AP42" si="432">AP41-AP39</f>
        <v>-326093</v>
      </c>
      <c r="AQ42" s="10">
        <f t="shared" ref="AQ42" si="433">AQ41-AQ39</f>
        <v>72312</v>
      </c>
      <c r="AR42" s="11">
        <f t="shared" ref="AR42" si="434">AR41-AR39</f>
        <v>0</v>
      </c>
      <c r="AS42" s="11">
        <f t="shared" ref="AS42" si="435">AS41-AS39</f>
        <v>0</v>
      </c>
      <c r="AT42" s="11">
        <f t="shared" ref="AT42" si="436">AT41-AT39</f>
        <v>0</v>
      </c>
      <c r="AU42" s="11">
        <f t="shared" ref="AU42" si="437">AU41-AU39</f>
        <v>0</v>
      </c>
      <c r="AV42" s="11">
        <f t="shared" ref="AV42" si="438">AV41-AV39</f>
        <v>0</v>
      </c>
      <c r="AW42" s="11">
        <f t="shared" ref="AW42" si="439">AW41-AW39</f>
        <v>0</v>
      </c>
      <c r="AX42" s="11">
        <f t="shared" ref="AX42" si="440">AX41-AX39</f>
        <v>0</v>
      </c>
      <c r="AY42" s="11">
        <f t="shared" ref="AY42" si="441">AY41-AY39</f>
        <v>0</v>
      </c>
      <c r="AZ42" s="11">
        <f t="shared" ref="AZ42" si="442">AZ41-AZ39</f>
        <v>0</v>
      </c>
      <c r="BA42" s="11">
        <f t="shared" ref="BA42" si="443">BA41-BA39</f>
        <v>0</v>
      </c>
      <c r="BB42" s="10">
        <f t="shared" ref="BB42" si="444">BB41-BB39</f>
        <v>28564</v>
      </c>
      <c r="BC42" s="11">
        <f t="shared" ref="BC42" si="445">BC41-BC39</f>
        <v>-415</v>
      </c>
      <c r="BD42" s="11">
        <f t="shared" ref="BD42" si="446">BD41-BD39</f>
        <v>-400</v>
      </c>
      <c r="BE42" s="11">
        <f t="shared" ref="BE42" si="447">BE41-BE39</f>
        <v>0</v>
      </c>
      <c r="BF42" s="11">
        <f t="shared" ref="BF42" si="448">BF41-BF39</f>
        <v>2046</v>
      </c>
      <c r="BG42" s="11">
        <f t="shared" ref="BG42:BH42" si="449">BG41-BG39</f>
        <v>-5</v>
      </c>
      <c r="BH42" s="9">
        <f t="shared" si="449"/>
        <v>-192210</v>
      </c>
      <c r="BI42" s="45">
        <f t="shared" ref="BI42" si="450">BI41-BI39</f>
        <v>-148980</v>
      </c>
      <c r="BJ42" s="11">
        <f t="shared" ref="BJ42:BK42" si="451">BJ41-BJ39</f>
        <v>-43320</v>
      </c>
      <c r="BK42" s="51">
        <f t="shared" si="451"/>
        <v>-105660</v>
      </c>
      <c r="BM42" s="30">
        <f t="shared" si="397"/>
        <v>-148890</v>
      </c>
    </row>
    <row r="43" spans="1:65" ht="15.75">
      <c r="A43" s="130"/>
      <c r="B43" s="5" t="s">
        <v>128</v>
      </c>
      <c r="C43" s="13">
        <f>C42/C39</f>
        <v>-2.8456741452225647E-3</v>
      </c>
      <c r="D43" s="13">
        <f t="shared" ref="D43" si="452">D42/D39</f>
        <v>0.23568975792490848</v>
      </c>
      <c r="E43" s="13">
        <f t="shared" ref="E43" si="453">E42/E39</f>
        <v>8.3909812964386363E-3</v>
      </c>
      <c r="F43" s="13">
        <f t="shared" ref="F43" si="454">F42/F39</f>
        <v>3.8944472236118056E-2</v>
      </c>
      <c r="G43" s="13">
        <f t="shared" ref="G43" si="455">G42/G39</f>
        <v>8.3625105959532667E-2</v>
      </c>
      <c r="H43" s="13" t="e">
        <f t="shared" ref="H43" si="456">H42/H39</f>
        <v>#DIV/0!</v>
      </c>
      <c r="I43" s="13" t="e">
        <f t="shared" ref="I43" si="457">I42/I39</f>
        <v>#DIV/0!</v>
      </c>
      <c r="J43" s="13" t="e">
        <f t="shared" ref="J43" si="458">J42/J39</f>
        <v>#DIV/0!</v>
      </c>
      <c r="K43" s="13">
        <f t="shared" ref="K43" si="459">K42/K39</f>
        <v>3.1141868512110729</v>
      </c>
      <c r="L43" s="13">
        <f t="shared" ref="L43" si="460">L42/L39</f>
        <v>0.35274208352455255</v>
      </c>
      <c r="M43" s="13">
        <f t="shared" ref="M43" si="461">M42/M39</f>
        <v>0.38634046890927626</v>
      </c>
      <c r="N43" s="13">
        <f t="shared" ref="N43" si="462">N42/N39</f>
        <v>-1</v>
      </c>
      <c r="O43" s="13">
        <f t="shared" ref="O43" si="463">O42/O39</f>
        <v>-1.5753424657534248E-2</v>
      </c>
      <c r="P43" s="13">
        <f t="shared" ref="P43" si="464">P42/P39</f>
        <v>1.0332940483205657</v>
      </c>
      <c r="Q43" s="13" t="e">
        <f t="shared" ref="Q43" si="465">Q42/Q39</f>
        <v>#DIV/0!</v>
      </c>
      <c r="R43" s="13">
        <f t="shared" ref="R43" si="466">R42/R39</f>
        <v>-0.11152882205513784</v>
      </c>
      <c r="S43" s="13" t="e">
        <f t="shared" ref="S43" si="467">S42/S39</f>
        <v>#DIV/0!</v>
      </c>
      <c r="T43" s="13" t="e">
        <f t="shared" ref="T43:U43" si="468">T42/T39</f>
        <v>#DIV/0!</v>
      </c>
      <c r="U43" s="13" t="e">
        <f t="shared" si="468"/>
        <v>#DIV/0!</v>
      </c>
      <c r="V43" s="163">
        <f t="shared" ref="V43" si="469">V42/V39</f>
        <v>-6.8855449156406748E-3</v>
      </c>
      <c r="W43" s="13" t="e">
        <f t="shared" ref="W43" si="470">W42/W39</f>
        <v>#DIV/0!</v>
      </c>
      <c r="X43" s="13" t="e">
        <f t="shared" ref="X43" si="471">X42/X39</f>
        <v>#DIV/0!</v>
      </c>
      <c r="Y43" s="13">
        <f t="shared" ref="Y43" si="472">Y42/Y39</f>
        <v>-0.83232628398791542</v>
      </c>
      <c r="Z43" s="13">
        <f t="shared" ref="Z43" si="473">Z42/Z39</f>
        <v>-0.26292682926829269</v>
      </c>
      <c r="AA43" s="13">
        <f t="shared" ref="AA43:AD43" si="474">AA42/AA39</f>
        <v>8.0219780219780226E-2</v>
      </c>
      <c r="AB43" s="13" t="e">
        <f t="shared" si="474"/>
        <v>#DIV/0!</v>
      </c>
      <c r="AC43" s="14">
        <f t="shared" si="474"/>
        <v>-6.8048392610317615E-2</v>
      </c>
      <c r="AD43" s="13">
        <f t="shared" si="474"/>
        <v>2.8893736816355337E-2</v>
      </c>
      <c r="AE43" s="13">
        <f t="shared" ref="AE43" si="475">AE42/AE39</f>
        <v>-1</v>
      </c>
      <c r="AF43" s="13">
        <f t="shared" ref="AF43" si="476">AF42/AF39</f>
        <v>5.274193548387097</v>
      </c>
      <c r="AG43" s="13">
        <f t="shared" ref="AG43" si="477">AG42/AG39</f>
        <v>-1</v>
      </c>
      <c r="AH43" s="13" t="e">
        <f t="shared" ref="AH43" si="478">AH42/AH39</f>
        <v>#DIV/0!</v>
      </c>
      <c r="AI43" s="13" t="e">
        <f t="shared" ref="AI43" si="479">AI42/AI39</f>
        <v>#DIV/0!</v>
      </c>
      <c r="AJ43" s="13" t="e">
        <f t="shared" ref="AJ43" si="480">AJ42/AJ39</f>
        <v>#DIV/0!</v>
      </c>
      <c r="AK43" s="13">
        <f t="shared" ref="AK43" si="481">AK42/AK39</f>
        <v>0.31001777695572202</v>
      </c>
      <c r="AL43" s="13">
        <f t="shared" ref="AL43" si="482">AL42/AL39</f>
        <v>0.69729431253451135</v>
      </c>
      <c r="AM43" s="13" t="e">
        <f t="shared" ref="AM43" si="483">AM42/AM39</f>
        <v>#DIV/0!</v>
      </c>
      <c r="AN43" s="13" t="e">
        <f t="shared" ref="AN43" si="484">AN42/AN39</f>
        <v>#DIV/0!</v>
      </c>
      <c r="AO43" s="163">
        <f t="shared" ref="AO43" si="485">AO42/AO39</f>
        <v>-9.3131957882039554E-2</v>
      </c>
      <c r="AP43" s="13">
        <f t="shared" ref="AP43" si="486">AP42/AP39</f>
        <v>2.4214586984287285</v>
      </c>
      <c r="AQ43" s="14">
        <f t="shared" ref="AQ43" si="487">AQ42/AQ39</f>
        <v>1.0064300626304801</v>
      </c>
      <c r="AR43" s="13" t="e">
        <f t="shared" ref="AR43" si="488">AR42/AR39</f>
        <v>#DIV/0!</v>
      </c>
      <c r="AS43" s="13" t="e">
        <f t="shared" ref="AS43" si="489">AS42/AS39</f>
        <v>#DIV/0!</v>
      </c>
      <c r="AT43" s="13" t="e">
        <f t="shared" ref="AT43" si="490">AT42/AT39</f>
        <v>#DIV/0!</v>
      </c>
      <c r="AU43" s="13" t="e">
        <f t="shared" ref="AU43" si="491">AU42/AU39</f>
        <v>#DIV/0!</v>
      </c>
      <c r="AV43" s="13" t="e">
        <f t="shared" ref="AV43" si="492">AV42/AV39</f>
        <v>#DIV/0!</v>
      </c>
      <c r="AW43" s="13" t="e">
        <f t="shared" ref="AW43" si="493">AW42/AW39</f>
        <v>#DIV/0!</v>
      </c>
      <c r="AX43" s="13" t="e">
        <f t="shared" ref="AX43" si="494">AX42/AX39</f>
        <v>#DIV/0!</v>
      </c>
      <c r="AY43" s="13" t="e">
        <f t="shared" ref="AY43" si="495">AY42/AY39</f>
        <v>#DIV/0!</v>
      </c>
      <c r="AZ43" s="13" t="e">
        <f t="shared" ref="AZ43" si="496">AZ42/AZ39</f>
        <v>#DIV/0!</v>
      </c>
      <c r="BA43" s="13" t="e">
        <f t="shared" ref="BA43" si="497">BA42/BA39</f>
        <v>#DIV/0!</v>
      </c>
      <c r="BB43" s="14">
        <f t="shared" ref="BB43" si="498">BB42/BB39</f>
        <v>0.14973475079155396</v>
      </c>
      <c r="BC43" s="13">
        <f t="shared" ref="BC43" si="499">BC42/BC39</f>
        <v>-0.32910388580491673</v>
      </c>
      <c r="BD43" s="13">
        <f t="shared" ref="BD43" si="500">BD42/BD39</f>
        <v>-0.32102728731942215</v>
      </c>
      <c r="BE43" s="13" t="e">
        <f t="shared" ref="BE43" si="501">BE42/BE39</f>
        <v>#DIV/0!</v>
      </c>
      <c r="BF43" s="13">
        <f t="shared" ref="BF43" si="502">BF42/BF39</f>
        <v>0.41661576053756871</v>
      </c>
      <c r="BG43" s="13">
        <f t="shared" ref="BG43:BH43" si="503">BG42/BG39</f>
        <v>-1</v>
      </c>
      <c r="BH43" s="163">
        <f t="shared" si="503"/>
        <v>-0.6784465018760435</v>
      </c>
      <c r="BI43" s="46">
        <f t="shared" ref="BI43" si="504">BI42/BI39</f>
        <v>-8.3721040011104364E-2</v>
      </c>
      <c r="BJ43" s="13">
        <f t="shared" ref="BJ43:BK43" si="505">BJ42/BJ39</f>
        <v>-0.94407880399250321</v>
      </c>
      <c r="BK43" s="52">
        <f t="shared" si="505"/>
        <v>-6.0948491429659177E-2</v>
      </c>
      <c r="BM43" s="163">
        <f t="shared" ref="BM43" si="506">BM42/BM39</f>
        <v>-0.627108578360142</v>
      </c>
    </row>
    <row r="44" spans="1:65" ht="15.75">
      <c r="A44" s="130"/>
      <c r="B44" s="5" t="s">
        <v>129</v>
      </c>
      <c r="C44" s="11">
        <f>C41-C40</f>
        <v>19366</v>
      </c>
      <c r="D44" s="11">
        <f t="shared" ref="D44:BK44" si="507">D41-D40</f>
        <v>86443</v>
      </c>
      <c r="E44" s="11">
        <f t="shared" si="507"/>
        <v>4216</v>
      </c>
      <c r="F44" s="11">
        <f t="shared" si="507"/>
        <v>9797</v>
      </c>
      <c r="G44" s="11">
        <f t="shared" si="507"/>
        <v>10664</v>
      </c>
      <c r="H44" s="11">
        <f t="shared" si="507"/>
        <v>0</v>
      </c>
      <c r="I44" s="11">
        <f t="shared" si="507"/>
        <v>0</v>
      </c>
      <c r="J44" s="11">
        <f t="shared" si="507"/>
        <v>0</v>
      </c>
      <c r="K44" s="11">
        <f t="shared" si="507"/>
        <v>1883</v>
      </c>
      <c r="L44" s="11">
        <f t="shared" si="507"/>
        <v>7417</v>
      </c>
      <c r="M44" s="11">
        <f t="shared" si="507"/>
        <v>2328</v>
      </c>
      <c r="N44" s="11">
        <f t="shared" si="507"/>
        <v>-66</v>
      </c>
      <c r="O44" s="11">
        <f t="shared" si="507"/>
        <v>749</v>
      </c>
      <c r="P44" s="11">
        <f t="shared" si="507"/>
        <v>4371</v>
      </c>
      <c r="Q44" s="11">
        <f t="shared" si="507"/>
        <v>0</v>
      </c>
      <c r="R44" s="11">
        <f t="shared" si="507"/>
        <v>132</v>
      </c>
      <c r="S44" s="11">
        <f t="shared" si="507"/>
        <v>0</v>
      </c>
      <c r="T44" s="11">
        <f t="shared" si="507"/>
        <v>0</v>
      </c>
      <c r="U44" s="11">
        <f t="shared" ref="U44" si="508">U41-U40</f>
        <v>0</v>
      </c>
      <c r="V44" s="9">
        <f t="shared" si="507"/>
        <v>3826</v>
      </c>
      <c r="W44" s="11">
        <f t="shared" si="507"/>
        <v>0</v>
      </c>
      <c r="X44" s="11">
        <f t="shared" si="507"/>
        <v>0</v>
      </c>
      <c r="Y44" s="11">
        <f t="shared" si="507"/>
        <v>-11976</v>
      </c>
      <c r="Z44" s="11">
        <f t="shared" si="507"/>
        <v>63</v>
      </c>
      <c r="AA44" s="11">
        <f t="shared" si="507"/>
        <v>196</v>
      </c>
      <c r="AB44" s="11">
        <f t="shared" ref="AB44" si="509">AB41-AB40</f>
        <v>0</v>
      </c>
      <c r="AC44" s="10">
        <f t="shared" ref="AC44:AD44" si="510">AC41-AC40</f>
        <v>64630</v>
      </c>
      <c r="AD44" s="11">
        <f t="shared" si="510"/>
        <v>204039</v>
      </c>
      <c r="AE44" s="11">
        <f t="shared" si="507"/>
        <v>0</v>
      </c>
      <c r="AF44" s="11">
        <f t="shared" si="507"/>
        <v>639</v>
      </c>
      <c r="AG44" s="11">
        <f t="shared" si="507"/>
        <v>0</v>
      </c>
      <c r="AH44" s="11">
        <f t="shared" si="507"/>
        <v>0</v>
      </c>
      <c r="AI44" s="11">
        <f t="shared" si="507"/>
        <v>0</v>
      </c>
      <c r="AJ44" s="11">
        <f t="shared" si="507"/>
        <v>0</v>
      </c>
      <c r="AK44" s="11">
        <f t="shared" si="507"/>
        <v>38471</v>
      </c>
      <c r="AL44" s="11">
        <f t="shared" si="507"/>
        <v>6976</v>
      </c>
      <c r="AM44" s="11">
        <f t="shared" si="507"/>
        <v>0</v>
      </c>
      <c r="AN44" s="11">
        <f t="shared" si="507"/>
        <v>0</v>
      </c>
      <c r="AO44" s="9">
        <f t="shared" si="507"/>
        <v>-4716</v>
      </c>
      <c r="AP44" s="11">
        <f t="shared" si="507"/>
        <v>-211903</v>
      </c>
      <c r="AQ44" s="10">
        <f t="shared" si="507"/>
        <v>61893</v>
      </c>
      <c r="AR44" s="11">
        <f t="shared" si="507"/>
        <v>0</v>
      </c>
      <c r="AS44" s="11">
        <f t="shared" si="507"/>
        <v>0</v>
      </c>
      <c r="AT44" s="11">
        <f t="shared" si="507"/>
        <v>0</v>
      </c>
      <c r="AU44" s="11">
        <f t="shared" si="507"/>
        <v>0</v>
      </c>
      <c r="AV44" s="11">
        <f t="shared" si="507"/>
        <v>0</v>
      </c>
      <c r="AW44" s="11">
        <f t="shared" si="507"/>
        <v>0</v>
      </c>
      <c r="AX44" s="11">
        <f t="shared" si="507"/>
        <v>0</v>
      </c>
      <c r="AY44" s="11">
        <f t="shared" si="507"/>
        <v>0</v>
      </c>
      <c r="AZ44" s="11">
        <f t="shared" si="507"/>
        <v>0</v>
      </c>
      <c r="BA44" s="11">
        <f t="shared" si="507"/>
        <v>0</v>
      </c>
      <c r="BB44" s="10">
        <f t="shared" si="507"/>
        <v>75145</v>
      </c>
      <c r="BC44" s="11">
        <f t="shared" si="507"/>
        <v>-119</v>
      </c>
      <c r="BD44" s="11">
        <f t="shared" si="507"/>
        <v>-119</v>
      </c>
      <c r="BE44" s="11">
        <f t="shared" si="507"/>
        <v>0</v>
      </c>
      <c r="BF44" s="11">
        <f t="shared" si="507"/>
        <v>518</v>
      </c>
      <c r="BG44" s="11">
        <f t="shared" si="507"/>
        <v>-4</v>
      </c>
      <c r="BH44" s="9">
        <f t="shared" si="507"/>
        <v>-33219</v>
      </c>
      <c r="BI44" s="45">
        <f t="shared" si="507"/>
        <v>170820</v>
      </c>
      <c r="BJ44" s="11">
        <f t="shared" si="507"/>
        <v>-5525</v>
      </c>
      <c r="BK44" s="51">
        <f t="shared" si="507"/>
        <v>176345</v>
      </c>
      <c r="BM44" s="30">
        <f t="shared" si="397"/>
        <v>-27694</v>
      </c>
    </row>
    <row r="45" spans="1:65" ht="15.75">
      <c r="A45" s="130"/>
      <c r="B45" s="5" t="s">
        <v>130</v>
      </c>
      <c r="C45" s="13">
        <f>C44/C40</f>
        <v>2.8639498135903781E-2</v>
      </c>
      <c r="D45" s="13">
        <f t="shared" ref="D45" si="511">D44/D40</f>
        <v>0.49449971111327218</v>
      </c>
      <c r="E45" s="13">
        <f t="shared" ref="E45" si="512">E44/E40</f>
        <v>9.8016878618092204E-2</v>
      </c>
      <c r="F45" s="13">
        <f t="shared" ref="F45" si="513">F44/F40</f>
        <v>0.13369815904035373</v>
      </c>
      <c r="G45" s="13">
        <f t="shared" ref="G45" si="514">G44/G40</f>
        <v>0.22152056501869546</v>
      </c>
      <c r="H45" s="13" t="e">
        <f t="shared" ref="H45" si="515">H44/H40</f>
        <v>#DIV/0!</v>
      </c>
      <c r="I45" s="13" t="e">
        <f t="shared" ref="I45" si="516">I44/I40</f>
        <v>#DIV/0!</v>
      </c>
      <c r="J45" s="13" t="e">
        <f t="shared" ref="J45" si="517">J44/J40</f>
        <v>#DIV/0!</v>
      </c>
      <c r="K45" s="13">
        <f t="shared" ref="K45" si="518">K44/K40</f>
        <v>3.8040404040404039</v>
      </c>
      <c r="L45" s="13">
        <f t="shared" ref="L45" si="519">L44/L40</f>
        <v>0.45885919326899283</v>
      </c>
      <c r="M45" s="13">
        <f t="shared" ref="M45" si="520">M44/M40</f>
        <v>0.1198023878139152</v>
      </c>
      <c r="N45" s="13">
        <f t="shared" ref="N45" si="521">N44/N40</f>
        <v>-1</v>
      </c>
      <c r="O45" s="13">
        <f t="shared" ref="O45" si="522">O44/O40</f>
        <v>1.0886627906976745</v>
      </c>
      <c r="P45" s="13">
        <f t="shared" ref="P45" si="523">P44/P40</f>
        <v>0.26763409257898602</v>
      </c>
      <c r="Q45" s="13" t="e">
        <f t="shared" ref="Q45" si="524">Q44/Q40</f>
        <v>#DIV/0!</v>
      </c>
      <c r="R45" s="13">
        <f t="shared" ref="R45" si="525">R44/R40</f>
        <v>0.1026438569206843</v>
      </c>
      <c r="S45" s="13" t="e">
        <f t="shared" ref="S45" si="526">S44/S40</f>
        <v>#DIV/0!</v>
      </c>
      <c r="T45" s="13" t="e">
        <f t="shared" ref="T45:U45" si="527">T44/T40</f>
        <v>#DIV/0!</v>
      </c>
      <c r="U45" s="13" t="e">
        <f t="shared" si="527"/>
        <v>#DIV/0!</v>
      </c>
      <c r="V45" s="163">
        <f t="shared" ref="V45" si="528">V44/V40</f>
        <v>6.2200256864625839E-2</v>
      </c>
      <c r="W45" s="13" t="e">
        <f t="shared" ref="W45" si="529">W44/W40</f>
        <v>#DIV/0!</v>
      </c>
      <c r="X45" s="13" t="e">
        <f t="shared" ref="X45" si="530">X44/X40</f>
        <v>#DIV/0!</v>
      </c>
      <c r="Y45" s="13">
        <f t="shared" ref="Y45" si="531">Y44/Y40</f>
        <v>-0.77125193199381759</v>
      </c>
      <c r="Z45" s="13">
        <f t="shared" ref="Z45" si="532">Z44/Z40</f>
        <v>4.3508287292817679E-2</v>
      </c>
      <c r="AA45" s="13">
        <f t="shared" ref="AA45:AD45" si="533">AA44/AA40</f>
        <v>0.24904701397712833</v>
      </c>
      <c r="AB45" s="13" t="e">
        <f t="shared" ref="AB45" si="534">AB44/AB40</f>
        <v>#DIV/0!</v>
      </c>
      <c r="AC45" s="14">
        <f t="shared" si="533"/>
        <v>0.3471222635185941</v>
      </c>
      <c r="AD45" s="13">
        <f t="shared" si="533"/>
        <v>0.15279665529148254</v>
      </c>
      <c r="AE45" s="13" t="e">
        <f t="shared" ref="AE45" si="535">AE44/AE40</f>
        <v>#DIV/0!</v>
      </c>
      <c r="AF45" s="13">
        <f t="shared" ref="AF45" si="536">AF44/AF40</f>
        <v>4.5971223021582732</v>
      </c>
      <c r="AG45" s="13" t="e">
        <f t="shared" ref="AG45" si="537">AG44/AG40</f>
        <v>#DIV/0!</v>
      </c>
      <c r="AH45" s="13" t="e">
        <f t="shared" ref="AH45" si="538">AH44/AH40</f>
        <v>#DIV/0!</v>
      </c>
      <c r="AI45" s="13" t="e">
        <f t="shared" ref="AI45" si="539">AI44/AI40</f>
        <v>#DIV/0!</v>
      </c>
      <c r="AJ45" s="13" t="e">
        <f t="shared" ref="AJ45" si="540">AJ44/AJ40</f>
        <v>#DIV/0!</v>
      </c>
      <c r="AK45" s="13">
        <f t="shared" ref="AK45" si="541">AK44/AK40</f>
        <v>0.43218073155387793</v>
      </c>
      <c r="AL45" s="13">
        <f t="shared" ref="AL45" si="542">AL44/AL40</f>
        <v>0.83116883116883122</v>
      </c>
      <c r="AM45" s="13" t="e">
        <f t="shared" ref="AM45" si="543">AM44/AM40</f>
        <v>#DIV/0!</v>
      </c>
      <c r="AN45" s="13" t="e">
        <f t="shared" ref="AN45" si="544">AN44/AN40</f>
        <v>#DIV/0!</v>
      </c>
      <c r="AO45" s="163">
        <f t="shared" ref="AO45" si="545">AO44/AO40</f>
        <v>-0.11557973678406</v>
      </c>
      <c r="AP45" s="13">
        <f t="shared" ref="AP45" si="546">AP44/AP40</f>
        <v>0.8515016595809658</v>
      </c>
      <c r="AQ45" s="14">
        <f t="shared" ref="AQ45" si="547">AQ44/AQ40</f>
        <v>0.75232469095284982</v>
      </c>
      <c r="AR45" s="13" t="e">
        <f t="shared" ref="AR45" si="548">AR44/AR40</f>
        <v>#DIV/0!</v>
      </c>
      <c r="AS45" s="13" t="e">
        <f t="shared" ref="AS45" si="549">AS44/AS40</f>
        <v>#DIV/0!</v>
      </c>
      <c r="AT45" s="13" t="e">
        <f t="shared" ref="AT45" si="550">AT44/AT40</f>
        <v>#DIV/0!</v>
      </c>
      <c r="AU45" s="13" t="e">
        <f t="shared" ref="AU45" si="551">AU44/AU40</f>
        <v>#DIV/0!</v>
      </c>
      <c r="AV45" s="13" t="e">
        <f t="shared" ref="AV45" si="552">AV44/AV40</f>
        <v>#DIV/0!</v>
      </c>
      <c r="AW45" s="13" t="e">
        <f t="shared" ref="AW45" si="553">AW44/AW40</f>
        <v>#DIV/0!</v>
      </c>
      <c r="AX45" s="13" t="e">
        <f t="shared" ref="AX45" si="554">AX44/AX40</f>
        <v>#DIV/0!</v>
      </c>
      <c r="AY45" s="13" t="e">
        <f t="shared" ref="AY45" si="555">AY44/AY40</f>
        <v>#DIV/0!</v>
      </c>
      <c r="AZ45" s="13" t="e">
        <f t="shared" ref="AZ45" si="556">AZ44/AZ40</f>
        <v>#DIV/0!</v>
      </c>
      <c r="BA45" s="13" t="e">
        <f t="shared" ref="BA45" si="557">BA44/BA40</f>
        <v>#DIV/0!</v>
      </c>
      <c r="BB45" s="14">
        <f t="shared" ref="BB45" si="558">BB44/BB40</f>
        <v>0.52117794746953527</v>
      </c>
      <c r="BC45" s="13">
        <f t="shared" ref="BC45" si="559">BC44/BC40</f>
        <v>-0.12331606217616581</v>
      </c>
      <c r="BD45" s="13">
        <f t="shared" ref="BD45" si="560">BD44/BD40</f>
        <v>-0.12331606217616581</v>
      </c>
      <c r="BE45" s="13" t="e">
        <f t="shared" ref="BE45" si="561">BE44/BE40</f>
        <v>#DIV/0!</v>
      </c>
      <c r="BF45" s="13">
        <f t="shared" ref="BF45" si="562">BF44/BF40</f>
        <v>8.0447274421494019E-2</v>
      </c>
      <c r="BG45" s="13">
        <f t="shared" ref="BG45:BH45" si="563">BG44/BG40</f>
        <v>-1</v>
      </c>
      <c r="BH45" s="163">
        <f t="shared" si="563"/>
        <v>-0.26720989719911836</v>
      </c>
      <c r="BI45" s="46">
        <f t="shared" ref="BI45" si="564">BI44/BI40</f>
        <v>0.11702556928534386</v>
      </c>
      <c r="BJ45" s="13">
        <f t="shared" ref="BJ45:BK45" si="565">BJ44/BJ40</f>
        <v>-0.68285749598319123</v>
      </c>
      <c r="BK45" s="52">
        <f t="shared" si="565"/>
        <v>0.12148402785910623</v>
      </c>
      <c r="BM45" s="14">
        <f t="shared" ref="BM45" si="566">BM44/BM40</f>
        <v>-0.23827509958959622</v>
      </c>
    </row>
    <row r="46" spans="1:65" ht="15.75">
      <c r="A46" s="130"/>
      <c r="B46" s="5" t="s">
        <v>320</v>
      </c>
      <c r="C46" s="128">
        <f>C41/C38</f>
        <v>0.67940202580607356</v>
      </c>
      <c r="D46" s="128">
        <f t="shared" ref="D46:BK46" si="567">D41/D38</f>
        <v>0.8402898615984844</v>
      </c>
      <c r="E46" s="128">
        <f t="shared" si="567"/>
        <v>1.0083909812964387</v>
      </c>
      <c r="F46" s="128">
        <f t="shared" si="567"/>
        <v>0.70647764671865565</v>
      </c>
      <c r="G46" s="128">
        <f t="shared" si="567"/>
        <v>0.73697534809690313</v>
      </c>
      <c r="H46" s="128" t="e">
        <f t="shared" si="567"/>
        <v>#DIV/0!</v>
      </c>
      <c r="I46" s="128" t="e">
        <f t="shared" si="567"/>
        <v>#DIV/0!</v>
      </c>
      <c r="J46" s="128" t="e">
        <f t="shared" si="567"/>
        <v>#DIV/0!</v>
      </c>
      <c r="K46" s="128">
        <f t="shared" si="567"/>
        <v>2.8242280285035628</v>
      </c>
      <c r="L46" s="128">
        <f t="shared" si="567"/>
        <v>0.91998283395755309</v>
      </c>
      <c r="M46" s="128">
        <f t="shared" si="567"/>
        <v>0.9424809424809425</v>
      </c>
      <c r="N46" s="128">
        <f t="shared" si="567"/>
        <v>0</v>
      </c>
      <c r="O46" s="128">
        <f t="shared" si="567"/>
        <v>0.66620305980528516</v>
      </c>
      <c r="P46" s="128">
        <f t="shared" si="567"/>
        <v>1.3829659318637275</v>
      </c>
      <c r="Q46" s="128" t="e">
        <f t="shared" si="567"/>
        <v>#DIV/0!</v>
      </c>
      <c r="R46" s="128">
        <f t="shared" si="567"/>
        <v>0.60728051391862958</v>
      </c>
      <c r="S46" s="128" t="e">
        <f t="shared" si="567"/>
        <v>#DIV/0!</v>
      </c>
      <c r="T46" s="128" t="e">
        <f t="shared" si="567"/>
        <v>#DIV/0!</v>
      </c>
      <c r="U46" s="128" t="e">
        <f t="shared" si="567"/>
        <v>#DIV/0!</v>
      </c>
      <c r="V46" s="178">
        <f t="shared" si="567"/>
        <v>0.67529689001891413</v>
      </c>
      <c r="W46" s="128" t="e">
        <f t="shared" si="567"/>
        <v>#DIV/0!</v>
      </c>
      <c r="X46" s="128" t="e">
        <f t="shared" si="567"/>
        <v>#DIV/0!</v>
      </c>
      <c r="Y46" s="128">
        <f t="shared" si="567"/>
        <v>0.11400693285402491</v>
      </c>
      <c r="Z46" s="128">
        <f t="shared" si="567"/>
        <v>0.50082863771958896</v>
      </c>
      <c r="AA46" s="128">
        <f t="shared" si="567"/>
        <v>0.73303504847129008</v>
      </c>
      <c r="AB46" s="128">
        <f t="shared" ref="AB46" si="568">AB41/AB38</f>
        <v>0</v>
      </c>
      <c r="AC46" s="218">
        <f t="shared" si="567"/>
        <v>0.61506959498562974</v>
      </c>
      <c r="AD46" s="128">
        <f t="shared" si="567"/>
        <v>0.70251941920147276</v>
      </c>
      <c r="AE46" s="128">
        <f t="shared" si="567"/>
        <v>0</v>
      </c>
      <c r="AF46" s="128">
        <f t="shared" si="567"/>
        <v>4.052083333333333</v>
      </c>
      <c r="AG46" s="128">
        <f t="shared" si="567"/>
        <v>0</v>
      </c>
      <c r="AH46" s="128" t="e">
        <f t="shared" si="567"/>
        <v>#DIV/0!</v>
      </c>
      <c r="AI46" s="128" t="e">
        <f t="shared" si="567"/>
        <v>#DIV/0!</v>
      </c>
      <c r="AJ46" s="128" t="e">
        <f t="shared" si="567"/>
        <v>#DIV/0!</v>
      </c>
      <c r="AK46" s="128">
        <f t="shared" si="567"/>
        <v>0.82238004928332753</v>
      </c>
      <c r="AL46" s="128">
        <f t="shared" si="567"/>
        <v>1.0836976449019884</v>
      </c>
      <c r="AM46" s="128" t="e">
        <f t="shared" si="567"/>
        <v>#DIV/0!</v>
      </c>
      <c r="AN46" s="128" t="e">
        <f t="shared" si="567"/>
        <v>#DIV/0!</v>
      </c>
      <c r="AO46" s="178">
        <f t="shared" si="567"/>
        <v>0.58916589116912377</v>
      </c>
      <c r="AP46" s="128">
        <f t="shared" si="567"/>
        <v>2.2586987852583897</v>
      </c>
      <c r="AQ46" s="218">
        <f t="shared" si="567"/>
        <v>1.3241907631259875</v>
      </c>
      <c r="AR46" s="128" t="e">
        <f t="shared" si="567"/>
        <v>#DIV/0!</v>
      </c>
      <c r="AS46" s="128" t="e">
        <f t="shared" si="567"/>
        <v>#DIV/0!</v>
      </c>
      <c r="AT46" s="128" t="e">
        <f t="shared" si="567"/>
        <v>#DIV/0!</v>
      </c>
      <c r="AU46" s="128" t="e">
        <f t="shared" si="567"/>
        <v>#DIV/0!</v>
      </c>
      <c r="AV46" s="128" t="e">
        <f t="shared" si="567"/>
        <v>#DIV/0!</v>
      </c>
      <c r="AW46" s="128" t="e">
        <f t="shared" si="567"/>
        <v>#DIV/0!</v>
      </c>
      <c r="AX46" s="128" t="e">
        <f t="shared" si="567"/>
        <v>#DIV/0!</v>
      </c>
      <c r="AY46" s="128" t="e">
        <f t="shared" si="567"/>
        <v>#DIV/0!</v>
      </c>
      <c r="AZ46" s="128" t="e">
        <f t="shared" si="567"/>
        <v>#DIV/0!</v>
      </c>
      <c r="BA46" s="128" t="e">
        <f t="shared" si="567"/>
        <v>#DIV/0!</v>
      </c>
      <c r="BB46" s="218">
        <f t="shared" si="567"/>
        <v>0.75882063950068845</v>
      </c>
      <c r="BC46" s="128">
        <f t="shared" si="567"/>
        <v>0.44526315789473686</v>
      </c>
      <c r="BD46" s="128">
        <f t="shared" si="567"/>
        <v>0.44880636604774538</v>
      </c>
      <c r="BE46" s="128" t="e">
        <f t="shared" si="567"/>
        <v>#DIV/0!</v>
      </c>
      <c r="BF46" s="128">
        <f t="shared" si="567"/>
        <v>0.93570948217888361</v>
      </c>
      <c r="BG46" s="128">
        <f t="shared" si="567"/>
        <v>0</v>
      </c>
      <c r="BH46" s="178">
        <f t="shared" si="567"/>
        <v>0.20784812090459415</v>
      </c>
      <c r="BI46" s="128">
        <f t="shared" si="567"/>
        <v>0.62006727374023363</v>
      </c>
      <c r="BJ46" s="128">
        <f t="shared" si="567"/>
        <v>3.7274840209180711E-2</v>
      </c>
      <c r="BK46" s="128">
        <f t="shared" si="567"/>
        <v>0.63573455070165952</v>
      </c>
      <c r="BM46" s="128">
        <f t="shared" ref="BM46" si="569">BM41/BM38</f>
        <v>0.23963070027283356</v>
      </c>
    </row>
    <row r="47" spans="1:65" s="181" customFormat="1" ht="15.75">
      <c r="A47" s="130"/>
      <c r="B47" s="5" t="s">
        <v>319</v>
      </c>
      <c r="C47" s="11">
        <f>C38-C41</f>
        <v>328225</v>
      </c>
      <c r="D47" s="11">
        <f t="shared" ref="D47:BK47" si="570">D38-D41</f>
        <v>49655</v>
      </c>
      <c r="E47" s="11">
        <f t="shared" si="570"/>
        <v>-393</v>
      </c>
      <c r="F47" s="11">
        <f t="shared" si="570"/>
        <v>34515</v>
      </c>
      <c r="G47" s="11">
        <f t="shared" si="570"/>
        <v>20987</v>
      </c>
      <c r="H47" s="11">
        <f t="shared" si="570"/>
        <v>0</v>
      </c>
      <c r="I47" s="11">
        <f t="shared" si="570"/>
        <v>0</v>
      </c>
      <c r="J47" s="11">
        <f t="shared" si="570"/>
        <v>0</v>
      </c>
      <c r="K47" s="11">
        <f t="shared" si="570"/>
        <v>-1536</v>
      </c>
      <c r="L47" s="11">
        <f t="shared" si="570"/>
        <v>2051</v>
      </c>
      <c r="M47" s="11">
        <f t="shared" si="570"/>
        <v>1328</v>
      </c>
      <c r="N47" s="11">
        <f t="shared" si="570"/>
        <v>178</v>
      </c>
      <c r="O47" s="11">
        <f t="shared" si="570"/>
        <v>720</v>
      </c>
      <c r="P47" s="11">
        <f t="shared" si="570"/>
        <v>-5733</v>
      </c>
      <c r="Q47" s="11">
        <f t="shared" si="570"/>
        <v>0</v>
      </c>
      <c r="R47" s="11">
        <f t="shared" si="570"/>
        <v>917</v>
      </c>
      <c r="S47" s="11">
        <f t="shared" si="570"/>
        <v>0</v>
      </c>
      <c r="T47" s="11">
        <f t="shared" si="570"/>
        <v>0</v>
      </c>
      <c r="U47" s="11">
        <f t="shared" si="570"/>
        <v>0</v>
      </c>
      <c r="V47" s="11">
        <f t="shared" si="570"/>
        <v>31416</v>
      </c>
      <c r="W47" s="11">
        <f t="shared" si="570"/>
        <v>0</v>
      </c>
      <c r="X47" s="11">
        <f t="shared" si="570"/>
        <v>0</v>
      </c>
      <c r="Y47" s="11">
        <f t="shared" si="570"/>
        <v>27604</v>
      </c>
      <c r="Z47" s="11">
        <f t="shared" si="570"/>
        <v>1506</v>
      </c>
      <c r="AA47" s="11">
        <f t="shared" si="570"/>
        <v>358</v>
      </c>
      <c r="AB47" s="11">
        <f t="shared" si="570"/>
        <v>3089</v>
      </c>
      <c r="AC47" s="11">
        <f t="shared" si="570"/>
        <v>156970</v>
      </c>
      <c r="AD47" s="11">
        <f t="shared" si="570"/>
        <v>651857</v>
      </c>
      <c r="AE47" s="11">
        <f t="shared" si="570"/>
        <v>68</v>
      </c>
      <c r="AF47" s="11">
        <f t="shared" si="570"/>
        <v>-586</v>
      </c>
      <c r="AG47" s="11">
        <f t="shared" si="570"/>
        <v>2441</v>
      </c>
      <c r="AH47" s="11">
        <f t="shared" si="570"/>
        <v>0</v>
      </c>
      <c r="AI47" s="11">
        <f t="shared" si="570"/>
        <v>0</v>
      </c>
      <c r="AJ47" s="11">
        <f t="shared" si="570"/>
        <v>0</v>
      </c>
      <c r="AK47" s="11">
        <f t="shared" si="570"/>
        <v>27535</v>
      </c>
      <c r="AL47" s="11">
        <f t="shared" si="570"/>
        <v>-1187</v>
      </c>
      <c r="AM47" s="11">
        <f t="shared" si="570"/>
        <v>0</v>
      </c>
      <c r="AN47" s="11">
        <f t="shared" si="570"/>
        <v>0</v>
      </c>
      <c r="AO47" s="11">
        <f t="shared" si="570"/>
        <v>25164</v>
      </c>
      <c r="AP47" s="11">
        <f t="shared" si="570"/>
        <v>256767</v>
      </c>
      <c r="AQ47" s="11">
        <f t="shared" si="570"/>
        <v>-35294</v>
      </c>
      <c r="AR47" s="11">
        <f t="shared" si="570"/>
        <v>0</v>
      </c>
      <c r="AS47" s="11">
        <f t="shared" si="570"/>
        <v>0</v>
      </c>
      <c r="AT47" s="11">
        <f t="shared" si="570"/>
        <v>0</v>
      </c>
      <c r="AU47" s="11">
        <f t="shared" si="570"/>
        <v>0</v>
      </c>
      <c r="AV47" s="11">
        <f t="shared" si="570"/>
        <v>0</v>
      </c>
      <c r="AW47" s="11">
        <f t="shared" si="570"/>
        <v>0</v>
      </c>
      <c r="AX47" s="11">
        <f t="shared" si="570"/>
        <v>0</v>
      </c>
      <c r="AY47" s="11">
        <f t="shared" si="570"/>
        <v>0</v>
      </c>
      <c r="AZ47" s="11">
        <f t="shared" si="570"/>
        <v>0</v>
      </c>
      <c r="BA47" s="11">
        <f t="shared" si="570"/>
        <v>0</v>
      </c>
      <c r="BB47" s="11">
        <f t="shared" si="570"/>
        <v>69710</v>
      </c>
      <c r="BC47" s="11">
        <f t="shared" si="570"/>
        <v>1054</v>
      </c>
      <c r="BD47" s="11">
        <f t="shared" si="570"/>
        <v>1039</v>
      </c>
      <c r="BE47" s="11">
        <f t="shared" si="570"/>
        <v>0</v>
      </c>
      <c r="BF47" s="11">
        <f t="shared" si="570"/>
        <v>478</v>
      </c>
      <c r="BG47" s="11">
        <f t="shared" si="570"/>
        <v>8</v>
      </c>
      <c r="BH47" s="11">
        <f t="shared" si="570"/>
        <v>347197</v>
      </c>
      <c r="BI47" s="11">
        <f t="shared" si="570"/>
        <v>999054</v>
      </c>
      <c r="BJ47" s="11">
        <f t="shared" si="570"/>
        <v>66274</v>
      </c>
      <c r="BK47" s="11">
        <f t="shared" si="570"/>
        <v>932780</v>
      </c>
      <c r="BL47" s="11">
        <f t="shared" ref="BL47:BM47" si="571">BL41-BL38</f>
        <v>1627934</v>
      </c>
      <c r="BM47" s="11">
        <f t="shared" si="571"/>
        <v>-280923</v>
      </c>
    </row>
    <row r="48" spans="1:65" s="181" customFormat="1" ht="15.75">
      <c r="A48" s="130"/>
      <c r="B48" s="5"/>
      <c r="C48" s="5"/>
      <c r="D48" s="5"/>
      <c r="E48" s="5"/>
      <c r="F48" s="5"/>
      <c r="G48" s="5"/>
      <c r="H48" s="5"/>
      <c r="I48" s="5"/>
      <c r="J48" s="5"/>
      <c r="K48" s="5"/>
      <c r="L48" s="5"/>
      <c r="M48" s="5"/>
      <c r="N48" s="5"/>
      <c r="O48" s="5"/>
      <c r="P48" s="5"/>
      <c r="Q48" s="5"/>
      <c r="R48" s="5"/>
      <c r="S48" s="5"/>
      <c r="T48" s="5"/>
      <c r="U48" s="5"/>
      <c r="V48" s="16"/>
      <c r="W48" s="5"/>
      <c r="X48" s="5"/>
      <c r="Y48" s="5"/>
      <c r="Z48" s="5"/>
      <c r="AA48" s="5"/>
      <c r="AB48" s="5"/>
      <c r="AC48" s="6"/>
      <c r="AD48" s="6"/>
      <c r="AE48" s="5"/>
      <c r="AF48" s="5"/>
      <c r="AG48" s="5"/>
      <c r="AH48" s="5"/>
      <c r="AI48" s="5"/>
      <c r="AJ48" s="5"/>
      <c r="AK48" s="5"/>
      <c r="AL48" s="5"/>
      <c r="AM48" s="5"/>
      <c r="AN48" s="5"/>
      <c r="AO48" s="16"/>
      <c r="AP48" s="5"/>
      <c r="AQ48" s="6"/>
      <c r="AR48" s="5"/>
      <c r="AS48" s="5"/>
      <c r="AT48" s="5"/>
      <c r="AU48" s="5"/>
      <c r="AV48" s="5"/>
      <c r="AW48" s="6"/>
      <c r="AX48" s="5"/>
      <c r="AY48" s="5"/>
      <c r="AZ48" s="5"/>
      <c r="BA48" s="5"/>
      <c r="BB48" s="6"/>
      <c r="BC48" s="5"/>
      <c r="BD48" s="5"/>
      <c r="BE48" s="5"/>
      <c r="BF48" s="5"/>
      <c r="BG48" s="5"/>
      <c r="BH48" s="16"/>
      <c r="BI48" s="44"/>
      <c r="BJ48" s="5"/>
      <c r="BK48" s="50"/>
    </row>
    <row r="49" spans="1:65" s="179" customFormat="1" ht="15.75">
      <c r="A49" s="15" t="s">
        <v>134</v>
      </c>
      <c r="B49" s="9" t="s">
        <v>321</v>
      </c>
      <c r="C49" s="226">
        <v>1292626</v>
      </c>
      <c r="D49" s="226">
        <v>438029</v>
      </c>
      <c r="E49" s="226">
        <v>66227</v>
      </c>
      <c r="F49" s="226">
        <v>103003</v>
      </c>
      <c r="G49" s="226">
        <v>95286</v>
      </c>
      <c r="H49" s="226">
        <v>0</v>
      </c>
      <c r="I49" s="226">
        <v>0</v>
      </c>
      <c r="J49" s="226">
        <v>1705</v>
      </c>
      <c r="K49" s="226">
        <v>516</v>
      </c>
      <c r="L49" s="226">
        <v>16403</v>
      </c>
      <c r="M49" s="226">
        <v>26036</v>
      </c>
      <c r="N49" s="226">
        <v>29</v>
      </c>
      <c r="O49" s="226">
        <v>5962</v>
      </c>
      <c r="P49" s="226">
        <v>79671</v>
      </c>
      <c r="Q49" s="226">
        <v>0</v>
      </c>
      <c r="R49" s="226">
        <v>5900</v>
      </c>
      <c r="S49" s="226">
        <v>0</v>
      </c>
      <c r="T49" s="226">
        <v>0</v>
      </c>
      <c r="U49" s="226">
        <v>0</v>
      </c>
      <c r="V49" s="226">
        <v>0</v>
      </c>
      <c r="W49" s="226">
        <v>0</v>
      </c>
      <c r="X49" s="226">
        <v>0</v>
      </c>
      <c r="Y49" s="226">
        <v>30985</v>
      </c>
      <c r="Z49" s="226">
        <v>3247</v>
      </c>
      <c r="AA49" s="226">
        <v>2327</v>
      </c>
      <c r="AB49" s="226">
        <v>2310</v>
      </c>
      <c r="AC49" s="226">
        <v>0</v>
      </c>
      <c r="AD49" s="227">
        <f t="shared" ref="AD49:AD50" si="572">SUM(C49:AC49)</f>
        <v>2170262</v>
      </c>
      <c r="AE49" s="226">
        <v>27</v>
      </c>
      <c r="AF49" s="226">
        <v>24181</v>
      </c>
      <c r="AG49" s="226">
        <v>5464</v>
      </c>
      <c r="AH49" s="226">
        <v>0</v>
      </c>
      <c r="AI49" s="226">
        <v>0</v>
      </c>
      <c r="AJ49" s="226">
        <v>330</v>
      </c>
      <c r="AK49" s="226">
        <v>188876</v>
      </c>
      <c r="AL49" s="226">
        <v>158800</v>
      </c>
      <c r="AM49" s="226">
        <v>0</v>
      </c>
      <c r="AN49" s="226">
        <v>87</v>
      </c>
      <c r="AO49" s="226">
        <v>392061</v>
      </c>
      <c r="AP49" s="226">
        <v>51768</v>
      </c>
      <c r="AQ49" s="226">
        <v>0</v>
      </c>
      <c r="AR49" s="226">
        <v>0</v>
      </c>
      <c r="AS49" s="226">
        <v>0</v>
      </c>
      <c r="AT49" s="226">
        <v>0</v>
      </c>
      <c r="AU49" s="226">
        <v>0</v>
      </c>
      <c r="AV49" s="226">
        <v>0</v>
      </c>
      <c r="AW49" s="226">
        <v>0</v>
      </c>
      <c r="AX49" s="226">
        <v>0</v>
      </c>
      <c r="AY49" s="226">
        <v>0</v>
      </c>
      <c r="AZ49" s="226">
        <v>0</v>
      </c>
      <c r="BA49" s="226">
        <v>0</v>
      </c>
      <c r="BB49" s="226">
        <v>0</v>
      </c>
      <c r="BC49" s="226">
        <v>16455</v>
      </c>
      <c r="BD49" s="226">
        <v>16291</v>
      </c>
      <c r="BE49" s="226">
        <v>0</v>
      </c>
      <c r="BF49" s="226">
        <v>41303</v>
      </c>
      <c r="BG49" s="226">
        <v>188308</v>
      </c>
      <c r="BH49" s="230">
        <f>SUM(AE49:BG49)</f>
        <v>1083951</v>
      </c>
      <c r="BI49" s="125">
        <f>AD49+BH49</f>
        <v>3254213</v>
      </c>
      <c r="BJ49" s="231">
        <v>66822</v>
      </c>
      <c r="BK49" s="227">
        <f t="shared" ref="BK49:BK50" si="573">BI49-BJ49</f>
        <v>3187391</v>
      </c>
      <c r="BM49" s="229">
        <f>BK49-AD49</f>
        <v>1017129</v>
      </c>
    </row>
    <row r="50" spans="1:65" s="41" customFormat="1" ht="15.75">
      <c r="A50" s="136"/>
      <c r="B50" s="235" t="s">
        <v>331</v>
      </c>
      <c r="C50" s="10">
        <v>879812</v>
      </c>
      <c r="D50" s="10">
        <v>297866</v>
      </c>
      <c r="E50" s="10">
        <v>66227</v>
      </c>
      <c r="F50" s="10">
        <v>70042</v>
      </c>
      <c r="G50" s="10">
        <v>64801</v>
      </c>
      <c r="H50" s="10">
        <f>IF('[1]Upto Month Current'!$F$9="",0,'[1]Upto Month Current'!$F$9)</f>
        <v>0</v>
      </c>
      <c r="I50" s="10">
        <v>0</v>
      </c>
      <c r="J50" s="10">
        <v>1156</v>
      </c>
      <c r="K50" s="10">
        <v>348</v>
      </c>
      <c r="L50" s="10">
        <v>11154</v>
      </c>
      <c r="M50" s="10">
        <v>17704</v>
      </c>
      <c r="N50" s="10">
        <v>18</v>
      </c>
      <c r="O50" s="10">
        <v>4060</v>
      </c>
      <c r="P50" s="10">
        <v>54184</v>
      </c>
      <c r="Q50" s="10">
        <v>0</v>
      </c>
      <c r="R50" s="10">
        <v>4018</v>
      </c>
      <c r="S50" s="10">
        <f>IF('[1]Upto Month Current'!$F$26="",0,'[1]Upto Month Current'!$F$26)</f>
        <v>0</v>
      </c>
      <c r="T50" s="10">
        <f>IF('[1]Upto Month Current'!$F$27="",0,'[1]Upto Month Current'!$F$27)</f>
        <v>0</v>
      </c>
      <c r="U50" s="10">
        <f>IF('[1]Upto Month Current'!$F$30="",0,'[1]Upto Month Current'!$F$30)</f>
        <v>0</v>
      </c>
      <c r="V50" s="10">
        <v>0</v>
      </c>
      <c r="W50" s="10">
        <f>IF('[1]Upto Month Current'!$F$39="",0,'[1]Upto Month Current'!$F$39)</f>
        <v>0</v>
      </c>
      <c r="X50" s="10">
        <v>0</v>
      </c>
      <c r="Y50" s="10">
        <v>21072</v>
      </c>
      <c r="Z50" s="10">
        <v>2210</v>
      </c>
      <c r="AA50" s="10">
        <v>1582</v>
      </c>
      <c r="AB50" s="10">
        <v>0</v>
      </c>
      <c r="AC50" s="10">
        <f>IF('[1]Upto Month Current'!$F$51="",0,'[1]Upto Month Current'!$F$51)</f>
        <v>0</v>
      </c>
      <c r="AD50" s="123">
        <f t="shared" si="572"/>
        <v>1496254</v>
      </c>
      <c r="AE50" s="10">
        <v>16</v>
      </c>
      <c r="AF50" s="10">
        <v>15955</v>
      </c>
      <c r="AG50" s="10">
        <v>3605</v>
      </c>
      <c r="AH50" s="10">
        <v>0</v>
      </c>
      <c r="AI50" s="10">
        <v>0</v>
      </c>
      <c r="AJ50" s="10">
        <v>215</v>
      </c>
      <c r="AK50" s="10">
        <v>124645</v>
      </c>
      <c r="AL50" s="10">
        <v>104796</v>
      </c>
      <c r="AM50" s="10">
        <f>IF('[1]Upto Month Current'!$F$31="",0,'[1]Upto Month Current'!$F$31)</f>
        <v>0</v>
      </c>
      <c r="AN50" s="10">
        <v>57</v>
      </c>
      <c r="AO50" s="10">
        <v>258773</v>
      </c>
      <c r="AP50" s="10">
        <v>34170</v>
      </c>
      <c r="AQ50" s="10">
        <v>0</v>
      </c>
      <c r="AR50" s="10">
        <f>IF('[1]Upto Month Current'!$F$37="",0,'[1]Upto Month Current'!$F$37)</f>
        <v>0</v>
      </c>
      <c r="AS50" s="10">
        <v>0</v>
      </c>
      <c r="AT50" s="10">
        <v>0</v>
      </c>
      <c r="AU50" s="10">
        <f>IF('[1]Upto Month Current'!$F$41="",0,'[1]Upto Month Current'!$F$41)</f>
        <v>0</v>
      </c>
      <c r="AV50" s="10">
        <v>0</v>
      </c>
      <c r="AW50" s="10">
        <f>IF('[1]Upto Month Current'!$F$45="",0,'[1]Upto Month Current'!$F$45)</f>
        <v>0</v>
      </c>
      <c r="AX50" s="10">
        <f>IF('[1]Upto Month Current'!$F$46="",0,'[1]Upto Month Current'!$F$46)</f>
        <v>0</v>
      </c>
      <c r="AY50" s="10">
        <f>IF('[1]Upto Month Current'!$F$47="",0,'[1]Upto Month Current'!$F$47)</f>
        <v>0</v>
      </c>
      <c r="AZ50" s="10">
        <v>0</v>
      </c>
      <c r="BA50" s="10">
        <f>IF('[1]Upto Month Current'!$F$50="",0,'[1]Upto Month Current'!$F$50)</f>
        <v>0</v>
      </c>
      <c r="BB50" s="10">
        <f>IF('[1]Upto Month Current'!$F$52="",0,'[1]Upto Month Current'!$F$52)</f>
        <v>0</v>
      </c>
      <c r="BC50" s="10">
        <v>10872</v>
      </c>
      <c r="BD50" s="10">
        <v>10766</v>
      </c>
      <c r="BE50" s="10">
        <v>0</v>
      </c>
      <c r="BF50" s="10">
        <v>27273</v>
      </c>
      <c r="BG50" s="10">
        <v>124289</v>
      </c>
      <c r="BH50" s="10">
        <f>SUM(AE50:BG50)</f>
        <v>715432</v>
      </c>
      <c r="BI50" s="220">
        <f>AD50+BH50</f>
        <v>2211686</v>
      </c>
      <c r="BJ50" s="10">
        <v>44544</v>
      </c>
      <c r="BK50" s="10">
        <f t="shared" si="573"/>
        <v>2167142</v>
      </c>
      <c r="BL50" s="41">
        <f>'[1]Upto Month Current'!$F$61</f>
        <v>429087</v>
      </c>
      <c r="BM50" s="219">
        <f t="shared" ref="BM50" si="574">BK50-AD50</f>
        <v>670888</v>
      </c>
    </row>
    <row r="51" spans="1:65" ht="15.75">
      <c r="A51" s="130"/>
      <c r="B51" s="12" t="s">
        <v>332</v>
      </c>
      <c r="C51" s="9">
        <f>IF('Upto Month COPPY'!$F$4="",0,'Upto Month COPPY'!$F$4)</f>
        <v>822865</v>
      </c>
      <c r="D51" s="9">
        <f>IF('Upto Month COPPY'!$F$5="",0,'Upto Month COPPY'!$F$5)</f>
        <v>213179</v>
      </c>
      <c r="E51" s="9">
        <f>IF('Upto Month COPPY'!$F$6="",0,'Upto Month COPPY'!$F$6)</f>
        <v>59670</v>
      </c>
      <c r="F51" s="9">
        <f>IF('Upto Month COPPY'!$F$7="",0,'Upto Month COPPY'!$F$7)</f>
        <v>61858</v>
      </c>
      <c r="G51" s="9">
        <f>IF('Upto Month COPPY'!$F$8="",0,'Upto Month COPPY'!$F$8)</f>
        <v>54344</v>
      </c>
      <c r="H51" s="9">
        <f>IF('Upto Month COPPY'!$F$9="",0,'Upto Month COPPY'!$F$9)</f>
        <v>0</v>
      </c>
      <c r="I51" s="9">
        <f>IF('Upto Month COPPY'!$F$10="",0,'Upto Month COPPY'!$F$10)</f>
        <v>0</v>
      </c>
      <c r="J51" s="9">
        <f>IF('Upto Month COPPY'!$F$11="",0,'Upto Month COPPY'!$F$11)</f>
        <v>1181</v>
      </c>
      <c r="K51" s="9">
        <f>IF('Upto Month COPPY'!$F$12="",0,'Upto Month COPPY'!$F$12)</f>
        <v>255</v>
      </c>
      <c r="L51" s="9">
        <f>IF('Upto Month COPPY'!$F$13="",0,'Upto Month COPPY'!$F$13)</f>
        <v>11281</v>
      </c>
      <c r="M51" s="9">
        <f>IF('Upto Month COPPY'!$F$14="",0,'Upto Month COPPY'!$F$14)</f>
        <v>19083</v>
      </c>
      <c r="N51" s="9">
        <f>IF('Upto Month COPPY'!$F$15="",0,'Upto Month COPPY'!$F$15)</f>
        <v>12</v>
      </c>
      <c r="O51" s="9">
        <f>IF('Upto Month COPPY'!$F$16="",0,'Upto Month COPPY'!$F$16)</f>
        <v>1336</v>
      </c>
      <c r="P51" s="9">
        <f>IF('Upto Month COPPY'!$F$17="",0,'Upto Month COPPY'!$F$17)</f>
        <v>60131</v>
      </c>
      <c r="Q51" s="9">
        <f>IF('Upto Month COPPY'!$F$18="",0,'Upto Month COPPY'!$F$18)</f>
        <v>0</v>
      </c>
      <c r="R51" s="9">
        <f>IF('Upto Month COPPY'!$F$21="",0,'Upto Month COPPY'!$F$21)</f>
        <v>1834</v>
      </c>
      <c r="S51" s="9">
        <f>IF('Upto Month COPPY'!$F$26="",0,'Upto Month COPPY'!$F$26)</f>
        <v>0</v>
      </c>
      <c r="T51" s="9">
        <f>IF('Upto Month COPPY'!$F$27="",0,'Upto Month COPPY'!$F$27)</f>
        <v>0</v>
      </c>
      <c r="U51" s="9">
        <f>IF('Upto Month COPPY'!$F$30="",0,'Upto Month COPPY'!$F$30)</f>
        <v>0</v>
      </c>
      <c r="V51" s="9">
        <f>IF('Upto Month COPPY'!$F$35="",0,'Upto Month COPPY'!$F$35)</f>
        <v>0</v>
      </c>
      <c r="W51" s="9">
        <f>IF('Upto Month COPPY'!$F$39="",0,'Upto Month COPPY'!$F$39)</f>
        <v>0</v>
      </c>
      <c r="X51" s="9">
        <f>IF('Upto Month COPPY'!$F$40="",0,'Upto Month COPPY'!$F$40)</f>
        <v>0</v>
      </c>
      <c r="Y51" s="9">
        <f>IF('Upto Month COPPY'!$F$42="",0,'Upto Month COPPY'!$F$42)</f>
        <v>18657</v>
      </c>
      <c r="Z51" s="9">
        <f>IF('Upto Month COPPY'!$F$43="",0,'Upto Month COPPY'!$F$43)</f>
        <v>1957</v>
      </c>
      <c r="AA51" s="9">
        <f>IF('Upto Month COPPY'!$F$44="",0,'Upto Month COPPY'!$F$44)</f>
        <v>1450</v>
      </c>
      <c r="AB51" s="9">
        <f>IF('Upto Month COPPY'!$F$48="",0,'Upto Month COPPY'!$F$48)</f>
        <v>40</v>
      </c>
      <c r="AC51" s="10">
        <f>IF('Upto Month COPPY'!$F$51="",0,'Upto Month COPPY'!$F$51)</f>
        <v>0</v>
      </c>
      <c r="AD51" s="123">
        <f t="shared" ref="AD51:AD52" si="575">SUM(C51:AC51)</f>
        <v>1329133</v>
      </c>
      <c r="AE51" s="9">
        <f>IF('Upto Month COPPY'!$F$19="",0,'Upto Month COPPY'!$F$19)</f>
        <v>0</v>
      </c>
      <c r="AF51" s="9">
        <f>IF('Upto Month COPPY'!$F$20="",0,'Upto Month COPPY'!$F$20)</f>
        <v>7790</v>
      </c>
      <c r="AG51" s="9">
        <f>IF('Upto Month COPPY'!$F$22="",0,'Upto Month COPPY'!$F$22)</f>
        <v>2218</v>
      </c>
      <c r="AH51" s="9">
        <f>IF('Upto Month COPPY'!$F$23="",0,'Upto Month COPPY'!$F$23)</f>
        <v>0</v>
      </c>
      <c r="AI51" s="9">
        <f>IF('Upto Month COPPY'!$F$24="",0,'Upto Month COPPY'!$F$24)</f>
        <v>0</v>
      </c>
      <c r="AJ51" s="9">
        <f>IF('Upto Month COPPY'!$F$25="",0,'Upto Month COPPY'!$F$25)</f>
        <v>222</v>
      </c>
      <c r="AK51" s="9">
        <f>IF('Upto Month COPPY'!$F$28="",0,'Upto Month COPPY'!$F$28)</f>
        <v>119963</v>
      </c>
      <c r="AL51" s="9">
        <f>IF('Upto Month COPPY'!$F$29="",0,'Upto Month COPPY'!$F$29)</f>
        <v>71768</v>
      </c>
      <c r="AM51" s="9">
        <f>IF('Upto Month COPPY'!$F$31="",0,'Upto Month COPPY'!$F$31)</f>
        <v>0</v>
      </c>
      <c r="AN51" s="9">
        <f>IF('Upto Month COPPY'!$F$32="",0,'Upto Month COPPY'!$F$32)</f>
        <v>0</v>
      </c>
      <c r="AO51" s="9">
        <f>IF('Upto Month COPPY'!$F$33="",0,'Upto Month COPPY'!$F$33)</f>
        <v>335018</v>
      </c>
      <c r="AP51" s="9">
        <f>IF('Upto Month COPPY'!$F$34="",0,'Upto Month COPPY'!$F$34)</f>
        <v>8247</v>
      </c>
      <c r="AQ51" s="10">
        <f>IF('Upto Month COPPY'!$F$36="",0,'Upto Month COPPY'!$F$36)</f>
        <v>0</v>
      </c>
      <c r="AR51" s="9">
        <f>IF('Upto Month COPPY'!$F$37="",0,'Upto Month COPPY'!$F$37)</f>
        <v>0</v>
      </c>
      <c r="AS51" s="9">
        <v>0</v>
      </c>
      <c r="AT51" s="9">
        <f>IF('Upto Month COPPY'!$F$38="",0,'Upto Month COPPY'!$F$38)</f>
        <v>0</v>
      </c>
      <c r="AU51" s="9">
        <f>IF('Upto Month COPPY'!$F$41="",0,'Upto Month COPPY'!$F$41)</f>
        <v>0</v>
      </c>
      <c r="AV51" s="9">
        <v>0</v>
      </c>
      <c r="AW51" s="9">
        <f>IF('Upto Month COPPY'!$F$45="",0,'Upto Month COPPY'!$F$45)</f>
        <v>0</v>
      </c>
      <c r="AX51" s="9">
        <f>IF('Upto Month COPPY'!$F$46="",0,'Upto Month COPPY'!$F$46)</f>
        <v>0</v>
      </c>
      <c r="AY51" s="9">
        <f>IF('Upto Month COPPY'!$F$47="",0,'Upto Month COPPY'!$F$47)</f>
        <v>0</v>
      </c>
      <c r="AZ51" s="9">
        <f>IF('Upto Month COPPY'!$F$49="",0,'Upto Month COPPY'!$F$49)</f>
        <v>0</v>
      </c>
      <c r="BA51" s="9">
        <f>IF('Upto Month COPPY'!$F$50="",0,'Upto Month COPPY'!$F$50)</f>
        <v>0</v>
      </c>
      <c r="BB51" s="10">
        <f>IF('Upto Month COPPY'!$F$52="",0,'Upto Month COPPY'!$F$52)</f>
        <v>0</v>
      </c>
      <c r="BC51" s="9">
        <f>IF('Upto Month COPPY'!$F$53="",0,'Upto Month COPPY'!$F$53)</f>
        <v>11022</v>
      </c>
      <c r="BD51" s="9">
        <f>IF('Upto Month COPPY'!$F$54="",0,'Upto Month COPPY'!$F$54)</f>
        <v>11022</v>
      </c>
      <c r="BE51" s="9">
        <f>IF('Upto Month COPPY'!$F$55="",0,'Upto Month COPPY'!$F$55)</f>
        <v>0</v>
      </c>
      <c r="BF51" s="9">
        <f>IF('Upto Month COPPY'!$F$56="",0,'Upto Month COPPY'!$F$56)</f>
        <v>33468</v>
      </c>
      <c r="BG51" s="9">
        <f>IF('Upto Month COPPY'!$F$58="",0,'Upto Month COPPY'!$F$58)</f>
        <v>245958</v>
      </c>
      <c r="BH51" s="9">
        <f>SUM(AE51:BG51)</f>
        <v>846696</v>
      </c>
      <c r="BI51" s="127">
        <f>AD51+BH51</f>
        <v>2175829</v>
      </c>
      <c r="BJ51" s="9">
        <f>IF('Upto Month COPPY'!$F$60="",0,'Upto Month COPPY'!$F$60)</f>
        <v>23337</v>
      </c>
      <c r="BK51" s="51">
        <f t="shared" ref="BK51:BK52" si="576">BI51-BJ51</f>
        <v>2152492</v>
      </c>
      <c r="BL51">
        <f>'Upto Month COPPY'!$F$61</f>
        <v>2152491</v>
      </c>
      <c r="BM51" s="30">
        <f t="shared" ref="BM51:BM55" si="577">BK51-AD51</f>
        <v>823359</v>
      </c>
    </row>
    <row r="52" spans="1:65" ht="15.75" customHeight="1">
      <c r="A52" s="130"/>
      <c r="B52" s="183" t="s">
        <v>333</v>
      </c>
      <c r="C52" s="9">
        <f>IF('Upto Month Current'!$F$4="",0,'Upto Month Current'!$F$4)</f>
        <v>891177</v>
      </c>
      <c r="D52" s="9">
        <f>IF('Upto Month Current'!$F$5="",0,'Upto Month Current'!$F$5)</f>
        <v>333072</v>
      </c>
      <c r="E52" s="9">
        <f>IF('Upto Month Current'!$F$6="",0,'Upto Month Current'!$F$6)</f>
        <v>61361</v>
      </c>
      <c r="F52" s="9">
        <f>IF('Upto Month Current'!$F$7="",0,'Upto Month Current'!$F$7)</f>
        <v>72257</v>
      </c>
      <c r="G52" s="9">
        <f>IF('Upto Month Current'!$F$8="",0,'Upto Month Current'!$F$8)</f>
        <v>65966</v>
      </c>
      <c r="H52" s="9">
        <f>IF('Upto Month Current'!$F$9="",0,'Upto Month Current'!$F$9)</f>
        <v>0</v>
      </c>
      <c r="I52" s="9">
        <f>IF('Upto Month Current'!$F$10="",0,'Upto Month Current'!$F$10)</f>
        <v>0</v>
      </c>
      <c r="J52" s="9">
        <f>IF('Upto Month Current'!$F$11="",0,'Upto Month Current'!$F$11)</f>
        <v>4215</v>
      </c>
      <c r="K52" s="9">
        <f>IF('Upto Month Current'!$F$12="",0,'Upto Month Current'!$F$12)</f>
        <v>853</v>
      </c>
      <c r="L52" s="9">
        <f>IF('Upto Month Current'!$F$13="",0,'Upto Month Current'!$F$13)</f>
        <v>12743</v>
      </c>
      <c r="M52" s="9">
        <f>IF('Upto Month Current'!$F$14="",0,'Upto Month Current'!$F$14)</f>
        <v>21618</v>
      </c>
      <c r="N52" s="9">
        <f>IF('Upto Month Current'!$F$15="",0,'Upto Month Current'!$F$15)</f>
        <v>9</v>
      </c>
      <c r="O52" s="9">
        <f>IF('Upto Month Current'!$F$16="",0,'Upto Month Current'!$F$16)</f>
        <v>1296</v>
      </c>
      <c r="P52" s="9">
        <f>IF('Upto Month Current'!$F$17="",0,'Upto Month Current'!$F$17)</f>
        <v>75527</v>
      </c>
      <c r="Q52" s="9">
        <f>IF('Upto Month Current'!$F$18="",0,'Upto Month Current'!$F$18)</f>
        <v>0</v>
      </c>
      <c r="R52" s="9">
        <f>IF('Upto Month Current'!$F$21="",0,'Upto Month Current'!$F$21)</f>
        <v>2069</v>
      </c>
      <c r="S52" s="9">
        <f>IF('Upto Month Current'!$F$26="",0,'Upto Month Current'!$F$26)</f>
        <v>0</v>
      </c>
      <c r="T52" s="9">
        <f>IF('Upto Month Current'!$F$27="",0,'Upto Month Current'!$F$27)</f>
        <v>0</v>
      </c>
      <c r="U52" s="9">
        <f>IF('Upto Month Current'!$F$30="",0,'Upto Month Current'!$F$30)</f>
        <v>0</v>
      </c>
      <c r="V52" s="9">
        <f>IF('Upto Month Current'!$F$35="",0,'Upto Month Current'!$F$35)</f>
        <v>0</v>
      </c>
      <c r="W52" s="9">
        <f>IF('Upto Month Current'!$F$39="",0,'Upto Month Current'!$F$39)</f>
        <v>0</v>
      </c>
      <c r="X52" s="9">
        <f>IF('Upto Month Current'!$F$40="",0,'Upto Month Current'!$F$40)</f>
        <v>0</v>
      </c>
      <c r="Y52" s="9">
        <f>IF('Upto Month Current'!$F$42="",0,'Upto Month Current'!$F$42)</f>
        <v>7269</v>
      </c>
      <c r="Z52" s="9">
        <f>IF('Upto Month Current'!$F$43="",0,'Upto Month Current'!$F$43)</f>
        <v>3659</v>
      </c>
      <c r="AA52" s="9">
        <f>IF('Upto Month Current'!$F$44="",0,'Upto Month Current'!$F$44)</f>
        <v>1534</v>
      </c>
      <c r="AB52" s="9">
        <f>IF('Upto Month Current'!$F$48="",0,'Upto Month Current'!$F$48)</f>
        <v>0</v>
      </c>
      <c r="AC52" s="10">
        <f>IF('Upto Month Current'!$F$51="",0,'Upto Month Current'!$F$51)</f>
        <v>0</v>
      </c>
      <c r="AD52" s="123">
        <f t="shared" si="575"/>
        <v>1554625</v>
      </c>
      <c r="AE52" s="9">
        <f>IF('Upto Month Current'!$F$19="",0,'Upto Month Current'!$F$19)</f>
        <v>30</v>
      </c>
      <c r="AF52" s="9">
        <f>IF('Upto Month Current'!$F$20="",0,'Upto Month Current'!$F$20)</f>
        <v>4842</v>
      </c>
      <c r="AG52" s="9">
        <f>IF('Upto Month Current'!$F$22="",0,'Upto Month Current'!$F$22)</f>
        <v>148</v>
      </c>
      <c r="AH52" s="9">
        <f>IF('Upto Month Current'!$F$23="",0,'Upto Month Current'!$F$23)</f>
        <v>196</v>
      </c>
      <c r="AI52" s="9">
        <f>IF('Upto Month Current'!$F$24="",0,'Upto Month Current'!$F$24)</f>
        <v>0</v>
      </c>
      <c r="AJ52" s="9">
        <f>IF('Upto Month Current'!$F$25="",0,'Upto Month Current'!$F$25)</f>
        <v>0</v>
      </c>
      <c r="AK52" s="9">
        <f>IF('Upto Month Current'!$F$28="",0,'Upto Month Current'!$F$28)</f>
        <v>170109</v>
      </c>
      <c r="AL52" s="9">
        <f>IF('Upto Month Current'!$F$29="",0,'Upto Month Current'!$F$29)</f>
        <v>122026</v>
      </c>
      <c r="AM52" s="9">
        <f>IF('Upto Month Current'!$F$31="",0,'Upto Month Current'!$F$31)</f>
        <v>0</v>
      </c>
      <c r="AN52" s="9">
        <f>IF('Upto Month Current'!$F$32="",0,'Upto Month Current'!$F$32)</f>
        <v>0</v>
      </c>
      <c r="AO52" s="9">
        <f>IF('Upto Month Current'!$F$33="",0,'Upto Month Current'!$F$33)</f>
        <v>251467</v>
      </c>
      <c r="AP52" s="9">
        <f>IF('Upto Month Current'!$F$34="",0,'Upto Month Current'!$F$34)</f>
        <v>30000</v>
      </c>
      <c r="AQ52" s="10">
        <f>IF('Upto Month Current'!$F$36="",0,'Upto Month Current'!$F$36)</f>
        <v>0</v>
      </c>
      <c r="AR52" s="9">
        <f>IF('Upto Month Current'!$F$37="",0,'Upto Month Current'!$F$37)</f>
        <v>0</v>
      </c>
      <c r="AS52" s="9">
        <v>0</v>
      </c>
      <c r="AT52" s="9">
        <f>IF('Upto Month Current'!$F$38="",0,'Upto Month Current'!$F$38)</f>
        <v>0</v>
      </c>
      <c r="AU52" s="9">
        <f>IF('Upto Month Current'!$F$41="",0,'Upto Month Current'!$F$41)</f>
        <v>0</v>
      </c>
      <c r="AV52" s="9">
        <v>0</v>
      </c>
      <c r="AW52" s="9">
        <f>IF('Upto Month Current'!$F$45="",0,'Upto Month Current'!$F$45)</f>
        <v>0</v>
      </c>
      <c r="AX52" s="9">
        <f>IF('Upto Month Current'!$F$46="",0,'Upto Month Current'!$F$46)</f>
        <v>0</v>
      </c>
      <c r="AY52" s="9">
        <f>IF('Upto Month Current'!$F$47="",0,'Upto Month Current'!$F$47)</f>
        <v>0</v>
      </c>
      <c r="AZ52" s="9">
        <f>IF('Upto Month Current'!$F$49="",0,'Upto Month Current'!$F$49)</f>
        <v>0</v>
      </c>
      <c r="BA52" s="9">
        <f>IF('Upto Month Current'!$F$50="",0,'Upto Month Current'!$F$50)</f>
        <v>0</v>
      </c>
      <c r="BB52" s="10">
        <f>IF('Upto Month Current'!$F$52="",0,'Upto Month Current'!$F$52)</f>
        <v>0</v>
      </c>
      <c r="BC52" s="9">
        <f>IF('Upto Month Current'!$F$53="",0,'Upto Month Current'!$F$53)</f>
        <v>10296</v>
      </c>
      <c r="BD52" s="9">
        <f>IF('Upto Month Current'!$F$54="",0,'Upto Month Current'!$F$54)</f>
        <v>10122</v>
      </c>
      <c r="BE52" s="9">
        <f>IF('Upto Month Current'!$F$55="",0,'Upto Month Current'!$F$55)</f>
        <v>0</v>
      </c>
      <c r="BF52" s="9">
        <f>IF('Upto Month Current'!$F$56="",0,'Upto Month Current'!$F$56)</f>
        <v>25799</v>
      </c>
      <c r="BG52" s="9">
        <f>IF('Upto Month Current'!$F$58="",0,'Upto Month Current'!$F$58)</f>
        <v>457524</v>
      </c>
      <c r="BH52" s="9">
        <f>SUM(AE52:BG52)</f>
        <v>1082559</v>
      </c>
      <c r="BI52" s="127">
        <f>AD52+BH52</f>
        <v>2637184</v>
      </c>
      <c r="BJ52" s="9">
        <f>IF('Upto Month Current'!$F$60="",0,'Upto Month Current'!$F$60)</f>
        <v>21107</v>
      </c>
      <c r="BK52" s="51">
        <f t="shared" si="576"/>
        <v>2616077</v>
      </c>
      <c r="BL52">
        <f>'Upto Month Current'!$F$61</f>
        <v>2616078</v>
      </c>
      <c r="BM52" s="30">
        <f t="shared" si="577"/>
        <v>1061452</v>
      </c>
    </row>
    <row r="53" spans="1:65" ht="15.75">
      <c r="A53" s="130"/>
      <c r="B53" s="5" t="s">
        <v>127</v>
      </c>
      <c r="C53" s="11">
        <f>C52-C50</f>
        <v>11365</v>
      </c>
      <c r="D53" s="11">
        <f t="shared" ref="D53" si="578">D52-D50</f>
        <v>35206</v>
      </c>
      <c r="E53" s="11">
        <f t="shared" ref="E53" si="579">E52-E50</f>
        <v>-4866</v>
      </c>
      <c r="F53" s="11">
        <f t="shared" ref="F53" si="580">F52-F50</f>
        <v>2215</v>
      </c>
      <c r="G53" s="11">
        <f t="shared" ref="G53" si="581">G52-G50</f>
        <v>1165</v>
      </c>
      <c r="H53" s="11">
        <f t="shared" ref="H53" si="582">H52-H50</f>
        <v>0</v>
      </c>
      <c r="I53" s="11">
        <f t="shared" ref="I53" si="583">I52-I50</f>
        <v>0</v>
      </c>
      <c r="J53" s="11">
        <f t="shared" ref="J53" si="584">J52-J50</f>
        <v>3059</v>
      </c>
      <c r="K53" s="11">
        <f t="shared" ref="K53" si="585">K52-K50</f>
        <v>505</v>
      </c>
      <c r="L53" s="11">
        <f t="shared" ref="L53" si="586">L52-L50</f>
        <v>1589</v>
      </c>
      <c r="M53" s="11">
        <f t="shared" ref="M53" si="587">M52-M50</f>
        <v>3914</v>
      </c>
      <c r="N53" s="11">
        <f t="shared" ref="N53" si="588">N52-N50</f>
        <v>-9</v>
      </c>
      <c r="O53" s="11">
        <f t="shared" ref="O53" si="589">O52-O50</f>
        <v>-2764</v>
      </c>
      <c r="P53" s="11">
        <f t="shared" ref="P53" si="590">P52-P50</f>
        <v>21343</v>
      </c>
      <c r="Q53" s="11">
        <f t="shared" ref="Q53" si="591">Q52-Q50</f>
        <v>0</v>
      </c>
      <c r="R53" s="11">
        <f t="shared" ref="R53" si="592">R52-R50</f>
        <v>-1949</v>
      </c>
      <c r="S53" s="11">
        <f t="shared" ref="S53" si="593">S52-S50</f>
        <v>0</v>
      </c>
      <c r="T53" s="11">
        <f t="shared" ref="T53:U53" si="594">T52-T50</f>
        <v>0</v>
      </c>
      <c r="U53" s="11">
        <f t="shared" si="594"/>
        <v>0</v>
      </c>
      <c r="V53" s="9">
        <f t="shared" ref="V53" si="595">V52-V50</f>
        <v>0</v>
      </c>
      <c r="W53" s="11">
        <f t="shared" ref="W53" si="596">W52-W50</f>
        <v>0</v>
      </c>
      <c r="X53" s="11">
        <f t="shared" ref="X53" si="597">X52-X50</f>
        <v>0</v>
      </c>
      <c r="Y53" s="11">
        <f t="shared" ref="Y53" si="598">Y52-Y50</f>
        <v>-13803</v>
      </c>
      <c r="Z53" s="11">
        <f t="shared" ref="Z53" si="599">Z52-Z50</f>
        <v>1449</v>
      </c>
      <c r="AA53" s="11">
        <f t="shared" ref="AA53:AD53" si="600">AA52-AA50</f>
        <v>-48</v>
      </c>
      <c r="AB53" s="11">
        <f t="shared" ref="AB53" si="601">AB52-AB50</f>
        <v>0</v>
      </c>
      <c r="AC53" s="10">
        <f t="shared" si="600"/>
        <v>0</v>
      </c>
      <c r="AD53" s="11">
        <f t="shared" si="600"/>
        <v>58371</v>
      </c>
      <c r="AE53" s="11">
        <f t="shared" ref="AE53" si="602">AE52-AE50</f>
        <v>14</v>
      </c>
      <c r="AF53" s="11">
        <f t="shared" ref="AF53" si="603">AF52-AF50</f>
        <v>-11113</v>
      </c>
      <c r="AG53" s="11">
        <f t="shared" ref="AG53" si="604">AG52-AG50</f>
        <v>-3457</v>
      </c>
      <c r="AH53" s="11">
        <f t="shared" ref="AH53" si="605">AH52-AH50</f>
        <v>196</v>
      </c>
      <c r="AI53" s="11">
        <f t="shared" ref="AI53" si="606">AI52-AI50</f>
        <v>0</v>
      </c>
      <c r="AJ53" s="11">
        <f t="shared" ref="AJ53" si="607">AJ52-AJ50</f>
        <v>-215</v>
      </c>
      <c r="AK53" s="11">
        <f t="shared" ref="AK53" si="608">AK52-AK50</f>
        <v>45464</v>
      </c>
      <c r="AL53" s="11">
        <f t="shared" ref="AL53" si="609">AL52-AL50</f>
        <v>17230</v>
      </c>
      <c r="AM53" s="11">
        <f t="shared" ref="AM53" si="610">AM52-AM50</f>
        <v>0</v>
      </c>
      <c r="AN53" s="11">
        <f t="shared" ref="AN53" si="611">AN52-AN50</f>
        <v>-57</v>
      </c>
      <c r="AO53" s="9">
        <f t="shared" ref="AO53" si="612">AO52-AO50</f>
        <v>-7306</v>
      </c>
      <c r="AP53" s="11">
        <f t="shared" ref="AP53" si="613">AP52-AP50</f>
        <v>-4170</v>
      </c>
      <c r="AQ53" s="10">
        <f t="shared" ref="AQ53" si="614">AQ52-AQ50</f>
        <v>0</v>
      </c>
      <c r="AR53" s="11">
        <f t="shared" ref="AR53" si="615">AR52-AR50</f>
        <v>0</v>
      </c>
      <c r="AS53" s="11">
        <f t="shared" ref="AS53" si="616">AS52-AS50</f>
        <v>0</v>
      </c>
      <c r="AT53" s="11">
        <f t="shared" ref="AT53" si="617">AT52-AT50</f>
        <v>0</v>
      </c>
      <c r="AU53" s="11">
        <f t="shared" ref="AU53" si="618">AU52-AU50</f>
        <v>0</v>
      </c>
      <c r="AV53" s="11">
        <f t="shared" ref="AV53" si="619">AV52-AV50</f>
        <v>0</v>
      </c>
      <c r="AW53" s="11">
        <f t="shared" ref="AW53" si="620">AW52-AW50</f>
        <v>0</v>
      </c>
      <c r="AX53" s="11">
        <f t="shared" ref="AX53" si="621">AX52-AX50</f>
        <v>0</v>
      </c>
      <c r="AY53" s="11">
        <f t="shared" ref="AY53" si="622">AY52-AY50</f>
        <v>0</v>
      </c>
      <c r="AZ53" s="11">
        <f t="shared" ref="AZ53" si="623">AZ52-AZ50</f>
        <v>0</v>
      </c>
      <c r="BA53" s="11">
        <f t="shared" ref="BA53" si="624">BA52-BA50</f>
        <v>0</v>
      </c>
      <c r="BB53" s="10">
        <f t="shared" ref="BB53" si="625">BB52-BB50</f>
        <v>0</v>
      </c>
      <c r="BC53" s="11">
        <f t="shared" ref="BC53" si="626">BC52-BC50</f>
        <v>-576</v>
      </c>
      <c r="BD53" s="11">
        <f t="shared" ref="BD53" si="627">BD52-BD50</f>
        <v>-644</v>
      </c>
      <c r="BE53" s="11">
        <f t="shared" ref="BE53" si="628">BE52-BE50</f>
        <v>0</v>
      </c>
      <c r="BF53" s="11">
        <f t="shared" ref="BF53" si="629">BF52-BF50</f>
        <v>-1474</v>
      </c>
      <c r="BG53" s="11">
        <f t="shared" ref="BG53:BH53" si="630">BG52-BG50</f>
        <v>333235</v>
      </c>
      <c r="BH53" s="9">
        <f t="shared" si="630"/>
        <v>367127</v>
      </c>
      <c r="BI53" s="45">
        <f t="shared" ref="BI53" si="631">BI52-BI50</f>
        <v>425498</v>
      </c>
      <c r="BJ53" s="11">
        <f t="shared" ref="BJ53:BK53" si="632">BJ52-BJ50</f>
        <v>-23437</v>
      </c>
      <c r="BK53" s="51">
        <f t="shared" si="632"/>
        <v>448935</v>
      </c>
      <c r="BM53" s="30">
        <f t="shared" si="577"/>
        <v>390564</v>
      </c>
    </row>
    <row r="54" spans="1:65" ht="15.75">
      <c r="A54" s="130"/>
      <c r="B54" s="5" t="s">
        <v>128</v>
      </c>
      <c r="C54" s="13">
        <f>C53/C50</f>
        <v>1.2917532381917955E-2</v>
      </c>
      <c r="D54" s="13">
        <f t="shared" ref="D54" si="633">D53/D50</f>
        <v>0.11819408727414341</v>
      </c>
      <c r="E54" s="13">
        <f t="shared" ref="E54" si="634">E53/E50</f>
        <v>-7.3474564754556299E-2</v>
      </c>
      <c r="F54" s="13">
        <f t="shared" ref="F54" si="635">F53/F50</f>
        <v>3.1623882813169239E-2</v>
      </c>
      <c r="G54" s="13">
        <f t="shared" ref="G54" si="636">G53/G50</f>
        <v>1.7978117621641643E-2</v>
      </c>
      <c r="H54" s="13" t="e">
        <f t="shared" ref="H54" si="637">H53/H50</f>
        <v>#DIV/0!</v>
      </c>
      <c r="I54" s="13" t="e">
        <f t="shared" ref="I54" si="638">I53/I50</f>
        <v>#DIV/0!</v>
      </c>
      <c r="J54" s="13">
        <f t="shared" ref="J54" si="639">J53/J50</f>
        <v>2.6461937716262978</v>
      </c>
      <c r="K54" s="13">
        <f t="shared" ref="K54" si="640">K53/K50</f>
        <v>1.4511494252873562</v>
      </c>
      <c r="L54" s="13">
        <f t="shared" ref="L54" si="641">L53/L50</f>
        <v>0.14246010399856554</v>
      </c>
      <c r="M54" s="13">
        <f t="shared" ref="M54" si="642">M53/M50</f>
        <v>0.22107998192498871</v>
      </c>
      <c r="N54" s="13">
        <f t="shared" ref="N54" si="643">N53/N50</f>
        <v>-0.5</v>
      </c>
      <c r="O54" s="13">
        <f t="shared" ref="O54" si="644">O53/O50</f>
        <v>-0.68078817733990149</v>
      </c>
      <c r="P54" s="13">
        <f t="shared" ref="P54" si="645">P53/P50</f>
        <v>0.39389856784290567</v>
      </c>
      <c r="Q54" s="13" t="e">
        <f t="shared" ref="Q54" si="646">Q53/Q50</f>
        <v>#DIV/0!</v>
      </c>
      <c r="R54" s="13">
        <f t="shared" ref="R54" si="647">R53/R50</f>
        <v>-0.48506719761075162</v>
      </c>
      <c r="S54" s="13" t="e">
        <f t="shared" ref="S54" si="648">S53/S50</f>
        <v>#DIV/0!</v>
      </c>
      <c r="T54" s="13" t="e">
        <f t="shared" ref="T54:U54" si="649">T53/T50</f>
        <v>#DIV/0!</v>
      </c>
      <c r="U54" s="13" t="e">
        <f t="shared" si="649"/>
        <v>#DIV/0!</v>
      </c>
      <c r="V54" s="163" t="e">
        <f t="shared" ref="V54" si="650">V53/V50</f>
        <v>#DIV/0!</v>
      </c>
      <c r="W54" s="13" t="e">
        <f t="shared" ref="W54" si="651">W53/W50</f>
        <v>#DIV/0!</v>
      </c>
      <c r="X54" s="13" t="e">
        <f t="shared" ref="X54" si="652">X53/X50</f>
        <v>#DIV/0!</v>
      </c>
      <c r="Y54" s="13">
        <f t="shared" ref="Y54" si="653">Y53/Y50</f>
        <v>-0.65503986332574027</v>
      </c>
      <c r="Z54" s="13">
        <f t="shared" ref="Z54" si="654">Z53/Z50</f>
        <v>0.65565610859728507</v>
      </c>
      <c r="AA54" s="13">
        <f t="shared" ref="AA54:AD54" si="655">AA53/AA50</f>
        <v>-3.0341340075853349E-2</v>
      </c>
      <c r="AB54" s="13" t="e">
        <f t="shared" ref="AB54" si="656">AB53/AB50</f>
        <v>#DIV/0!</v>
      </c>
      <c r="AC54" s="14" t="e">
        <f t="shared" si="655"/>
        <v>#DIV/0!</v>
      </c>
      <c r="AD54" s="13">
        <f t="shared" si="655"/>
        <v>3.9011424530861739E-2</v>
      </c>
      <c r="AE54" s="13">
        <f t="shared" ref="AE54" si="657">AE53/AE50</f>
        <v>0.875</v>
      </c>
      <c r="AF54" s="13">
        <f t="shared" ref="AF54" si="658">AF53/AF50</f>
        <v>-0.69652146662488246</v>
      </c>
      <c r="AG54" s="13">
        <f t="shared" ref="AG54" si="659">AG53/AG50</f>
        <v>-0.95894590846047156</v>
      </c>
      <c r="AH54" s="13" t="e">
        <f t="shared" ref="AH54" si="660">AH53/AH50</f>
        <v>#DIV/0!</v>
      </c>
      <c r="AI54" s="13" t="e">
        <f t="shared" ref="AI54" si="661">AI53/AI50</f>
        <v>#DIV/0!</v>
      </c>
      <c r="AJ54" s="13">
        <f t="shared" ref="AJ54" si="662">AJ53/AJ50</f>
        <v>-1</v>
      </c>
      <c r="AK54" s="13">
        <f t="shared" ref="AK54" si="663">AK53/AK50</f>
        <v>0.36474788399053309</v>
      </c>
      <c r="AL54" s="13">
        <f t="shared" ref="AL54" si="664">AL53/AL50</f>
        <v>0.16441467231573725</v>
      </c>
      <c r="AM54" s="13" t="e">
        <f t="shared" ref="AM54" si="665">AM53/AM50</f>
        <v>#DIV/0!</v>
      </c>
      <c r="AN54" s="13">
        <f t="shared" ref="AN54" si="666">AN53/AN50</f>
        <v>-1</v>
      </c>
      <c r="AO54" s="163">
        <f t="shared" ref="AO54" si="667">AO53/AO50</f>
        <v>-2.8233239171010886E-2</v>
      </c>
      <c r="AP54" s="13">
        <f t="shared" ref="AP54" si="668">AP53/AP50</f>
        <v>-0.12203687445127305</v>
      </c>
      <c r="AQ54" s="14" t="e">
        <f t="shared" ref="AQ54" si="669">AQ53/AQ50</f>
        <v>#DIV/0!</v>
      </c>
      <c r="AR54" s="13" t="e">
        <f t="shared" ref="AR54" si="670">AR53/AR50</f>
        <v>#DIV/0!</v>
      </c>
      <c r="AS54" s="13" t="e">
        <f t="shared" ref="AS54" si="671">AS53/AS50</f>
        <v>#DIV/0!</v>
      </c>
      <c r="AT54" s="13" t="e">
        <f t="shared" ref="AT54" si="672">AT53/AT50</f>
        <v>#DIV/0!</v>
      </c>
      <c r="AU54" s="13" t="e">
        <f t="shared" ref="AU54" si="673">AU53/AU50</f>
        <v>#DIV/0!</v>
      </c>
      <c r="AV54" s="13" t="e">
        <f t="shared" ref="AV54" si="674">AV53/AV50</f>
        <v>#DIV/0!</v>
      </c>
      <c r="AW54" s="13" t="e">
        <f t="shared" ref="AW54" si="675">AW53/AW50</f>
        <v>#DIV/0!</v>
      </c>
      <c r="AX54" s="13" t="e">
        <f t="shared" ref="AX54" si="676">AX53/AX50</f>
        <v>#DIV/0!</v>
      </c>
      <c r="AY54" s="13" t="e">
        <f t="shared" ref="AY54" si="677">AY53/AY50</f>
        <v>#DIV/0!</v>
      </c>
      <c r="AZ54" s="13" t="e">
        <f t="shared" ref="AZ54" si="678">AZ53/AZ50</f>
        <v>#DIV/0!</v>
      </c>
      <c r="BA54" s="13" t="e">
        <f t="shared" ref="BA54" si="679">BA53/BA50</f>
        <v>#DIV/0!</v>
      </c>
      <c r="BB54" s="14" t="e">
        <f t="shared" ref="BB54" si="680">BB53/BB50</f>
        <v>#DIV/0!</v>
      </c>
      <c r="BC54" s="13">
        <f t="shared" ref="BC54" si="681">BC53/BC50</f>
        <v>-5.2980132450331126E-2</v>
      </c>
      <c r="BD54" s="13">
        <f t="shared" ref="BD54" si="682">BD53/BD50</f>
        <v>-5.9817945383615082E-2</v>
      </c>
      <c r="BE54" s="13" t="e">
        <f t="shared" ref="BE54" si="683">BE53/BE50</f>
        <v>#DIV/0!</v>
      </c>
      <c r="BF54" s="13">
        <f t="shared" ref="BF54" si="684">BF53/BF50</f>
        <v>-5.404612620540461E-2</v>
      </c>
      <c r="BG54" s="13">
        <f t="shared" ref="BG54:BH54" si="685">BG53/BG50</f>
        <v>2.6811302689699006</v>
      </c>
      <c r="BH54" s="163">
        <f t="shared" si="685"/>
        <v>0.51315428999541535</v>
      </c>
      <c r="BI54" s="46">
        <f t="shared" ref="BI54" si="686">BI53/BI50</f>
        <v>0.1923862609791806</v>
      </c>
      <c r="BJ54" s="13">
        <f t="shared" ref="BJ54:BK54" si="687">BJ53/BJ50</f>
        <v>-0.52615391522988508</v>
      </c>
      <c r="BK54" s="52">
        <f t="shared" si="687"/>
        <v>0.2071553225400089</v>
      </c>
      <c r="BM54" s="163">
        <f t="shared" ref="BM54" si="688">BM53/BM50</f>
        <v>0.58215976437199657</v>
      </c>
    </row>
    <row r="55" spans="1:65" ht="15.75">
      <c r="A55" s="130"/>
      <c r="B55" s="5" t="s">
        <v>129</v>
      </c>
      <c r="C55" s="11">
        <f>C52-C51</f>
        <v>68312</v>
      </c>
      <c r="D55" s="11">
        <f t="shared" ref="D55:BK55" si="689">D52-D51</f>
        <v>119893</v>
      </c>
      <c r="E55" s="11">
        <f t="shared" si="689"/>
        <v>1691</v>
      </c>
      <c r="F55" s="11">
        <f t="shared" si="689"/>
        <v>10399</v>
      </c>
      <c r="G55" s="11">
        <f t="shared" si="689"/>
        <v>11622</v>
      </c>
      <c r="H55" s="11">
        <f t="shared" si="689"/>
        <v>0</v>
      </c>
      <c r="I55" s="11">
        <f t="shared" si="689"/>
        <v>0</v>
      </c>
      <c r="J55" s="11">
        <f t="shared" si="689"/>
        <v>3034</v>
      </c>
      <c r="K55" s="11">
        <f t="shared" si="689"/>
        <v>598</v>
      </c>
      <c r="L55" s="11">
        <f t="shared" si="689"/>
        <v>1462</v>
      </c>
      <c r="M55" s="11">
        <f t="shared" si="689"/>
        <v>2535</v>
      </c>
      <c r="N55" s="11">
        <f t="shared" si="689"/>
        <v>-3</v>
      </c>
      <c r="O55" s="11">
        <f t="shared" si="689"/>
        <v>-40</v>
      </c>
      <c r="P55" s="11">
        <f t="shared" si="689"/>
        <v>15396</v>
      </c>
      <c r="Q55" s="11">
        <f t="shared" si="689"/>
        <v>0</v>
      </c>
      <c r="R55" s="11">
        <f t="shared" si="689"/>
        <v>235</v>
      </c>
      <c r="S55" s="11">
        <f t="shared" si="689"/>
        <v>0</v>
      </c>
      <c r="T55" s="11">
        <f t="shared" si="689"/>
        <v>0</v>
      </c>
      <c r="U55" s="11">
        <f t="shared" ref="U55" si="690">U52-U51</f>
        <v>0</v>
      </c>
      <c r="V55" s="9">
        <f t="shared" si="689"/>
        <v>0</v>
      </c>
      <c r="W55" s="11">
        <f t="shared" si="689"/>
        <v>0</v>
      </c>
      <c r="X55" s="11">
        <f t="shared" si="689"/>
        <v>0</v>
      </c>
      <c r="Y55" s="11">
        <f t="shared" si="689"/>
        <v>-11388</v>
      </c>
      <c r="Z55" s="11">
        <f t="shared" si="689"/>
        <v>1702</v>
      </c>
      <c r="AA55" s="11">
        <f t="shared" si="689"/>
        <v>84</v>
      </c>
      <c r="AB55" s="11">
        <f t="shared" ref="AB55" si="691">AB52-AB51</f>
        <v>-40</v>
      </c>
      <c r="AC55" s="10">
        <f t="shared" ref="AC55:AD55" si="692">AC52-AC51</f>
        <v>0</v>
      </c>
      <c r="AD55" s="11">
        <f t="shared" si="692"/>
        <v>225492</v>
      </c>
      <c r="AE55" s="11">
        <f t="shared" si="689"/>
        <v>30</v>
      </c>
      <c r="AF55" s="11">
        <f t="shared" si="689"/>
        <v>-2948</v>
      </c>
      <c r="AG55" s="11">
        <f t="shared" si="689"/>
        <v>-2070</v>
      </c>
      <c r="AH55" s="11">
        <f t="shared" si="689"/>
        <v>196</v>
      </c>
      <c r="AI55" s="11">
        <f t="shared" si="689"/>
        <v>0</v>
      </c>
      <c r="AJ55" s="11">
        <f t="shared" si="689"/>
        <v>-222</v>
      </c>
      <c r="AK55" s="11">
        <f t="shared" si="689"/>
        <v>50146</v>
      </c>
      <c r="AL55" s="11">
        <f t="shared" si="689"/>
        <v>50258</v>
      </c>
      <c r="AM55" s="11">
        <f t="shared" si="689"/>
        <v>0</v>
      </c>
      <c r="AN55" s="11">
        <f t="shared" si="689"/>
        <v>0</v>
      </c>
      <c r="AO55" s="9">
        <f t="shared" si="689"/>
        <v>-83551</v>
      </c>
      <c r="AP55" s="11">
        <f t="shared" si="689"/>
        <v>21753</v>
      </c>
      <c r="AQ55" s="10">
        <f t="shared" si="689"/>
        <v>0</v>
      </c>
      <c r="AR55" s="11">
        <f t="shared" si="689"/>
        <v>0</v>
      </c>
      <c r="AS55" s="11">
        <f t="shared" si="689"/>
        <v>0</v>
      </c>
      <c r="AT55" s="11">
        <f t="shared" si="689"/>
        <v>0</v>
      </c>
      <c r="AU55" s="11">
        <f t="shared" si="689"/>
        <v>0</v>
      </c>
      <c r="AV55" s="11">
        <f t="shared" si="689"/>
        <v>0</v>
      </c>
      <c r="AW55" s="11">
        <f t="shared" si="689"/>
        <v>0</v>
      </c>
      <c r="AX55" s="11">
        <f t="shared" si="689"/>
        <v>0</v>
      </c>
      <c r="AY55" s="11">
        <f t="shared" si="689"/>
        <v>0</v>
      </c>
      <c r="AZ55" s="11">
        <f t="shared" si="689"/>
        <v>0</v>
      </c>
      <c r="BA55" s="11">
        <f t="shared" si="689"/>
        <v>0</v>
      </c>
      <c r="BB55" s="10">
        <f t="shared" si="689"/>
        <v>0</v>
      </c>
      <c r="BC55" s="11">
        <f t="shared" si="689"/>
        <v>-726</v>
      </c>
      <c r="BD55" s="11">
        <f t="shared" si="689"/>
        <v>-900</v>
      </c>
      <c r="BE55" s="11">
        <f t="shared" si="689"/>
        <v>0</v>
      </c>
      <c r="BF55" s="11">
        <f t="shared" si="689"/>
        <v>-7669</v>
      </c>
      <c r="BG55" s="11">
        <f t="shared" si="689"/>
        <v>211566</v>
      </c>
      <c r="BH55" s="9">
        <f t="shared" si="689"/>
        <v>235863</v>
      </c>
      <c r="BI55" s="45">
        <f t="shared" si="689"/>
        <v>461355</v>
      </c>
      <c r="BJ55" s="11">
        <f t="shared" si="689"/>
        <v>-2230</v>
      </c>
      <c r="BK55" s="51">
        <f t="shared" si="689"/>
        <v>463585</v>
      </c>
      <c r="BM55" s="30">
        <f t="shared" si="577"/>
        <v>238093</v>
      </c>
    </row>
    <row r="56" spans="1:65" ht="15.75">
      <c r="A56" s="130"/>
      <c r="B56" s="5" t="s">
        <v>130</v>
      </c>
      <c r="C56" s="13">
        <f>C55/C51</f>
        <v>8.3017262855997032E-2</v>
      </c>
      <c r="D56" s="13">
        <f t="shared" ref="D56" si="693">D55/D51</f>
        <v>0.56240530258608967</v>
      </c>
      <c r="E56" s="13">
        <f t="shared" ref="E56" si="694">E55/E51</f>
        <v>2.8339198927434223E-2</v>
      </c>
      <c r="F56" s="13">
        <f t="shared" ref="F56" si="695">F55/F51</f>
        <v>0.16811083449190081</v>
      </c>
      <c r="G56" s="13">
        <f t="shared" ref="G56" si="696">G55/G51</f>
        <v>0.21385985573384367</v>
      </c>
      <c r="H56" s="13" t="e">
        <f t="shared" ref="H56" si="697">H55/H51</f>
        <v>#DIV/0!</v>
      </c>
      <c r="I56" s="13" t="e">
        <f t="shared" ref="I56" si="698">I55/I51</f>
        <v>#DIV/0!</v>
      </c>
      <c r="J56" s="13">
        <f t="shared" ref="J56" si="699">J55/J51</f>
        <v>2.5690093141405588</v>
      </c>
      <c r="K56" s="13">
        <f t="shared" ref="K56" si="700">K55/K51</f>
        <v>2.3450980392156864</v>
      </c>
      <c r="L56" s="13">
        <f t="shared" ref="L56" si="701">L55/L51</f>
        <v>0.12959843985462283</v>
      </c>
      <c r="M56" s="13">
        <f t="shared" ref="M56" si="702">M55/M51</f>
        <v>0.13284074831001416</v>
      </c>
      <c r="N56" s="13">
        <f t="shared" ref="N56" si="703">N55/N51</f>
        <v>-0.25</v>
      </c>
      <c r="O56" s="13">
        <f t="shared" ref="O56" si="704">O55/O51</f>
        <v>-2.9940119760479042E-2</v>
      </c>
      <c r="P56" s="13">
        <f t="shared" ref="P56" si="705">P55/P51</f>
        <v>0.25604097719978047</v>
      </c>
      <c r="Q56" s="13" t="e">
        <f t="shared" ref="Q56" si="706">Q55/Q51</f>
        <v>#DIV/0!</v>
      </c>
      <c r="R56" s="13">
        <f t="shared" ref="R56" si="707">R55/R51</f>
        <v>0.12813522355507087</v>
      </c>
      <c r="S56" s="13" t="e">
        <f t="shared" ref="S56" si="708">S55/S51</f>
        <v>#DIV/0!</v>
      </c>
      <c r="T56" s="13" t="e">
        <f t="shared" ref="T56:U56" si="709">T55/T51</f>
        <v>#DIV/0!</v>
      </c>
      <c r="U56" s="13" t="e">
        <f t="shared" si="709"/>
        <v>#DIV/0!</v>
      </c>
      <c r="V56" s="163" t="e">
        <f t="shared" ref="V56" si="710">V55/V51</f>
        <v>#DIV/0!</v>
      </c>
      <c r="W56" s="13" t="e">
        <f t="shared" ref="W56" si="711">W55/W51</f>
        <v>#DIV/0!</v>
      </c>
      <c r="X56" s="13" t="e">
        <f t="shared" ref="X56" si="712">X55/X51</f>
        <v>#DIV/0!</v>
      </c>
      <c r="Y56" s="13">
        <f t="shared" ref="Y56" si="713">Y55/Y51</f>
        <v>-0.61038752210966396</v>
      </c>
      <c r="Z56" s="13">
        <f t="shared" ref="Z56" si="714">Z55/Z51</f>
        <v>0.8696985181400102</v>
      </c>
      <c r="AA56" s="13">
        <f t="shared" ref="AA56:AD56" si="715">AA55/AA51</f>
        <v>5.7931034482758624E-2</v>
      </c>
      <c r="AB56" s="13">
        <f t="shared" ref="AB56" si="716">AB55/AB51</f>
        <v>-1</v>
      </c>
      <c r="AC56" s="14" t="e">
        <f t="shared" si="715"/>
        <v>#DIV/0!</v>
      </c>
      <c r="AD56" s="13">
        <f t="shared" si="715"/>
        <v>0.16965345078333019</v>
      </c>
      <c r="AE56" s="13" t="e">
        <f t="shared" ref="AE56" si="717">AE55/AE51</f>
        <v>#DIV/0!</v>
      </c>
      <c r="AF56" s="13">
        <f t="shared" ref="AF56" si="718">AF55/AF51</f>
        <v>-0.37843388960205393</v>
      </c>
      <c r="AG56" s="13">
        <f t="shared" ref="AG56" si="719">AG55/AG51</f>
        <v>-0.933273219116321</v>
      </c>
      <c r="AH56" s="13" t="e">
        <f t="shared" ref="AH56" si="720">AH55/AH51</f>
        <v>#DIV/0!</v>
      </c>
      <c r="AI56" s="13" t="e">
        <f t="shared" ref="AI56" si="721">AI55/AI51</f>
        <v>#DIV/0!</v>
      </c>
      <c r="AJ56" s="13">
        <f t="shared" ref="AJ56" si="722">AJ55/AJ51</f>
        <v>-1</v>
      </c>
      <c r="AK56" s="13">
        <f t="shared" ref="AK56" si="723">AK55/AK51</f>
        <v>0.41801222043463399</v>
      </c>
      <c r="AL56" s="13">
        <f t="shared" ref="AL56" si="724">AL55/AL51</f>
        <v>0.70028424924757549</v>
      </c>
      <c r="AM56" s="13" t="e">
        <f t="shared" ref="AM56" si="725">AM55/AM51</f>
        <v>#DIV/0!</v>
      </c>
      <c r="AN56" s="13" t="e">
        <f t="shared" ref="AN56" si="726">AN55/AN51</f>
        <v>#DIV/0!</v>
      </c>
      <c r="AO56" s="163">
        <f t="shared" ref="AO56" si="727">AO55/AO51</f>
        <v>-0.2493925699514653</v>
      </c>
      <c r="AP56" s="13">
        <f t="shared" ref="AP56" si="728">AP55/AP51</f>
        <v>2.6376864314296107</v>
      </c>
      <c r="AQ56" s="14" t="e">
        <f t="shared" ref="AQ56" si="729">AQ55/AQ51</f>
        <v>#DIV/0!</v>
      </c>
      <c r="AR56" s="13" t="e">
        <f t="shared" ref="AR56" si="730">AR55/AR51</f>
        <v>#DIV/0!</v>
      </c>
      <c r="AS56" s="13" t="e">
        <f t="shared" ref="AS56" si="731">AS55/AS51</f>
        <v>#DIV/0!</v>
      </c>
      <c r="AT56" s="13" t="e">
        <f t="shared" ref="AT56" si="732">AT55/AT51</f>
        <v>#DIV/0!</v>
      </c>
      <c r="AU56" s="13" t="e">
        <f t="shared" ref="AU56" si="733">AU55/AU51</f>
        <v>#DIV/0!</v>
      </c>
      <c r="AV56" s="13" t="e">
        <f t="shared" ref="AV56" si="734">AV55/AV51</f>
        <v>#DIV/0!</v>
      </c>
      <c r="AW56" s="13" t="e">
        <f t="shared" ref="AW56" si="735">AW55/AW51</f>
        <v>#DIV/0!</v>
      </c>
      <c r="AX56" s="13" t="e">
        <f t="shared" ref="AX56" si="736">AX55/AX51</f>
        <v>#DIV/0!</v>
      </c>
      <c r="AY56" s="13" t="e">
        <f t="shared" ref="AY56" si="737">AY55/AY51</f>
        <v>#DIV/0!</v>
      </c>
      <c r="AZ56" s="13" t="e">
        <f t="shared" ref="AZ56" si="738">AZ55/AZ51</f>
        <v>#DIV/0!</v>
      </c>
      <c r="BA56" s="13" t="e">
        <f t="shared" ref="BA56" si="739">BA55/BA51</f>
        <v>#DIV/0!</v>
      </c>
      <c r="BB56" s="14" t="e">
        <f t="shared" ref="BB56" si="740">BB55/BB51</f>
        <v>#DIV/0!</v>
      </c>
      <c r="BC56" s="13">
        <f t="shared" ref="BC56" si="741">BC55/BC51</f>
        <v>-6.5868263473053898E-2</v>
      </c>
      <c r="BD56" s="13">
        <f t="shared" ref="BD56" si="742">BD55/BD51</f>
        <v>-8.1654872074033755E-2</v>
      </c>
      <c r="BE56" s="13" t="e">
        <f t="shared" ref="BE56" si="743">BE55/BE51</f>
        <v>#DIV/0!</v>
      </c>
      <c r="BF56" s="13">
        <f t="shared" ref="BF56" si="744">BF55/BF51</f>
        <v>-0.22914425720090834</v>
      </c>
      <c r="BG56" s="13">
        <f t="shared" ref="BG56:BH56" si="745">BG55/BG51</f>
        <v>0.86017124874978657</v>
      </c>
      <c r="BH56" s="163">
        <f t="shared" si="745"/>
        <v>0.27856869525780209</v>
      </c>
      <c r="BI56" s="46">
        <f t="shared" ref="BI56" si="746">BI55/BI51</f>
        <v>0.21203642381823204</v>
      </c>
      <c r="BJ56" s="13">
        <f t="shared" ref="BJ56:BK56" si="747">BJ55/BJ51</f>
        <v>-9.5556412563739979E-2</v>
      </c>
      <c r="BK56" s="52">
        <f t="shared" si="747"/>
        <v>0.21537129987010406</v>
      </c>
      <c r="BM56" s="14">
        <f t="shared" ref="BM56" si="748">BM55/BM51</f>
        <v>0.28917276667893349</v>
      </c>
    </row>
    <row r="57" spans="1:65" ht="15.75">
      <c r="A57" s="130"/>
      <c r="B57" s="5" t="s">
        <v>320</v>
      </c>
      <c r="C57" s="128">
        <f>C52/C49</f>
        <v>0.68943143647118343</v>
      </c>
      <c r="D57" s="128">
        <f t="shared" ref="D57:BK57" si="749">D52/D49</f>
        <v>0.76038801083946495</v>
      </c>
      <c r="E57" s="128">
        <f t="shared" si="749"/>
        <v>0.92652543524544373</v>
      </c>
      <c r="F57" s="128">
        <f t="shared" si="749"/>
        <v>0.70150383969398955</v>
      </c>
      <c r="G57" s="128">
        <f t="shared" si="749"/>
        <v>0.69229477572780895</v>
      </c>
      <c r="H57" s="128" t="e">
        <f t="shared" si="749"/>
        <v>#DIV/0!</v>
      </c>
      <c r="I57" s="128" t="e">
        <f t="shared" si="749"/>
        <v>#DIV/0!</v>
      </c>
      <c r="J57" s="128">
        <f t="shared" si="749"/>
        <v>2.4721407624633431</v>
      </c>
      <c r="K57" s="128">
        <f t="shared" si="749"/>
        <v>1.6531007751937985</v>
      </c>
      <c r="L57" s="128">
        <f t="shared" si="749"/>
        <v>0.77687008474059627</v>
      </c>
      <c r="M57" s="128">
        <f t="shared" si="749"/>
        <v>0.83031187586418809</v>
      </c>
      <c r="N57" s="128">
        <f t="shared" si="749"/>
        <v>0.31034482758620691</v>
      </c>
      <c r="O57" s="128">
        <f t="shared" si="749"/>
        <v>0.21737671922173768</v>
      </c>
      <c r="P57" s="128">
        <f t="shared" si="749"/>
        <v>0.94798609280666746</v>
      </c>
      <c r="Q57" s="128" t="e">
        <f t="shared" si="749"/>
        <v>#DIV/0!</v>
      </c>
      <c r="R57" s="128">
        <f t="shared" si="749"/>
        <v>0.35067796610169494</v>
      </c>
      <c r="S57" s="128" t="e">
        <f t="shared" si="749"/>
        <v>#DIV/0!</v>
      </c>
      <c r="T57" s="128" t="e">
        <f t="shared" si="749"/>
        <v>#DIV/0!</v>
      </c>
      <c r="U57" s="128" t="e">
        <f t="shared" si="749"/>
        <v>#DIV/0!</v>
      </c>
      <c r="V57" s="178" t="e">
        <f t="shared" si="749"/>
        <v>#DIV/0!</v>
      </c>
      <c r="W57" s="128" t="e">
        <f t="shared" si="749"/>
        <v>#DIV/0!</v>
      </c>
      <c r="X57" s="128" t="e">
        <f t="shared" si="749"/>
        <v>#DIV/0!</v>
      </c>
      <c r="Y57" s="128">
        <f t="shared" si="749"/>
        <v>0.23459738583185413</v>
      </c>
      <c r="Z57" s="128">
        <f t="shared" si="749"/>
        <v>1.1268863566368956</v>
      </c>
      <c r="AA57" s="128">
        <f t="shared" si="749"/>
        <v>0.65921787709497204</v>
      </c>
      <c r="AB57" s="128">
        <f t="shared" ref="AB57" si="750">AB52/AB49</f>
        <v>0</v>
      </c>
      <c r="AC57" s="218" t="e">
        <f t="shared" si="749"/>
        <v>#DIV/0!</v>
      </c>
      <c r="AD57" s="128">
        <f t="shared" si="749"/>
        <v>0.71633056285370156</v>
      </c>
      <c r="AE57" s="128">
        <f t="shared" si="749"/>
        <v>1.1111111111111112</v>
      </c>
      <c r="AF57" s="128">
        <f t="shared" si="749"/>
        <v>0.20023985773954758</v>
      </c>
      <c r="AG57" s="128">
        <f t="shared" si="749"/>
        <v>2.7086383601756955E-2</v>
      </c>
      <c r="AH57" s="128" t="e">
        <f t="shared" si="749"/>
        <v>#DIV/0!</v>
      </c>
      <c r="AI57" s="128" t="e">
        <f t="shared" si="749"/>
        <v>#DIV/0!</v>
      </c>
      <c r="AJ57" s="128">
        <f t="shared" si="749"/>
        <v>0</v>
      </c>
      <c r="AK57" s="128">
        <f t="shared" si="749"/>
        <v>0.90063851415743668</v>
      </c>
      <c r="AL57" s="128">
        <f t="shared" si="749"/>
        <v>0.7684256926952141</v>
      </c>
      <c r="AM57" s="128" t="e">
        <f t="shared" si="749"/>
        <v>#DIV/0!</v>
      </c>
      <c r="AN57" s="128">
        <f t="shared" si="749"/>
        <v>0</v>
      </c>
      <c r="AO57" s="178">
        <f t="shared" si="749"/>
        <v>0.64139763965301322</v>
      </c>
      <c r="AP57" s="128">
        <f t="shared" si="749"/>
        <v>0.57950857672693556</v>
      </c>
      <c r="AQ57" s="218" t="e">
        <f t="shared" si="749"/>
        <v>#DIV/0!</v>
      </c>
      <c r="AR57" s="128" t="e">
        <f t="shared" si="749"/>
        <v>#DIV/0!</v>
      </c>
      <c r="AS57" s="128" t="e">
        <f t="shared" si="749"/>
        <v>#DIV/0!</v>
      </c>
      <c r="AT57" s="128" t="e">
        <f t="shared" si="749"/>
        <v>#DIV/0!</v>
      </c>
      <c r="AU57" s="128" t="e">
        <f t="shared" si="749"/>
        <v>#DIV/0!</v>
      </c>
      <c r="AV57" s="128" t="e">
        <f t="shared" si="749"/>
        <v>#DIV/0!</v>
      </c>
      <c r="AW57" s="128" t="e">
        <f t="shared" si="749"/>
        <v>#DIV/0!</v>
      </c>
      <c r="AX57" s="128" t="e">
        <f t="shared" si="749"/>
        <v>#DIV/0!</v>
      </c>
      <c r="AY57" s="128" t="e">
        <f t="shared" si="749"/>
        <v>#DIV/0!</v>
      </c>
      <c r="AZ57" s="128" t="e">
        <f t="shared" si="749"/>
        <v>#DIV/0!</v>
      </c>
      <c r="BA57" s="128" t="e">
        <f t="shared" si="749"/>
        <v>#DIV/0!</v>
      </c>
      <c r="BB57" s="218" t="e">
        <f t="shared" si="749"/>
        <v>#DIV/0!</v>
      </c>
      <c r="BC57" s="128">
        <f t="shared" si="749"/>
        <v>0.62570647219690068</v>
      </c>
      <c r="BD57" s="128">
        <f t="shared" si="749"/>
        <v>0.62132465778650792</v>
      </c>
      <c r="BE57" s="128" t="e">
        <f t="shared" si="749"/>
        <v>#DIV/0!</v>
      </c>
      <c r="BF57" s="128">
        <f t="shared" si="749"/>
        <v>0.62462775101082246</v>
      </c>
      <c r="BG57" s="128">
        <f t="shared" si="749"/>
        <v>2.4296577946768059</v>
      </c>
      <c r="BH57" s="178">
        <f t="shared" si="749"/>
        <v>0.99871580910945235</v>
      </c>
      <c r="BI57" s="128">
        <f t="shared" si="749"/>
        <v>0.8103907150515347</v>
      </c>
      <c r="BJ57" s="128">
        <f t="shared" si="749"/>
        <v>0.31586902517135074</v>
      </c>
      <c r="BK57" s="128">
        <f t="shared" si="749"/>
        <v>0.82075810592424969</v>
      </c>
      <c r="BM57" s="128">
        <f t="shared" ref="BM57" si="751">BM52/BM49</f>
        <v>1.0435765768157235</v>
      </c>
    </row>
    <row r="58" spans="1:65" s="181" customFormat="1" ht="15.75">
      <c r="A58" s="130"/>
      <c r="B58" s="5" t="s">
        <v>319</v>
      </c>
      <c r="C58" s="11">
        <f>C49-C52</f>
        <v>401449</v>
      </c>
      <c r="D58" s="11">
        <f t="shared" ref="D58:BM58" si="752">D52-D49</f>
        <v>-104957</v>
      </c>
      <c r="E58" s="11">
        <f t="shared" si="752"/>
        <v>-4866</v>
      </c>
      <c r="F58" s="11">
        <f t="shared" si="752"/>
        <v>-30746</v>
      </c>
      <c r="G58" s="11">
        <f t="shared" si="752"/>
        <v>-29320</v>
      </c>
      <c r="H58" s="11">
        <f t="shared" si="752"/>
        <v>0</v>
      </c>
      <c r="I58" s="11">
        <f t="shared" si="752"/>
        <v>0</v>
      </c>
      <c r="J58" s="11">
        <f t="shared" si="752"/>
        <v>2510</v>
      </c>
      <c r="K58" s="11">
        <f t="shared" si="752"/>
        <v>337</v>
      </c>
      <c r="L58" s="11">
        <f t="shared" si="752"/>
        <v>-3660</v>
      </c>
      <c r="M58" s="11">
        <f t="shared" si="752"/>
        <v>-4418</v>
      </c>
      <c r="N58" s="11">
        <f t="shared" si="752"/>
        <v>-20</v>
      </c>
      <c r="O58" s="11">
        <f t="shared" si="752"/>
        <v>-4666</v>
      </c>
      <c r="P58" s="11">
        <f t="shared" si="752"/>
        <v>-4144</v>
      </c>
      <c r="Q58" s="11">
        <f t="shared" si="752"/>
        <v>0</v>
      </c>
      <c r="R58" s="11">
        <f t="shared" si="752"/>
        <v>-3831</v>
      </c>
      <c r="S58" s="11">
        <f t="shared" si="752"/>
        <v>0</v>
      </c>
      <c r="T58" s="11">
        <f t="shared" si="752"/>
        <v>0</v>
      </c>
      <c r="U58" s="11">
        <f t="shared" si="752"/>
        <v>0</v>
      </c>
      <c r="V58" s="9">
        <f t="shared" si="752"/>
        <v>0</v>
      </c>
      <c r="W58" s="11">
        <f t="shared" si="752"/>
        <v>0</v>
      </c>
      <c r="X58" s="11">
        <f t="shared" si="752"/>
        <v>0</v>
      </c>
      <c r="Y58" s="11">
        <f t="shared" si="752"/>
        <v>-23716</v>
      </c>
      <c r="Z58" s="11">
        <f t="shared" si="752"/>
        <v>412</v>
      </c>
      <c r="AA58" s="11">
        <f t="shared" si="752"/>
        <v>-793</v>
      </c>
      <c r="AB58" s="11">
        <f t="shared" ref="AB58" si="753">AB52-AB49</f>
        <v>-2310</v>
      </c>
      <c r="AC58" s="10">
        <f t="shared" si="752"/>
        <v>0</v>
      </c>
      <c r="AD58" s="11">
        <f t="shared" si="752"/>
        <v>-615637</v>
      </c>
      <c r="AE58" s="11">
        <f t="shared" si="752"/>
        <v>3</v>
      </c>
      <c r="AF58" s="11">
        <f t="shared" si="752"/>
        <v>-19339</v>
      </c>
      <c r="AG58" s="11">
        <f t="shared" si="752"/>
        <v>-5316</v>
      </c>
      <c r="AH58" s="11">
        <f t="shared" si="752"/>
        <v>196</v>
      </c>
      <c r="AI58" s="11">
        <f t="shared" si="752"/>
        <v>0</v>
      </c>
      <c r="AJ58" s="11">
        <f t="shared" si="752"/>
        <v>-330</v>
      </c>
      <c r="AK58" s="11">
        <f t="shared" si="752"/>
        <v>-18767</v>
      </c>
      <c r="AL58" s="11">
        <f t="shared" si="752"/>
        <v>-36774</v>
      </c>
      <c r="AM58" s="11">
        <f t="shared" si="752"/>
        <v>0</v>
      </c>
      <c r="AN58" s="11">
        <f t="shared" si="752"/>
        <v>-87</v>
      </c>
      <c r="AO58" s="9">
        <f t="shared" si="752"/>
        <v>-140594</v>
      </c>
      <c r="AP58" s="11">
        <f t="shared" si="752"/>
        <v>-21768</v>
      </c>
      <c r="AQ58" s="10">
        <f t="shared" si="752"/>
        <v>0</v>
      </c>
      <c r="AR58" s="11">
        <f t="shared" si="752"/>
        <v>0</v>
      </c>
      <c r="AS58" s="11">
        <f t="shared" si="752"/>
        <v>0</v>
      </c>
      <c r="AT58" s="11">
        <f t="shared" si="752"/>
        <v>0</v>
      </c>
      <c r="AU58" s="11">
        <f t="shared" si="752"/>
        <v>0</v>
      </c>
      <c r="AV58" s="11">
        <f t="shared" si="752"/>
        <v>0</v>
      </c>
      <c r="AW58" s="11">
        <f t="shared" si="752"/>
        <v>0</v>
      </c>
      <c r="AX58" s="11">
        <f t="shared" si="752"/>
        <v>0</v>
      </c>
      <c r="AY58" s="11">
        <f t="shared" si="752"/>
        <v>0</v>
      </c>
      <c r="AZ58" s="11">
        <f t="shared" si="752"/>
        <v>0</v>
      </c>
      <c r="BA58" s="11">
        <f t="shared" si="752"/>
        <v>0</v>
      </c>
      <c r="BB58" s="10">
        <f t="shared" si="752"/>
        <v>0</v>
      </c>
      <c r="BC58" s="11">
        <f t="shared" si="752"/>
        <v>-6159</v>
      </c>
      <c r="BD58" s="11">
        <f t="shared" si="752"/>
        <v>-6169</v>
      </c>
      <c r="BE58" s="11">
        <f t="shared" si="752"/>
        <v>0</v>
      </c>
      <c r="BF58" s="11">
        <f t="shared" si="752"/>
        <v>-15504</v>
      </c>
      <c r="BG58" s="11">
        <f t="shared" si="752"/>
        <v>269216</v>
      </c>
      <c r="BH58" s="11">
        <f t="shared" si="752"/>
        <v>-1392</v>
      </c>
      <c r="BI58" s="11">
        <f t="shared" si="752"/>
        <v>-617029</v>
      </c>
      <c r="BJ58" s="11">
        <f t="shared" si="752"/>
        <v>-45715</v>
      </c>
      <c r="BK58" s="11">
        <f t="shared" si="752"/>
        <v>-571314</v>
      </c>
      <c r="BL58" s="11">
        <f t="shared" si="752"/>
        <v>2616078</v>
      </c>
      <c r="BM58" s="11">
        <f t="shared" si="752"/>
        <v>44323</v>
      </c>
    </row>
    <row r="59" spans="1:65" s="181" customFormat="1" ht="15.75">
      <c r="A59" s="130"/>
      <c r="B59" s="5"/>
      <c r="C59" s="5"/>
      <c r="D59" s="5"/>
      <c r="E59" s="5"/>
      <c r="F59" s="5"/>
      <c r="G59" s="5"/>
      <c r="H59" s="5"/>
      <c r="I59" s="5"/>
      <c r="J59" s="5"/>
      <c r="K59" s="5"/>
      <c r="L59" s="5"/>
      <c r="M59" s="5"/>
      <c r="N59" s="5"/>
      <c r="O59" s="5"/>
      <c r="P59" s="5"/>
      <c r="Q59" s="5"/>
      <c r="R59" s="5"/>
      <c r="S59" s="5"/>
      <c r="T59" s="5"/>
      <c r="U59" s="5"/>
      <c r="V59" s="16"/>
      <c r="W59" s="5"/>
      <c r="X59" s="5"/>
      <c r="Y59" s="5"/>
      <c r="Z59" s="5"/>
      <c r="AA59" s="5"/>
      <c r="AB59" s="5"/>
      <c r="AC59" s="6"/>
      <c r="AD59" s="6"/>
      <c r="AE59" s="5"/>
      <c r="AF59" s="5"/>
      <c r="AG59" s="5"/>
      <c r="AH59" s="5"/>
      <c r="AI59" s="5"/>
      <c r="AJ59" s="5"/>
      <c r="AK59" s="5"/>
      <c r="AL59" s="5"/>
      <c r="AM59" s="5"/>
      <c r="AN59" s="5"/>
      <c r="AO59" s="16"/>
      <c r="AP59" s="5"/>
      <c r="AQ59" s="6"/>
      <c r="AR59" s="5"/>
      <c r="AS59" s="5"/>
      <c r="AT59" s="5"/>
      <c r="AU59" s="5"/>
      <c r="AV59" s="5"/>
      <c r="AW59" s="6"/>
      <c r="AX59" s="5"/>
      <c r="AY59" s="5"/>
      <c r="AZ59" s="5"/>
      <c r="BA59" s="5"/>
      <c r="BB59" s="6"/>
      <c r="BC59" s="5"/>
      <c r="BD59" s="5"/>
      <c r="BE59" s="5"/>
      <c r="BF59" s="5"/>
      <c r="BG59" s="5"/>
      <c r="BH59" s="16"/>
      <c r="BI59" s="44"/>
      <c r="BJ59" s="5"/>
      <c r="BK59" s="50"/>
    </row>
    <row r="60" spans="1:65" s="179" customFormat="1" ht="15.75">
      <c r="A60" s="15" t="s">
        <v>135</v>
      </c>
      <c r="B60" s="9" t="s">
        <v>321</v>
      </c>
      <c r="C60" s="226">
        <v>2463365</v>
      </c>
      <c r="D60" s="226">
        <v>1095978</v>
      </c>
      <c r="E60" s="226">
        <v>58481</v>
      </c>
      <c r="F60" s="226">
        <v>410119</v>
      </c>
      <c r="G60" s="226">
        <v>168320</v>
      </c>
      <c r="H60" s="226">
        <v>0</v>
      </c>
      <c r="I60" s="226">
        <v>0</v>
      </c>
      <c r="J60" s="226">
        <v>924037</v>
      </c>
      <c r="K60" s="226">
        <v>18776</v>
      </c>
      <c r="L60" s="226">
        <v>59787</v>
      </c>
      <c r="M60" s="226">
        <v>125423</v>
      </c>
      <c r="N60" s="226">
        <v>410</v>
      </c>
      <c r="O60" s="226">
        <v>5817</v>
      </c>
      <c r="P60" s="226">
        <v>4024</v>
      </c>
      <c r="Q60" s="226">
        <v>0</v>
      </c>
      <c r="R60" s="226">
        <v>7025</v>
      </c>
      <c r="S60" s="226">
        <v>0</v>
      </c>
      <c r="T60" s="226">
        <v>0</v>
      </c>
      <c r="U60" s="226">
        <v>0</v>
      </c>
      <c r="V60" s="226">
        <v>0</v>
      </c>
      <c r="W60" s="226">
        <v>0</v>
      </c>
      <c r="X60" s="226">
        <v>0</v>
      </c>
      <c r="Y60" s="226">
        <v>9284</v>
      </c>
      <c r="Z60" s="226">
        <v>1361</v>
      </c>
      <c r="AA60" s="226">
        <v>6319</v>
      </c>
      <c r="AB60" s="226">
        <v>4400</v>
      </c>
      <c r="AC60" s="226">
        <v>0</v>
      </c>
      <c r="AD60" s="227">
        <f t="shared" ref="AD60:AD61" si="754">SUM(C60:AC60)</f>
        <v>5362926</v>
      </c>
      <c r="AE60" s="226">
        <v>0</v>
      </c>
      <c r="AF60" s="226">
        <v>2</v>
      </c>
      <c r="AG60" s="226">
        <v>3901</v>
      </c>
      <c r="AH60" s="226">
        <v>0</v>
      </c>
      <c r="AI60" s="226">
        <v>0</v>
      </c>
      <c r="AJ60" s="226">
        <v>0</v>
      </c>
      <c r="AK60" s="226">
        <v>114143</v>
      </c>
      <c r="AL60" s="226">
        <v>22799</v>
      </c>
      <c r="AM60" s="226">
        <v>471656</v>
      </c>
      <c r="AN60" s="226">
        <v>25960</v>
      </c>
      <c r="AO60" s="226">
        <v>432079</v>
      </c>
      <c r="AP60" s="226">
        <v>92</v>
      </c>
      <c r="AQ60" s="226">
        <v>0</v>
      </c>
      <c r="AR60" s="226">
        <v>0</v>
      </c>
      <c r="AS60" s="226">
        <v>0</v>
      </c>
      <c r="AT60" s="226">
        <v>0</v>
      </c>
      <c r="AU60" s="226">
        <v>0</v>
      </c>
      <c r="AV60" s="226">
        <v>0</v>
      </c>
      <c r="AW60" s="226">
        <v>0</v>
      </c>
      <c r="AX60" s="226">
        <v>0</v>
      </c>
      <c r="AY60" s="226">
        <v>0</v>
      </c>
      <c r="AZ60" s="226">
        <v>0</v>
      </c>
      <c r="BA60" s="226">
        <v>0</v>
      </c>
      <c r="BB60" s="226">
        <v>0</v>
      </c>
      <c r="BC60" s="226">
        <v>14713</v>
      </c>
      <c r="BD60" s="226">
        <v>14582</v>
      </c>
      <c r="BE60" s="226">
        <v>0</v>
      </c>
      <c r="BF60" s="226">
        <v>28948</v>
      </c>
      <c r="BG60" s="226">
        <v>550</v>
      </c>
      <c r="BH60" s="230">
        <f>SUM(AE60:BG60)</f>
        <v>1129425</v>
      </c>
      <c r="BI60" s="125">
        <f>AD60+BH60</f>
        <v>6492351</v>
      </c>
      <c r="BJ60" s="231">
        <v>0</v>
      </c>
      <c r="BK60" s="227">
        <f t="shared" ref="BK60:BK61" si="755">BI60-BJ60</f>
        <v>6492351</v>
      </c>
      <c r="BM60" s="229">
        <f>BK60-AD60</f>
        <v>1129425</v>
      </c>
    </row>
    <row r="61" spans="1:65" s="41" customFormat="1" ht="15.75">
      <c r="A61" s="136"/>
      <c r="B61" s="235" t="s">
        <v>331</v>
      </c>
      <c r="C61" s="10">
        <v>1676644</v>
      </c>
      <c r="D61" s="10">
        <v>745268</v>
      </c>
      <c r="E61" s="10">
        <v>58481</v>
      </c>
      <c r="F61" s="10">
        <v>278886</v>
      </c>
      <c r="G61" s="10">
        <v>114464</v>
      </c>
      <c r="H61" s="10">
        <f>IF('[1]Upto Month Current'!$G$9="",0,'[1]Upto Month Current'!$G$9)</f>
        <v>0</v>
      </c>
      <c r="I61" s="10">
        <v>0</v>
      </c>
      <c r="J61" s="10">
        <v>628338</v>
      </c>
      <c r="K61" s="10">
        <v>12768</v>
      </c>
      <c r="L61" s="10">
        <v>40656</v>
      </c>
      <c r="M61" s="10">
        <v>85290</v>
      </c>
      <c r="N61" s="10">
        <v>286</v>
      </c>
      <c r="O61" s="10">
        <v>3964</v>
      </c>
      <c r="P61" s="10">
        <v>2734</v>
      </c>
      <c r="Q61" s="10">
        <v>0</v>
      </c>
      <c r="R61" s="10">
        <v>4774</v>
      </c>
      <c r="S61" s="10">
        <f>IF('[1]Upto Month Current'!$G$26="",0,'[1]Upto Month Current'!$G$26)</f>
        <v>0</v>
      </c>
      <c r="T61" s="10">
        <f>IF('[1]Upto Month Current'!$G$27="",0,'[1]Upto Month Current'!$G$27)</f>
        <v>0</v>
      </c>
      <c r="U61" s="10">
        <f>IF('[1]Upto Month Current'!$G$30="",0,'[1]Upto Month Current'!$G$30)</f>
        <v>0</v>
      </c>
      <c r="V61" s="10">
        <v>0</v>
      </c>
      <c r="W61" s="10">
        <f>IF('[1]Upto Month Current'!$G$39="",0,'[1]Upto Month Current'!$G$39)</f>
        <v>0</v>
      </c>
      <c r="X61" s="10">
        <v>0</v>
      </c>
      <c r="Y61" s="10">
        <v>6314</v>
      </c>
      <c r="Z61" s="10">
        <v>926</v>
      </c>
      <c r="AA61" s="10">
        <v>4300</v>
      </c>
      <c r="AB61" s="10">
        <v>0</v>
      </c>
      <c r="AC61" s="10">
        <f>IF('[1]Upto Month Current'!$G$51="",0,'[1]Upto Month Current'!$G$51)</f>
        <v>0</v>
      </c>
      <c r="AD61" s="123">
        <f t="shared" si="754"/>
        <v>3664093</v>
      </c>
      <c r="AE61" s="10">
        <f>IF('[1]Upto Month Current'!$G$19="",0,'[1]Upto Month Current'!$G$19)</f>
        <v>0</v>
      </c>
      <c r="AF61" s="10">
        <v>0</v>
      </c>
      <c r="AG61" s="10">
        <v>2574</v>
      </c>
      <c r="AH61" s="10">
        <v>0</v>
      </c>
      <c r="AI61" s="10">
        <v>0</v>
      </c>
      <c r="AJ61" s="10">
        <f>IF('[1]Upto Month Current'!$G$25="",0,'[1]Upto Month Current'!$G$25)</f>
        <v>0</v>
      </c>
      <c r="AK61" s="10">
        <v>74931</v>
      </c>
      <c r="AL61" s="10">
        <v>15047</v>
      </c>
      <c r="AM61" s="10">
        <v>311297</v>
      </c>
      <c r="AN61" s="10">
        <v>17135</v>
      </c>
      <c r="AO61" s="10">
        <v>262748</v>
      </c>
      <c r="AP61" s="10">
        <v>58</v>
      </c>
      <c r="AQ61" s="10">
        <v>0</v>
      </c>
      <c r="AR61" s="10">
        <f>IF('[1]Upto Month Current'!$G$37="",0,'[1]Upto Month Current'!$G$37)</f>
        <v>0</v>
      </c>
      <c r="AS61" s="10">
        <v>0</v>
      </c>
      <c r="AT61" s="10">
        <v>0</v>
      </c>
      <c r="AU61" s="10">
        <f>IF('[1]Upto Month Current'!$G$41="",0,'[1]Upto Month Current'!$G$41)</f>
        <v>0</v>
      </c>
      <c r="AV61" s="10">
        <v>0</v>
      </c>
      <c r="AW61" s="10">
        <f>IF('[1]Upto Month Current'!$G$45="",0,'[1]Upto Month Current'!$G$45)</f>
        <v>0</v>
      </c>
      <c r="AX61" s="10">
        <f>IF('[1]Upto Month Current'!$G$46="",0,'[1]Upto Month Current'!$G$46)</f>
        <v>0</v>
      </c>
      <c r="AY61" s="10">
        <f>IF('[1]Upto Month Current'!$G$47="",0,'[1]Upto Month Current'!$G$47)</f>
        <v>0</v>
      </c>
      <c r="AZ61" s="10">
        <v>0</v>
      </c>
      <c r="BA61" s="10">
        <f>IF('[1]Upto Month Current'!$G$50="",0,'[1]Upto Month Current'!$G$50)</f>
        <v>0</v>
      </c>
      <c r="BB61" s="10">
        <f>IF('[1]Upto Month Current'!$G$52="",0,'[1]Upto Month Current'!$G$52)</f>
        <v>0</v>
      </c>
      <c r="BC61" s="10">
        <v>9710</v>
      </c>
      <c r="BD61" s="10">
        <v>9621</v>
      </c>
      <c r="BE61" s="10">
        <v>0</v>
      </c>
      <c r="BF61" s="10">
        <v>19100</v>
      </c>
      <c r="BG61" s="10">
        <v>348</v>
      </c>
      <c r="BH61" s="10">
        <f>SUM(AE61:BG61)</f>
        <v>722569</v>
      </c>
      <c r="BI61" s="220">
        <f>AD61+BH61</f>
        <v>4386662</v>
      </c>
      <c r="BJ61" s="10">
        <f>IF('[1]Upto Month Current'!$G$60="",0,'[1]Upto Month Current'!$G$60)</f>
        <v>0</v>
      </c>
      <c r="BK61" s="10">
        <f t="shared" si="755"/>
        <v>4386662</v>
      </c>
      <c r="BL61" s="41">
        <f>'[1]Upto Month Current'!$G$61</f>
        <v>856580</v>
      </c>
      <c r="BM61" s="219">
        <f t="shared" ref="BM61" si="756">BK61-AD61</f>
        <v>722569</v>
      </c>
    </row>
    <row r="62" spans="1:65" ht="15.75">
      <c r="A62" s="130"/>
      <c r="B62" s="12" t="s">
        <v>332</v>
      </c>
      <c r="C62" s="9">
        <f>IF('Upto Month COPPY'!$G$4="",0,'Upto Month COPPY'!$G$4)</f>
        <v>1744666</v>
      </c>
      <c r="D62" s="9">
        <f>IF('Upto Month COPPY'!$G$5="",0,'Upto Month COPPY'!$G$5)</f>
        <v>560077</v>
      </c>
      <c r="E62" s="9">
        <f>IF('Upto Month COPPY'!$G$6="",0,'Upto Month COPPY'!$G$6)</f>
        <v>80072</v>
      </c>
      <c r="F62" s="9">
        <f>IF('Upto Month COPPY'!$G$7="",0,'Upto Month COPPY'!$G$7)</f>
        <v>265723</v>
      </c>
      <c r="G62" s="9">
        <f>IF('Upto Month COPPY'!$G$8="",0,'Upto Month COPPY'!$G$8)</f>
        <v>105393</v>
      </c>
      <c r="H62" s="9">
        <f>IF('Upto Month COPPY'!$G$9="",0,'Upto Month COPPY'!$G$9)</f>
        <v>0</v>
      </c>
      <c r="I62" s="9">
        <f>IF('Upto Month COPPY'!$G$10="",0,'Upto Month COPPY'!$G$10)</f>
        <v>0</v>
      </c>
      <c r="J62" s="9">
        <f>IF('Upto Month COPPY'!$G$11="",0,'Upto Month COPPY'!$G$11)</f>
        <v>616291</v>
      </c>
      <c r="K62" s="9">
        <f>IF('Upto Month COPPY'!$G$12="",0,'Upto Month COPPY'!$G$12)</f>
        <v>4663</v>
      </c>
      <c r="L62" s="9">
        <f>IF('Upto Month COPPY'!$G$13="",0,'Upto Month COPPY'!$G$13)</f>
        <v>35315</v>
      </c>
      <c r="M62" s="9">
        <f>IF('Upto Month COPPY'!$G$14="",0,'Upto Month COPPY'!$G$14)</f>
        <v>106849</v>
      </c>
      <c r="N62" s="9">
        <f>IF('Upto Month COPPY'!$G$15="",0,'Upto Month COPPY'!$G$15)</f>
        <v>217</v>
      </c>
      <c r="O62" s="9">
        <f>IF('Upto Month COPPY'!$G$16="",0,'Upto Month COPPY'!$G$16)</f>
        <v>2785</v>
      </c>
      <c r="P62" s="9">
        <f>IF('Upto Month COPPY'!$G$17="",0,'Upto Month COPPY'!$G$17)</f>
        <v>3561</v>
      </c>
      <c r="Q62" s="9">
        <f>IF('Upto Month COPPY'!$G$18="",0,'Upto Month COPPY'!$G$18)</f>
        <v>0</v>
      </c>
      <c r="R62" s="9">
        <f>IF('Upto Month COPPY'!$G$21="",0,'Upto Month COPPY'!$G$21)</f>
        <v>3864</v>
      </c>
      <c r="S62" s="9">
        <f>IF('Upto Month COPPY'!$G$26="",0,'Upto Month COPPY'!$G$26)</f>
        <v>0</v>
      </c>
      <c r="T62" s="9">
        <f>IF('Upto Month COPPY'!$G$27="",0,'Upto Month COPPY'!$G$27)</f>
        <v>0</v>
      </c>
      <c r="U62" s="9">
        <f>IF('Upto Month COPPY'!$G$30="",0,'Upto Month COPPY'!$G$30)</f>
        <v>0</v>
      </c>
      <c r="V62" s="9">
        <f>IF('Upto Month COPPY'!$G$35="",0,'Upto Month COPPY'!$G$35)</f>
        <v>0</v>
      </c>
      <c r="W62" s="9">
        <f>IF('Upto Month COPPY'!$G$39="",0,'Upto Month COPPY'!$G$39)</f>
        <v>0</v>
      </c>
      <c r="X62" s="9">
        <f>IF('Upto Month COPPY'!$G$40="",0,'Upto Month COPPY'!$G$40)</f>
        <v>0</v>
      </c>
      <c r="Y62" s="9">
        <f>IF('Upto Month COPPY'!$G$42="",0,'Upto Month COPPY'!$G$42)</f>
        <v>6681</v>
      </c>
      <c r="Z62" s="9">
        <f>IF('Upto Month COPPY'!$G$43="",0,'Upto Month COPPY'!$G$43)</f>
        <v>863</v>
      </c>
      <c r="AA62" s="9">
        <f>IF('Upto Month COPPY'!$G$44="",0,'Upto Month COPPY'!$G$44)</f>
        <v>1114</v>
      </c>
      <c r="AB62" s="9">
        <f>IF('Upto Month COPPY'!$G$48="",0,'Upto Month COPPY'!$G$48)</f>
        <v>151</v>
      </c>
      <c r="AC62" s="10">
        <f>IF('Upto Month COPPY'!$G$51="",0,'Upto Month COPPY'!$G$51)</f>
        <v>0</v>
      </c>
      <c r="AD62" s="123">
        <f t="shared" ref="AD62:AD63" si="757">SUM(C62:AC62)</f>
        <v>3538285</v>
      </c>
      <c r="AE62" s="9">
        <f>IF('Upto Month COPPY'!$G$19="",0,'Upto Month COPPY'!$G$19)</f>
        <v>0</v>
      </c>
      <c r="AF62" s="9">
        <f>IF('Upto Month COPPY'!$G$20="",0,'Upto Month COPPY'!$G$20)</f>
        <v>1</v>
      </c>
      <c r="AG62" s="9">
        <f>IF('Upto Month COPPY'!$G$22="",0,'Upto Month COPPY'!$G$22)</f>
        <v>3293</v>
      </c>
      <c r="AH62" s="9">
        <f>IF('Upto Month COPPY'!$G$23="",0,'Upto Month COPPY'!$G$23)</f>
        <v>0</v>
      </c>
      <c r="AI62" s="9">
        <f>IF('Upto Month COPPY'!$G$24="",0,'Upto Month COPPY'!$G$24)</f>
        <v>0</v>
      </c>
      <c r="AJ62" s="9">
        <f>IF('Upto Month COPPY'!$G$25="",0,'Upto Month COPPY'!$G$25)</f>
        <v>0</v>
      </c>
      <c r="AK62" s="9">
        <f>IF('Upto Month COPPY'!$G$28="",0,'Upto Month COPPY'!$G$28)</f>
        <v>82692</v>
      </c>
      <c r="AL62" s="9">
        <f>IF('Upto Month COPPY'!$G$29="",0,'Upto Month COPPY'!$G$29)</f>
        <v>9138</v>
      </c>
      <c r="AM62" s="9">
        <f>IF('Upto Month COPPY'!$G$31="",0,'Upto Month COPPY'!$G$31)</f>
        <v>322225</v>
      </c>
      <c r="AN62" s="9">
        <f>IF('Upto Month COPPY'!$G$32="",0,'Upto Month COPPY'!$G$32)</f>
        <v>15</v>
      </c>
      <c r="AO62" s="9">
        <f>IF('Upto Month COPPY'!$G$33="",0,'Upto Month COPPY'!$G$33)</f>
        <v>362651</v>
      </c>
      <c r="AP62" s="9">
        <f>IF('Upto Month COPPY'!$G$34="",0,'Upto Month COPPY'!$G$34)</f>
        <v>0</v>
      </c>
      <c r="AQ62" s="10">
        <f>IF('Upto Month COPPY'!$G$36="",0,'Upto Month COPPY'!$G$36)</f>
        <v>0</v>
      </c>
      <c r="AR62" s="9">
        <f>IF('Upto Month COPPY'!$G$37="",0,'Upto Month COPPY'!$G$37)</f>
        <v>0</v>
      </c>
      <c r="AS62" s="9">
        <v>0</v>
      </c>
      <c r="AT62" s="9">
        <f>IF('Upto Month COPPY'!$G$38="",0,'Upto Month COPPY'!$G$38)</f>
        <v>0</v>
      </c>
      <c r="AU62" s="9">
        <f>IF('Upto Month COPPY'!$G$41="",0,'Upto Month COPPY'!$G$41)</f>
        <v>0</v>
      </c>
      <c r="AV62" s="9">
        <v>0</v>
      </c>
      <c r="AW62" s="9">
        <f>IF('Upto Month COPPY'!$G$45="",0,'Upto Month COPPY'!$G$45)</f>
        <v>0</v>
      </c>
      <c r="AX62" s="9">
        <f>IF('Upto Month COPPY'!$G$46="",0,'Upto Month COPPY'!$G$46)</f>
        <v>0</v>
      </c>
      <c r="AY62" s="9">
        <f>IF('Upto Month COPPY'!$G$47="",0,'Upto Month COPPY'!$G$47)</f>
        <v>0</v>
      </c>
      <c r="AZ62" s="9">
        <f>IF('Upto Month COPPY'!$G$49="",0,'Upto Month COPPY'!$G$49)</f>
        <v>0</v>
      </c>
      <c r="BA62" s="9">
        <f>IF('Upto Month COPPY'!$G$50="",0,'Upto Month COPPY'!$G$50)</f>
        <v>0</v>
      </c>
      <c r="BB62" s="10">
        <f>IF('Upto Month COPPY'!$G$52="",0,'Upto Month COPPY'!$G$52)</f>
        <v>0</v>
      </c>
      <c r="BC62" s="9">
        <f>IF('Upto Month COPPY'!$G$53="",0,'Upto Month COPPY'!$G$53)</f>
        <v>18328</v>
      </c>
      <c r="BD62" s="9">
        <f>IF('Upto Month COPPY'!$G$54="",0,'Upto Month COPPY'!$G$54)</f>
        <v>18328</v>
      </c>
      <c r="BE62" s="9">
        <f>IF('Upto Month COPPY'!$G$55="",0,'Upto Month COPPY'!$G$55)</f>
        <v>0</v>
      </c>
      <c r="BF62" s="9">
        <f>IF('Upto Month COPPY'!$G$56="",0,'Upto Month COPPY'!$G$56)</f>
        <v>25427</v>
      </c>
      <c r="BG62" s="9">
        <f>IF('Upto Month COPPY'!$G$58="",0,'Upto Month COPPY'!$G$58)</f>
        <v>0</v>
      </c>
      <c r="BH62" s="9">
        <f>SUM(AE62:BG62)</f>
        <v>842098</v>
      </c>
      <c r="BI62" s="127">
        <f>AD62+BH62</f>
        <v>4380383</v>
      </c>
      <c r="BJ62" s="9">
        <f>-IF('Upto Month COPPY'!$G$60="",0,'Upto Month COPPY'!$G$60)</f>
        <v>0</v>
      </c>
      <c r="BK62" s="51">
        <f t="shared" ref="BK62:BK63" si="758">BI62-BJ62</f>
        <v>4380383</v>
      </c>
      <c r="BL62">
        <f>'Upto Month COPPY'!$G$61</f>
        <v>4380381</v>
      </c>
      <c r="BM62" s="30">
        <f t="shared" ref="BM62:BM66" si="759">BK62-AD62</f>
        <v>842098</v>
      </c>
    </row>
    <row r="63" spans="1:65" ht="17.25" customHeight="1">
      <c r="A63" s="130"/>
      <c r="B63" s="183" t="s">
        <v>333</v>
      </c>
      <c r="C63" s="9">
        <f>IF('Upto Month Current'!$G$4="",0,'Upto Month Current'!$G$4)</f>
        <v>1729478</v>
      </c>
      <c r="D63" s="9">
        <f>IF('Upto Month Current'!$G$5="",0,'Upto Month Current'!$G$5)</f>
        <v>815043</v>
      </c>
      <c r="E63" s="9">
        <f>IF('Upto Month Current'!$G$6="",0,'Upto Month Current'!$G$6)</f>
        <v>96510</v>
      </c>
      <c r="F63" s="9">
        <f>IF('Upto Month Current'!$G$7="",0,'Upto Month Current'!$G$7)</f>
        <v>309850</v>
      </c>
      <c r="G63" s="9">
        <f>IF('Upto Month Current'!$G$8="",0,'Upto Month Current'!$G$8)</f>
        <v>124661</v>
      </c>
      <c r="H63" s="9">
        <f>IF('Upto Month Current'!$G$9="",0,'Upto Month Current'!$G$9)</f>
        <v>0</v>
      </c>
      <c r="I63" s="9">
        <f>IF('Upto Month Current'!$G$10="",0,'Upto Month Current'!$G$10)</f>
        <v>0</v>
      </c>
      <c r="J63" s="9">
        <f>IF('Upto Month Current'!$G$11="",0,'Upto Month Current'!$G$11)</f>
        <v>775787</v>
      </c>
      <c r="K63" s="9">
        <f>IF('Upto Month Current'!$G$12="",0,'Upto Month Current'!$G$12)</f>
        <v>11564</v>
      </c>
      <c r="L63" s="9">
        <f>IF('Upto Month Current'!$G$13="",0,'Upto Month Current'!$G$13)</f>
        <v>57723</v>
      </c>
      <c r="M63" s="9">
        <f>IF('Upto Month Current'!$G$14="",0,'Upto Month Current'!$G$14)</f>
        <v>129321</v>
      </c>
      <c r="N63" s="9">
        <f>IF('Upto Month Current'!$G$15="",0,'Upto Month Current'!$G$15)</f>
        <v>133</v>
      </c>
      <c r="O63" s="9">
        <f>IF('Upto Month Current'!$G$16="",0,'Upto Month Current'!$G$16)</f>
        <v>1197</v>
      </c>
      <c r="P63" s="9">
        <f>IF('Upto Month Current'!$G$17="",0,'Upto Month Current'!$G$17)</f>
        <v>2924</v>
      </c>
      <c r="Q63" s="9">
        <f>IF('Upto Month Current'!$G$18="",0,'Upto Month Current'!$G$18)</f>
        <v>0</v>
      </c>
      <c r="R63" s="9">
        <f>IF('Upto Month Current'!$G$21="",0,'Upto Month Current'!$G$21)</f>
        <v>7272</v>
      </c>
      <c r="S63" s="9">
        <f>IF('Upto Month Current'!$G$26="",0,'Upto Month Current'!$G$26)</f>
        <v>0</v>
      </c>
      <c r="T63" s="9">
        <f>IF('Upto Month Current'!$G$27="",0,'Upto Month Current'!$G$27)</f>
        <v>0</v>
      </c>
      <c r="U63" s="9">
        <f>IF('Upto Month Current'!$G$30="",0,'Upto Month Current'!$G$30)</f>
        <v>0</v>
      </c>
      <c r="V63" s="9">
        <f>IF('Upto Month Current'!$G$35="",0,'Upto Month Current'!$G$35)</f>
        <v>0</v>
      </c>
      <c r="W63" s="9">
        <f>IF('Upto Month Current'!$G$39="",0,'Upto Month Current'!$G$39)</f>
        <v>0</v>
      </c>
      <c r="X63" s="9">
        <f>IF('Upto Month Current'!$G$40="",0,'Upto Month Current'!$G$40)</f>
        <v>0</v>
      </c>
      <c r="Y63" s="9">
        <f>IF('Upto Month Current'!$G$42="",0,'Upto Month Current'!$G$42)</f>
        <v>1812</v>
      </c>
      <c r="Z63" s="9">
        <f>IF('Upto Month Current'!$G$43="",0,'Upto Month Current'!$G$43)</f>
        <v>986</v>
      </c>
      <c r="AA63" s="9">
        <f>IF('Upto Month Current'!$G$44="",0,'Upto Month Current'!$G$44)</f>
        <v>939</v>
      </c>
      <c r="AB63" s="9">
        <f>IF('Upto Month Current'!$G$48="",0,'Upto Month Current'!$G$48)</f>
        <v>0</v>
      </c>
      <c r="AC63" s="10">
        <f>IF('Upto Month Current'!$G$51="",0,'Upto Month Current'!$G$51)</f>
        <v>0</v>
      </c>
      <c r="AD63" s="123">
        <f t="shared" si="757"/>
        <v>4065200</v>
      </c>
      <c r="AE63" s="9">
        <f>IF('Upto Month Current'!$G$19="",0,'Upto Month Current'!$G$19)</f>
        <v>0</v>
      </c>
      <c r="AF63" s="9">
        <f>IF('Upto Month Current'!$G$20="",0,'Upto Month Current'!$G$20)</f>
        <v>1</v>
      </c>
      <c r="AG63" s="9">
        <f>IF('Upto Month Current'!$G$22="",0,'Upto Month Current'!$G$22)</f>
        <v>1412</v>
      </c>
      <c r="AH63" s="9">
        <f>IF('Upto Month Current'!$G$23="",0,'Upto Month Current'!$G$23)</f>
        <v>0</v>
      </c>
      <c r="AI63" s="9">
        <f>IF('Upto Month Current'!$G$24="",0,'Upto Month Current'!$G$24)</f>
        <v>0</v>
      </c>
      <c r="AJ63" s="9">
        <f>IF('Upto Month Current'!$G$25="",0,'Upto Month Current'!$G$25)</f>
        <v>0</v>
      </c>
      <c r="AK63" s="9">
        <f>IF('Upto Month Current'!$G$28="",0,'Upto Month Current'!$G$28)</f>
        <v>89660</v>
      </c>
      <c r="AL63" s="9">
        <f>IF('Upto Month Current'!$G$29="",0,'Upto Month Current'!$G$29)</f>
        <v>18043</v>
      </c>
      <c r="AM63" s="9">
        <f>IF('Upto Month Current'!$G$31="",0,'Upto Month Current'!$G$31)</f>
        <v>423111</v>
      </c>
      <c r="AN63" s="9">
        <f>IF('Upto Month Current'!$G$32="",0,'Upto Month Current'!$G$32)</f>
        <v>54844</v>
      </c>
      <c r="AO63" s="9">
        <f>IF('Upto Month Current'!$G$33="",0,'Upto Month Current'!$G$33)</f>
        <v>351415</v>
      </c>
      <c r="AP63" s="9">
        <f>IF('Upto Month Current'!$G$34="",0,'Upto Month Current'!$G$34)</f>
        <v>0</v>
      </c>
      <c r="AQ63" s="10">
        <f>IF('Upto Month Current'!$G$36="",0,'Upto Month Current'!$G$36)</f>
        <v>0</v>
      </c>
      <c r="AR63" s="9">
        <f>IF('Upto Month Current'!$G$37="",0,'Upto Month Current'!$G$37)</f>
        <v>0</v>
      </c>
      <c r="AS63" s="9">
        <v>0</v>
      </c>
      <c r="AT63" s="9">
        <f>IF('Upto Month Current'!$G$38="",0,'Upto Month Current'!$G$38)</f>
        <v>0</v>
      </c>
      <c r="AU63" s="9">
        <f>IF('Upto Month Current'!$G$41="",0,'Upto Month Current'!$G$41)</f>
        <v>0</v>
      </c>
      <c r="AV63" s="9">
        <v>0</v>
      </c>
      <c r="AW63" s="9">
        <f>IF('Upto Month Current'!$G$45="",0,'Upto Month Current'!$G$45)</f>
        <v>0</v>
      </c>
      <c r="AX63" s="9">
        <f>IF('Upto Month Current'!$G$46="",0,'Upto Month Current'!$G$46)</f>
        <v>0</v>
      </c>
      <c r="AY63" s="9">
        <f>IF('Upto Month Current'!$G$47="",0,'Upto Month Current'!$G$47)</f>
        <v>0</v>
      </c>
      <c r="AZ63" s="9">
        <f>IF('Upto Month Current'!$G$49="",0,'Upto Month Current'!$G$49)</f>
        <v>0</v>
      </c>
      <c r="BA63" s="9">
        <f>IF('Upto Month Current'!$G$50="",0,'Upto Month Current'!$G$50)</f>
        <v>0</v>
      </c>
      <c r="BB63" s="10">
        <f>IF('Upto Month Current'!$G$52="",0,'Upto Month Current'!$G$52)</f>
        <v>0</v>
      </c>
      <c r="BC63" s="9">
        <f>IF('Upto Month Current'!$G$53="",0,'Upto Month Current'!$G$53)</f>
        <v>12419</v>
      </c>
      <c r="BD63" s="9">
        <f>IF('Upto Month Current'!$G$54="",0,'Upto Month Current'!$G$54)</f>
        <v>12419</v>
      </c>
      <c r="BE63" s="9">
        <f>IF('Upto Month Current'!$G$55="",0,'Upto Month Current'!$G$55)</f>
        <v>0</v>
      </c>
      <c r="BF63" s="9">
        <f>IF('Upto Month Current'!$G$56="",0,'Upto Month Current'!$G$56)</f>
        <v>38385</v>
      </c>
      <c r="BG63" s="9">
        <f>IF('Upto Month Current'!$G$58="",0,'Upto Month Current'!$G$58)</f>
        <v>73</v>
      </c>
      <c r="BH63" s="9">
        <f>SUM(AE63:BG63)</f>
        <v>1001782</v>
      </c>
      <c r="BI63" s="127">
        <f>AD63+BH63</f>
        <v>5066982</v>
      </c>
      <c r="BJ63" s="9">
        <f>IF('Upto Month Current'!$G$60="",0,'Upto Month Current'!$G$60)</f>
        <v>0</v>
      </c>
      <c r="BK63" s="51">
        <f t="shared" si="758"/>
        <v>5066982</v>
      </c>
      <c r="BL63">
        <f>'Upto Month Current'!$G$61</f>
        <v>5066981</v>
      </c>
      <c r="BM63" s="30">
        <f t="shared" si="759"/>
        <v>1001782</v>
      </c>
    </row>
    <row r="64" spans="1:65" ht="15.75">
      <c r="A64" s="130"/>
      <c r="B64" s="5" t="s">
        <v>127</v>
      </c>
      <c r="C64" s="11">
        <f>C63-C61</f>
        <v>52834</v>
      </c>
      <c r="D64" s="11">
        <f t="shared" ref="D64" si="760">D63-D61</f>
        <v>69775</v>
      </c>
      <c r="E64" s="11">
        <f t="shared" ref="E64" si="761">E63-E61</f>
        <v>38029</v>
      </c>
      <c r="F64" s="11">
        <f t="shared" ref="F64" si="762">F63-F61</f>
        <v>30964</v>
      </c>
      <c r="G64" s="11">
        <f t="shared" ref="G64" si="763">G63-G61</f>
        <v>10197</v>
      </c>
      <c r="H64" s="11">
        <f t="shared" ref="H64" si="764">H63-H61</f>
        <v>0</v>
      </c>
      <c r="I64" s="11">
        <f t="shared" ref="I64" si="765">I63-I61</f>
        <v>0</v>
      </c>
      <c r="J64" s="11">
        <f t="shared" ref="J64" si="766">J63-J61</f>
        <v>147449</v>
      </c>
      <c r="K64" s="11">
        <f t="shared" ref="K64" si="767">K63-K61</f>
        <v>-1204</v>
      </c>
      <c r="L64" s="11">
        <f t="shared" ref="L64" si="768">L63-L61</f>
        <v>17067</v>
      </c>
      <c r="M64" s="11">
        <f t="shared" ref="M64" si="769">M63-M61</f>
        <v>44031</v>
      </c>
      <c r="N64" s="11">
        <f t="shared" ref="N64" si="770">N63-N61</f>
        <v>-153</v>
      </c>
      <c r="O64" s="11">
        <f t="shared" ref="O64" si="771">O63-O61</f>
        <v>-2767</v>
      </c>
      <c r="P64" s="11">
        <f t="shared" ref="P64" si="772">P63-P61</f>
        <v>190</v>
      </c>
      <c r="Q64" s="11">
        <f t="shared" ref="Q64" si="773">Q63-Q61</f>
        <v>0</v>
      </c>
      <c r="R64" s="11">
        <f t="shared" ref="R64" si="774">R63-R61</f>
        <v>2498</v>
      </c>
      <c r="S64" s="11">
        <f t="shared" ref="S64" si="775">S63-S61</f>
        <v>0</v>
      </c>
      <c r="T64" s="11">
        <f t="shared" ref="T64:U64" si="776">T63-T61</f>
        <v>0</v>
      </c>
      <c r="U64" s="11">
        <f t="shared" si="776"/>
        <v>0</v>
      </c>
      <c r="V64" s="9">
        <f t="shared" ref="V64" si="777">V63-V61</f>
        <v>0</v>
      </c>
      <c r="W64" s="11">
        <f t="shared" ref="W64" si="778">W63-W61</f>
        <v>0</v>
      </c>
      <c r="X64" s="11">
        <f t="shared" ref="X64" si="779">X63-X61</f>
        <v>0</v>
      </c>
      <c r="Y64" s="11">
        <f t="shared" ref="Y64" si="780">Y63-Y61</f>
        <v>-4502</v>
      </c>
      <c r="Z64" s="11">
        <f t="shared" ref="Z64" si="781">Z63-Z61</f>
        <v>60</v>
      </c>
      <c r="AA64" s="11">
        <f t="shared" ref="AA64:AD64" si="782">AA63-AA61</f>
        <v>-3361</v>
      </c>
      <c r="AB64" s="11">
        <f t="shared" ref="AB64" si="783">AB63-AB61</f>
        <v>0</v>
      </c>
      <c r="AC64" s="10">
        <f t="shared" si="782"/>
        <v>0</v>
      </c>
      <c r="AD64" s="11">
        <f t="shared" si="782"/>
        <v>401107</v>
      </c>
      <c r="AE64" s="11">
        <f t="shared" ref="AE64" si="784">AE63-AE61</f>
        <v>0</v>
      </c>
      <c r="AF64" s="11">
        <f t="shared" ref="AF64" si="785">AF63-AF61</f>
        <v>1</v>
      </c>
      <c r="AG64" s="11">
        <f t="shared" ref="AG64" si="786">AG63-AG61</f>
        <v>-1162</v>
      </c>
      <c r="AH64" s="11">
        <f t="shared" ref="AH64" si="787">AH63-AH61</f>
        <v>0</v>
      </c>
      <c r="AI64" s="11">
        <f t="shared" ref="AI64" si="788">AI63-AI61</f>
        <v>0</v>
      </c>
      <c r="AJ64" s="11">
        <f t="shared" ref="AJ64" si="789">AJ63-AJ61</f>
        <v>0</v>
      </c>
      <c r="AK64" s="11">
        <f t="shared" ref="AK64" si="790">AK63-AK61</f>
        <v>14729</v>
      </c>
      <c r="AL64" s="11">
        <f t="shared" ref="AL64" si="791">AL63-AL61</f>
        <v>2996</v>
      </c>
      <c r="AM64" s="11">
        <f t="shared" ref="AM64" si="792">AM63-AM61</f>
        <v>111814</v>
      </c>
      <c r="AN64" s="11">
        <f t="shared" ref="AN64" si="793">AN63-AN61</f>
        <v>37709</v>
      </c>
      <c r="AO64" s="9">
        <f t="shared" ref="AO64" si="794">AO63-AO61</f>
        <v>88667</v>
      </c>
      <c r="AP64" s="11">
        <f t="shared" ref="AP64" si="795">AP63-AP61</f>
        <v>-58</v>
      </c>
      <c r="AQ64" s="10">
        <f t="shared" ref="AQ64" si="796">AQ63-AQ61</f>
        <v>0</v>
      </c>
      <c r="AR64" s="11">
        <f t="shared" ref="AR64" si="797">AR63-AR61</f>
        <v>0</v>
      </c>
      <c r="AS64" s="11">
        <f t="shared" ref="AS64" si="798">AS63-AS61</f>
        <v>0</v>
      </c>
      <c r="AT64" s="11">
        <f t="shared" ref="AT64" si="799">AT63-AT61</f>
        <v>0</v>
      </c>
      <c r="AU64" s="11">
        <f t="shared" ref="AU64" si="800">AU63-AU61</f>
        <v>0</v>
      </c>
      <c r="AV64" s="11">
        <f t="shared" ref="AV64" si="801">AV63-AV61</f>
        <v>0</v>
      </c>
      <c r="AW64" s="11">
        <f t="shared" ref="AW64" si="802">AW63-AW61</f>
        <v>0</v>
      </c>
      <c r="AX64" s="11">
        <f t="shared" ref="AX64" si="803">AX63-AX61</f>
        <v>0</v>
      </c>
      <c r="AY64" s="11">
        <f t="shared" ref="AY64" si="804">AY63-AY61</f>
        <v>0</v>
      </c>
      <c r="AZ64" s="11">
        <f t="shared" ref="AZ64" si="805">AZ63-AZ61</f>
        <v>0</v>
      </c>
      <c r="BA64" s="11">
        <f t="shared" ref="BA64" si="806">BA63-BA61</f>
        <v>0</v>
      </c>
      <c r="BB64" s="10">
        <f t="shared" ref="BB64" si="807">BB63-BB61</f>
        <v>0</v>
      </c>
      <c r="BC64" s="11">
        <f t="shared" ref="BC64" si="808">BC63-BC61</f>
        <v>2709</v>
      </c>
      <c r="BD64" s="11">
        <f t="shared" ref="BD64" si="809">BD63-BD61</f>
        <v>2798</v>
      </c>
      <c r="BE64" s="11">
        <f t="shared" ref="BE64" si="810">BE63-BE61</f>
        <v>0</v>
      </c>
      <c r="BF64" s="11">
        <f t="shared" ref="BF64" si="811">BF63-BF61</f>
        <v>19285</v>
      </c>
      <c r="BG64" s="11">
        <f t="shared" ref="BG64:BH64" si="812">BG63-BG61</f>
        <v>-275</v>
      </c>
      <c r="BH64" s="9">
        <f t="shared" si="812"/>
        <v>279213</v>
      </c>
      <c r="BI64" s="45">
        <f t="shared" ref="BI64" si="813">BI63-BI61</f>
        <v>680320</v>
      </c>
      <c r="BJ64" s="11">
        <f t="shared" ref="BJ64:BK64" si="814">BJ63-BJ61</f>
        <v>0</v>
      </c>
      <c r="BK64" s="51">
        <f t="shared" si="814"/>
        <v>680320</v>
      </c>
      <c r="BM64" s="30">
        <f t="shared" si="759"/>
        <v>279213</v>
      </c>
    </row>
    <row r="65" spans="1:65" ht="15.75">
      <c r="A65" s="131"/>
      <c r="B65" s="16" t="s">
        <v>128</v>
      </c>
      <c r="C65" s="13">
        <f>C64/C61</f>
        <v>3.1511758011837934E-2</v>
      </c>
      <c r="D65" s="13">
        <f t="shared" ref="D65" si="815">D64/D61</f>
        <v>9.3624038600879145E-2</v>
      </c>
      <c r="E65" s="13">
        <f t="shared" ref="E65" si="816">E64/E61</f>
        <v>0.65027957798259262</v>
      </c>
      <c r="F65" s="13">
        <f t="shared" ref="F65" si="817">F64/F61</f>
        <v>0.11102744490580381</v>
      </c>
      <c r="G65" s="13">
        <f t="shared" ref="G65" si="818">G64/G61</f>
        <v>8.9084777746715124E-2</v>
      </c>
      <c r="H65" s="13" t="e">
        <f t="shared" ref="H65" si="819">H64/H61</f>
        <v>#DIV/0!</v>
      </c>
      <c r="I65" s="13" t="e">
        <f t="shared" ref="I65" si="820">I64/I61</f>
        <v>#DIV/0!</v>
      </c>
      <c r="J65" s="13">
        <f t="shared" ref="J65" si="821">J64/J61</f>
        <v>0.23466510063055235</v>
      </c>
      <c r="K65" s="13">
        <f t="shared" ref="K65" si="822">K64/K61</f>
        <v>-9.4298245614035089E-2</v>
      </c>
      <c r="L65" s="13">
        <f t="shared" ref="L65" si="823">L64/L61</f>
        <v>0.4197904368358914</v>
      </c>
      <c r="M65" s="13">
        <f t="shared" ref="M65" si="824">M64/M61</f>
        <v>0.51625043967639817</v>
      </c>
      <c r="N65" s="13">
        <f t="shared" ref="N65" si="825">N64/N61</f>
        <v>-0.534965034965035</v>
      </c>
      <c r="O65" s="13">
        <f t="shared" ref="O65" si="826">O64/O61</f>
        <v>-0.69803229061553984</v>
      </c>
      <c r="P65" s="13">
        <f t="shared" ref="P65" si="827">P64/P61</f>
        <v>6.9495245062179953E-2</v>
      </c>
      <c r="Q65" s="13" t="e">
        <f t="shared" ref="Q65" si="828">Q64/Q61</f>
        <v>#DIV/0!</v>
      </c>
      <c r="R65" s="13">
        <f t="shared" ref="R65" si="829">R64/R61</f>
        <v>0.52325094260578131</v>
      </c>
      <c r="S65" s="13" t="e">
        <f t="shared" ref="S65" si="830">S64/S61</f>
        <v>#DIV/0!</v>
      </c>
      <c r="T65" s="13" t="e">
        <f t="shared" ref="T65:U65" si="831">T64/T61</f>
        <v>#DIV/0!</v>
      </c>
      <c r="U65" s="13" t="e">
        <f t="shared" si="831"/>
        <v>#DIV/0!</v>
      </c>
      <c r="V65" s="163" t="e">
        <f t="shared" ref="V65" si="832">V64/V61</f>
        <v>#DIV/0!</v>
      </c>
      <c r="W65" s="13" t="e">
        <f t="shared" ref="W65" si="833">W64/W61</f>
        <v>#DIV/0!</v>
      </c>
      <c r="X65" s="13" t="e">
        <f t="shared" ref="X65" si="834">X64/X61</f>
        <v>#DIV/0!</v>
      </c>
      <c r="Y65" s="13">
        <f t="shared" ref="Y65" si="835">Y64/Y61</f>
        <v>-0.71301868862844475</v>
      </c>
      <c r="Z65" s="13">
        <f t="shared" ref="Z65" si="836">Z64/Z61</f>
        <v>6.4794816414686832E-2</v>
      </c>
      <c r="AA65" s="13">
        <f t="shared" ref="AA65:AD65" si="837">AA64/AA61</f>
        <v>-0.78162790697674422</v>
      </c>
      <c r="AB65" s="13" t="e">
        <f t="shared" ref="AB65" si="838">AB64/AB61</f>
        <v>#DIV/0!</v>
      </c>
      <c r="AC65" s="14" t="e">
        <f t="shared" si="837"/>
        <v>#DIV/0!</v>
      </c>
      <c r="AD65" s="13">
        <f t="shared" si="837"/>
        <v>0.10946965592849309</v>
      </c>
      <c r="AE65" s="13" t="e">
        <f t="shared" ref="AE65" si="839">AE64/AE61</f>
        <v>#DIV/0!</v>
      </c>
      <c r="AF65" s="13" t="e">
        <f t="shared" ref="AF65" si="840">AF64/AF61</f>
        <v>#DIV/0!</v>
      </c>
      <c r="AG65" s="13">
        <f t="shared" ref="AG65" si="841">AG64/AG61</f>
        <v>-0.45143745143745145</v>
      </c>
      <c r="AH65" s="13" t="e">
        <f t="shared" ref="AH65" si="842">AH64/AH61</f>
        <v>#DIV/0!</v>
      </c>
      <c r="AI65" s="13" t="e">
        <f t="shared" ref="AI65" si="843">AI64/AI61</f>
        <v>#DIV/0!</v>
      </c>
      <c r="AJ65" s="13" t="e">
        <f t="shared" ref="AJ65" si="844">AJ64/AJ61</f>
        <v>#DIV/0!</v>
      </c>
      <c r="AK65" s="13">
        <f t="shared" ref="AK65" si="845">AK64/AK61</f>
        <v>0.19656750877473941</v>
      </c>
      <c r="AL65" s="13">
        <f t="shared" ref="AL65" si="846">AL64/AL61</f>
        <v>0.19910945703462485</v>
      </c>
      <c r="AM65" s="13">
        <f t="shared" ref="AM65" si="847">AM64/AM61</f>
        <v>0.35918752830897827</v>
      </c>
      <c r="AN65" s="13">
        <f t="shared" ref="AN65" si="848">AN64/AN61</f>
        <v>2.2007003209804492</v>
      </c>
      <c r="AO65" s="163">
        <f t="shared" ref="AO65" si="849">AO64/AO61</f>
        <v>0.33746022805121256</v>
      </c>
      <c r="AP65" s="13">
        <f t="shared" ref="AP65" si="850">AP64/AP61</f>
        <v>-1</v>
      </c>
      <c r="AQ65" s="14" t="e">
        <f t="shared" ref="AQ65" si="851">AQ64/AQ61</f>
        <v>#DIV/0!</v>
      </c>
      <c r="AR65" s="13" t="e">
        <f t="shared" ref="AR65" si="852">AR64/AR61</f>
        <v>#DIV/0!</v>
      </c>
      <c r="AS65" s="13" t="e">
        <f t="shared" ref="AS65" si="853">AS64/AS61</f>
        <v>#DIV/0!</v>
      </c>
      <c r="AT65" s="13" t="e">
        <f t="shared" ref="AT65" si="854">AT64/AT61</f>
        <v>#DIV/0!</v>
      </c>
      <c r="AU65" s="13" t="e">
        <f t="shared" ref="AU65" si="855">AU64/AU61</f>
        <v>#DIV/0!</v>
      </c>
      <c r="AV65" s="13" t="e">
        <f t="shared" ref="AV65" si="856">AV64/AV61</f>
        <v>#DIV/0!</v>
      </c>
      <c r="AW65" s="13" t="e">
        <f t="shared" ref="AW65" si="857">AW64/AW61</f>
        <v>#DIV/0!</v>
      </c>
      <c r="AX65" s="13" t="e">
        <f t="shared" ref="AX65" si="858">AX64/AX61</f>
        <v>#DIV/0!</v>
      </c>
      <c r="AY65" s="13" t="e">
        <f t="shared" ref="AY65" si="859">AY64/AY61</f>
        <v>#DIV/0!</v>
      </c>
      <c r="AZ65" s="13" t="e">
        <f t="shared" ref="AZ65" si="860">AZ64/AZ61</f>
        <v>#DIV/0!</v>
      </c>
      <c r="BA65" s="13" t="e">
        <f t="shared" ref="BA65" si="861">BA64/BA61</f>
        <v>#DIV/0!</v>
      </c>
      <c r="BB65" s="14" t="e">
        <f t="shared" ref="BB65" si="862">BB64/BB61</f>
        <v>#DIV/0!</v>
      </c>
      <c r="BC65" s="13">
        <f t="shared" ref="BC65" si="863">BC64/BC61</f>
        <v>0.27899073120494333</v>
      </c>
      <c r="BD65" s="13">
        <f t="shared" ref="BD65" si="864">BD64/BD61</f>
        <v>0.29082215985864257</v>
      </c>
      <c r="BE65" s="13" t="e">
        <f t="shared" ref="BE65" si="865">BE64/BE61</f>
        <v>#DIV/0!</v>
      </c>
      <c r="BF65" s="13">
        <f t="shared" ref="BF65" si="866">BF64/BF61</f>
        <v>1.0096858638743456</v>
      </c>
      <c r="BG65" s="13">
        <f t="shared" ref="BG65:BH65" si="867">BG64/BG61</f>
        <v>-0.79022988505747127</v>
      </c>
      <c r="BH65" s="163">
        <f t="shared" si="867"/>
        <v>0.38641707573947953</v>
      </c>
      <c r="BI65" s="46">
        <f t="shared" ref="BI65" si="868">BI64/BI61</f>
        <v>0.15508831088422131</v>
      </c>
      <c r="BJ65" s="13" t="e">
        <f t="shared" ref="BJ65:BK65" si="869">BJ64/BJ61</f>
        <v>#DIV/0!</v>
      </c>
      <c r="BK65" s="52">
        <f t="shared" si="869"/>
        <v>0.15508831088422131</v>
      </c>
      <c r="BM65" s="163">
        <f t="shared" ref="BM65" si="870">BM64/BM61</f>
        <v>0.38641707573947953</v>
      </c>
    </row>
    <row r="66" spans="1:65" ht="15.75">
      <c r="A66" s="130"/>
      <c r="B66" s="5" t="s">
        <v>129</v>
      </c>
      <c r="C66" s="11">
        <f>C63-C62</f>
        <v>-15188</v>
      </c>
      <c r="D66" s="11">
        <f t="shared" ref="D66:BK66" si="871">D63-D62</f>
        <v>254966</v>
      </c>
      <c r="E66" s="11">
        <f t="shared" si="871"/>
        <v>16438</v>
      </c>
      <c r="F66" s="11">
        <f t="shared" si="871"/>
        <v>44127</v>
      </c>
      <c r="G66" s="11">
        <f t="shared" si="871"/>
        <v>19268</v>
      </c>
      <c r="H66" s="11">
        <f t="shared" si="871"/>
        <v>0</v>
      </c>
      <c r="I66" s="11">
        <f t="shared" si="871"/>
        <v>0</v>
      </c>
      <c r="J66" s="11">
        <f t="shared" si="871"/>
        <v>159496</v>
      </c>
      <c r="K66" s="11">
        <f t="shared" si="871"/>
        <v>6901</v>
      </c>
      <c r="L66" s="11">
        <f t="shared" si="871"/>
        <v>22408</v>
      </c>
      <c r="M66" s="11">
        <f t="shared" si="871"/>
        <v>22472</v>
      </c>
      <c r="N66" s="11">
        <f t="shared" si="871"/>
        <v>-84</v>
      </c>
      <c r="O66" s="11">
        <f t="shared" si="871"/>
        <v>-1588</v>
      </c>
      <c r="P66" s="11">
        <f t="shared" si="871"/>
        <v>-637</v>
      </c>
      <c r="Q66" s="11">
        <f t="shared" si="871"/>
        <v>0</v>
      </c>
      <c r="R66" s="11">
        <f t="shared" si="871"/>
        <v>3408</v>
      </c>
      <c r="S66" s="11">
        <f t="shared" si="871"/>
        <v>0</v>
      </c>
      <c r="T66" s="11">
        <f t="shared" si="871"/>
        <v>0</v>
      </c>
      <c r="U66" s="11">
        <f t="shared" ref="U66" si="872">U63-U62</f>
        <v>0</v>
      </c>
      <c r="V66" s="9">
        <f t="shared" si="871"/>
        <v>0</v>
      </c>
      <c r="W66" s="11">
        <f t="shared" si="871"/>
        <v>0</v>
      </c>
      <c r="X66" s="11">
        <f t="shared" si="871"/>
        <v>0</v>
      </c>
      <c r="Y66" s="11">
        <f t="shared" si="871"/>
        <v>-4869</v>
      </c>
      <c r="Z66" s="11">
        <f t="shared" si="871"/>
        <v>123</v>
      </c>
      <c r="AA66" s="11">
        <f t="shared" si="871"/>
        <v>-175</v>
      </c>
      <c r="AB66" s="11">
        <f t="shared" ref="AB66" si="873">AB63-AB62</f>
        <v>-151</v>
      </c>
      <c r="AC66" s="10">
        <f t="shared" ref="AC66:AD66" si="874">AC63-AC62</f>
        <v>0</v>
      </c>
      <c r="AD66" s="11">
        <f t="shared" si="874"/>
        <v>526915</v>
      </c>
      <c r="AE66" s="11">
        <f t="shared" si="871"/>
        <v>0</v>
      </c>
      <c r="AF66" s="11">
        <f t="shared" si="871"/>
        <v>0</v>
      </c>
      <c r="AG66" s="11">
        <f t="shared" si="871"/>
        <v>-1881</v>
      </c>
      <c r="AH66" s="11">
        <f t="shared" si="871"/>
        <v>0</v>
      </c>
      <c r="AI66" s="11">
        <f t="shared" si="871"/>
        <v>0</v>
      </c>
      <c r="AJ66" s="11">
        <f t="shared" si="871"/>
        <v>0</v>
      </c>
      <c r="AK66" s="11">
        <f t="shared" si="871"/>
        <v>6968</v>
      </c>
      <c r="AL66" s="11">
        <f t="shared" si="871"/>
        <v>8905</v>
      </c>
      <c r="AM66" s="11">
        <f t="shared" si="871"/>
        <v>100886</v>
      </c>
      <c r="AN66" s="11">
        <f t="shared" si="871"/>
        <v>54829</v>
      </c>
      <c r="AO66" s="9">
        <f t="shared" si="871"/>
        <v>-11236</v>
      </c>
      <c r="AP66" s="11">
        <f t="shared" si="871"/>
        <v>0</v>
      </c>
      <c r="AQ66" s="10">
        <f t="shared" si="871"/>
        <v>0</v>
      </c>
      <c r="AR66" s="11">
        <f t="shared" si="871"/>
        <v>0</v>
      </c>
      <c r="AS66" s="11">
        <f t="shared" si="871"/>
        <v>0</v>
      </c>
      <c r="AT66" s="11">
        <f t="shared" si="871"/>
        <v>0</v>
      </c>
      <c r="AU66" s="11">
        <f t="shared" si="871"/>
        <v>0</v>
      </c>
      <c r="AV66" s="11">
        <f t="shared" si="871"/>
        <v>0</v>
      </c>
      <c r="AW66" s="11">
        <f t="shared" si="871"/>
        <v>0</v>
      </c>
      <c r="AX66" s="11">
        <f t="shared" si="871"/>
        <v>0</v>
      </c>
      <c r="AY66" s="11">
        <f t="shared" si="871"/>
        <v>0</v>
      </c>
      <c r="AZ66" s="11">
        <f t="shared" si="871"/>
        <v>0</v>
      </c>
      <c r="BA66" s="11">
        <f t="shared" si="871"/>
        <v>0</v>
      </c>
      <c r="BB66" s="10">
        <f t="shared" si="871"/>
        <v>0</v>
      </c>
      <c r="BC66" s="11">
        <f t="shared" si="871"/>
        <v>-5909</v>
      </c>
      <c r="BD66" s="11">
        <f t="shared" si="871"/>
        <v>-5909</v>
      </c>
      <c r="BE66" s="11">
        <f t="shared" si="871"/>
        <v>0</v>
      </c>
      <c r="BF66" s="11">
        <f t="shared" si="871"/>
        <v>12958</v>
      </c>
      <c r="BG66" s="11">
        <f t="shared" si="871"/>
        <v>73</v>
      </c>
      <c r="BH66" s="9">
        <f t="shared" si="871"/>
        <v>159684</v>
      </c>
      <c r="BI66" s="45">
        <f t="shared" si="871"/>
        <v>686599</v>
      </c>
      <c r="BJ66" s="11">
        <f t="shared" si="871"/>
        <v>0</v>
      </c>
      <c r="BK66" s="51">
        <f t="shared" si="871"/>
        <v>686599</v>
      </c>
      <c r="BM66" s="30">
        <f t="shared" si="759"/>
        <v>159684</v>
      </c>
    </row>
    <row r="67" spans="1:65" ht="15.75">
      <c r="A67" s="130"/>
      <c r="B67" s="5" t="s">
        <v>130</v>
      </c>
      <c r="C67" s="13">
        <f>C66/C62</f>
        <v>-8.7053911751590277E-3</v>
      </c>
      <c r="D67" s="13">
        <f t="shared" ref="D67" si="875">D66/D62</f>
        <v>0.4552338339192647</v>
      </c>
      <c r="E67" s="13">
        <f t="shared" ref="E67" si="876">E66/E62</f>
        <v>0.20529023878509342</v>
      </c>
      <c r="F67" s="13">
        <f t="shared" ref="F67" si="877">F66/F62</f>
        <v>0.1660639086567591</v>
      </c>
      <c r="G67" s="13">
        <f t="shared" ref="G67" si="878">G66/G62</f>
        <v>0.18282049092444469</v>
      </c>
      <c r="H67" s="13" t="e">
        <f t="shared" ref="H67" si="879">H66/H62</f>
        <v>#DIV/0!</v>
      </c>
      <c r="I67" s="13" t="e">
        <f t="shared" ref="I67" si="880">I66/I62</f>
        <v>#DIV/0!</v>
      </c>
      <c r="J67" s="13">
        <f t="shared" ref="J67" si="881">J66/J62</f>
        <v>0.25879982021480114</v>
      </c>
      <c r="K67" s="13">
        <f t="shared" ref="K67" si="882">K66/K62</f>
        <v>1.479948530988634</v>
      </c>
      <c r="L67" s="13">
        <f t="shared" ref="L67" si="883">L66/L62</f>
        <v>0.63451791023644344</v>
      </c>
      <c r="M67" s="13">
        <f t="shared" ref="M67" si="884">M66/M62</f>
        <v>0.21031549195593782</v>
      </c>
      <c r="N67" s="13">
        <f t="shared" ref="N67" si="885">N66/N62</f>
        <v>-0.38709677419354838</v>
      </c>
      <c r="O67" s="13">
        <f t="shared" ref="O67" si="886">O66/O62</f>
        <v>-0.57019748653500901</v>
      </c>
      <c r="P67" s="13">
        <f t="shared" ref="P67" si="887">P66/P62</f>
        <v>-0.17888233642235327</v>
      </c>
      <c r="Q67" s="13" t="e">
        <f t="shared" ref="Q67" si="888">Q66/Q62</f>
        <v>#DIV/0!</v>
      </c>
      <c r="R67" s="13">
        <f t="shared" ref="R67" si="889">R66/R62</f>
        <v>0.88198757763975155</v>
      </c>
      <c r="S67" s="13" t="e">
        <f t="shared" ref="S67" si="890">S66/S62</f>
        <v>#DIV/0!</v>
      </c>
      <c r="T67" s="13" t="e">
        <f t="shared" ref="T67:U67" si="891">T66/T62</f>
        <v>#DIV/0!</v>
      </c>
      <c r="U67" s="13" t="e">
        <f t="shared" si="891"/>
        <v>#DIV/0!</v>
      </c>
      <c r="V67" s="163" t="e">
        <f t="shared" ref="V67" si="892">V66/V62</f>
        <v>#DIV/0!</v>
      </c>
      <c r="W67" s="13" t="e">
        <f t="shared" ref="W67" si="893">W66/W62</f>
        <v>#DIV/0!</v>
      </c>
      <c r="X67" s="13" t="e">
        <f t="shared" ref="X67" si="894">X66/X62</f>
        <v>#DIV/0!</v>
      </c>
      <c r="Y67" s="13">
        <f t="shared" ref="Y67" si="895">Y66/Y62</f>
        <v>-0.72878311629995507</v>
      </c>
      <c r="Z67" s="13">
        <f t="shared" ref="Z67" si="896">Z66/Z62</f>
        <v>0.1425260718424102</v>
      </c>
      <c r="AA67" s="13">
        <f t="shared" ref="AA67:AD67" si="897">AA66/AA62</f>
        <v>-0.15709156193895871</v>
      </c>
      <c r="AB67" s="13">
        <f t="shared" ref="AB67" si="898">AB66/AB62</f>
        <v>-1</v>
      </c>
      <c r="AC67" s="14" t="e">
        <f t="shared" si="897"/>
        <v>#DIV/0!</v>
      </c>
      <c r="AD67" s="13">
        <f t="shared" si="897"/>
        <v>0.14891819059233499</v>
      </c>
      <c r="AE67" s="13" t="e">
        <f t="shared" ref="AE67" si="899">AE66/AE62</f>
        <v>#DIV/0!</v>
      </c>
      <c r="AF67" s="13">
        <f t="shared" ref="AF67" si="900">AF66/AF62</f>
        <v>0</v>
      </c>
      <c r="AG67" s="13">
        <f t="shared" ref="AG67" si="901">AG66/AG62</f>
        <v>-0.57121166109930155</v>
      </c>
      <c r="AH67" s="13" t="e">
        <f t="shared" ref="AH67" si="902">AH66/AH62</f>
        <v>#DIV/0!</v>
      </c>
      <c r="AI67" s="13" t="e">
        <f t="shared" ref="AI67" si="903">AI66/AI62</f>
        <v>#DIV/0!</v>
      </c>
      <c r="AJ67" s="13" t="e">
        <f t="shared" ref="AJ67" si="904">AJ66/AJ62</f>
        <v>#DIV/0!</v>
      </c>
      <c r="AK67" s="13">
        <f t="shared" ref="AK67" si="905">AK66/AK62</f>
        <v>8.4264499588835681E-2</v>
      </c>
      <c r="AL67" s="13">
        <f t="shared" ref="AL67" si="906">AL66/AL62</f>
        <v>0.97450207922959076</v>
      </c>
      <c r="AM67" s="13">
        <f t="shared" ref="AM67" si="907">AM66/AM62</f>
        <v>0.31309178369151991</v>
      </c>
      <c r="AN67" s="13">
        <f t="shared" ref="AN67" si="908">AN66/AN62</f>
        <v>3655.2666666666669</v>
      </c>
      <c r="AO67" s="163">
        <f t="shared" ref="AO67" si="909">AO66/AO62</f>
        <v>-3.0982956065197669E-2</v>
      </c>
      <c r="AP67" s="13" t="e">
        <f t="shared" ref="AP67" si="910">AP66/AP62</f>
        <v>#DIV/0!</v>
      </c>
      <c r="AQ67" s="14" t="e">
        <f t="shared" ref="AQ67" si="911">AQ66/AQ62</f>
        <v>#DIV/0!</v>
      </c>
      <c r="AR67" s="13" t="e">
        <f t="shared" ref="AR67" si="912">AR66/AR62</f>
        <v>#DIV/0!</v>
      </c>
      <c r="AS67" s="13" t="e">
        <f t="shared" ref="AS67" si="913">AS66/AS62</f>
        <v>#DIV/0!</v>
      </c>
      <c r="AT67" s="13" t="e">
        <f t="shared" ref="AT67" si="914">AT66/AT62</f>
        <v>#DIV/0!</v>
      </c>
      <c r="AU67" s="13" t="e">
        <f t="shared" ref="AU67" si="915">AU66/AU62</f>
        <v>#DIV/0!</v>
      </c>
      <c r="AV67" s="13" t="e">
        <f t="shared" ref="AV67" si="916">AV66/AV62</f>
        <v>#DIV/0!</v>
      </c>
      <c r="AW67" s="13" t="e">
        <f t="shared" ref="AW67" si="917">AW66/AW62</f>
        <v>#DIV/0!</v>
      </c>
      <c r="AX67" s="13" t="e">
        <f t="shared" ref="AX67" si="918">AX66/AX62</f>
        <v>#DIV/0!</v>
      </c>
      <c r="AY67" s="13" t="e">
        <f t="shared" ref="AY67" si="919">AY66/AY62</f>
        <v>#DIV/0!</v>
      </c>
      <c r="AZ67" s="13" t="e">
        <f t="shared" ref="AZ67" si="920">AZ66/AZ62</f>
        <v>#DIV/0!</v>
      </c>
      <c r="BA67" s="13" t="e">
        <f t="shared" ref="BA67" si="921">BA66/BA62</f>
        <v>#DIV/0!</v>
      </c>
      <c r="BB67" s="14" t="e">
        <f t="shared" ref="BB67" si="922">BB66/BB62</f>
        <v>#DIV/0!</v>
      </c>
      <c r="BC67" s="13">
        <f t="shared" ref="BC67" si="923">BC66/BC62</f>
        <v>-0.32240288083806196</v>
      </c>
      <c r="BD67" s="13">
        <f t="shared" ref="BD67" si="924">BD66/BD62</f>
        <v>-0.32240288083806196</v>
      </c>
      <c r="BE67" s="13" t="e">
        <f t="shared" ref="BE67" si="925">BE66/BE62</f>
        <v>#DIV/0!</v>
      </c>
      <c r="BF67" s="13">
        <f t="shared" ref="BF67" si="926">BF66/BF62</f>
        <v>0.50961576277185672</v>
      </c>
      <c r="BG67" s="13" t="e">
        <f t="shared" ref="BG67:BH67" si="927">BG66/BG62</f>
        <v>#DIV/0!</v>
      </c>
      <c r="BH67" s="163">
        <f t="shared" si="927"/>
        <v>0.18962638552757519</v>
      </c>
      <c r="BI67" s="46">
        <f t="shared" ref="BI67" si="928">BI66/BI62</f>
        <v>0.1567440563987213</v>
      </c>
      <c r="BJ67" s="13" t="e">
        <f t="shared" ref="BJ67:BK67" si="929">BJ66/BJ62</f>
        <v>#DIV/0!</v>
      </c>
      <c r="BK67" s="52">
        <f t="shared" si="929"/>
        <v>0.1567440563987213</v>
      </c>
      <c r="BM67" s="14">
        <f t="shared" ref="BM67" si="930">BM66/BM62</f>
        <v>0.18962638552757519</v>
      </c>
    </row>
    <row r="68" spans="1:65" ht="15.75">
      <c r="A68" s="130"/>
      <c r="B68" s="5" t="s">
        <v>320</v>
      </c>
      <c r="C68" s="128">
        <f>C63/C60</f>
        <v>0.70207947259135373</v>
      </c>
      <c r="D68" s="128">
        <f t="shared" ref="D68:BK68" si="931">D63/D60</f>
        <v>0.74366729989105618</v>
      </c>
      <c r="E68" s="128">
        <f t="shared" si="931"/>
        <v>1.6502795779825927</v>
      </c>
      <c r="F68" s="128">
        <f t="shared" si="931"/>
        <v>0.75551242444266176</v>
      </c>
      <c r="G68" s="128">
        <f t="shared" si="931"/>
        <v>0.74061905893536117</v>
      </c>
      <c r="H68" s="128" t="e">
        <f t="shared" si="931"/>
        <v>#DIV/0!</v>
      </c>
      <c r="I68" s="128" t="e">
        <f t="shared" si="931"/>
        <v>#DIV/0!</v>
      </c>
      <c r="J68" s="128">
        <f t="shared" si="931"/>
        <v>0.83956270149355494</v>
      </c>
      <c r="K68" s="128">
        <f t="shared" si="931"/>
        <v>0.61589262888794205</v>
      </c>
      <c r="L68" s="128">
        <f t="shared" si="931"/>
        <v>0.96547744492949972</v>
      </c>
      <c r="M68" s="128">
        <f t="shared" si="931"/>
        <v>1.0310788292418456</v>
      </c>
      <c r="N68" s="128">
        <f t="shared" si="931"/>
        <v>0.32439024390243903</v>
      </c>
      <c r="O68" s="128">
        <f t="shared" si="931"/>
        <v>0.20577617328519857</v>
      </c>
      <c r="P68" s="128">
        <f t="shared" si="931"/>
        <v>0.72664015904572565</v>
      </c>
      <c r="Q68" s="128" t="e">
        <f t="shared" si="931"/>
        <v>#DIV/0!</v>
      </c>
      <c r="R68" s="128">
        <f t="shared" si="931"/>
        <v>1.0351601423487544</v>
      </c>
      <c r="S68" s="128" t="e">
        <f t="shared" si="931"/>
        <v>#DIV/0!</v>
      </c>
      <c r="T68" s="128" t="e">
        <f t="shared" si="931"/>
        <v>#DIV/0!</v>
      </c>
      <c r="U68" s="128" t="e">
        <f t="shared" si="931"/>
        <v>#DIV/0!</v>
      </c>
      <c r="V68" s="178" t="e">
        <f t="shared" si="931"/>
        <v>#DIV/0!</v>
      </c>
      <c r="W68" s="128" t="e">
        <f t="shared" si="931"/>
        <v>#DIV/0!</v>
      </c>
      <c r="X68" s="128" t="e">
        <f t="shared" si="931"/>
        <v>#DIV/0!</v>
      </c>
      <c r="Y68" s="128">
        <f t="shared" si="931"/>
        <v>0.1951744937526928</v>
      </c>
      <c r="Z68" s="128">
        <f t="shared" si="931"/>
        <v>0.72446730345334309</v>
      </c>
      <c r="AA68" s="128">
        <f t="shared" si="931"/>
        <v>0.14859946194018042</v>
      </c>
      <c r="AB68" s="128">
        <f t="shared" ref="AB68" si="932">AB63/AB60</f>
        <v>0</v>
      </c>
      <c r="AC68" s="218" t="e">
        <f t="shared" si="931"/>
        <v>#DIV/0!</v>
      </c>
      <c r="AD68" s="128">
        <f t="shared" si="931"/>
        <v>0.75801903662291814</v>
      </c>
      <c r="AE68" s="128" t="e">
        <f t="shared" si="931"/>
        <v>#DIV/0!</v>
      </c>
      <c r="AF68" s="128">
        <f t="shared" si="931"/>
        <v>0.5</v>
      </c>
      <c r="AG68" s="128">
        <f t="shared" si="931"/>
        <v>0.36195847218661881</v>
      </c>
      <c r="AH68" s="128" t="e">
        <f t="shared" si="931"/>
        <v>#DIV/0!</v>
      </c>
      <c r="AI68" s="128" t="e">
        <f t="shared" si="931"/>
        <v>#DIV/0!</v>
      </c>
      <c r="AJ68" s="128" t="e">
        <f t="shared" si="931"/>
        <v>#DIV/0!</v>
      </c>
      <c r="AK68" s="128">
        <f t="shared" si="931"/>
        <v>0.78550590049324098</v>
      </c>
      <c r="AL68" s="128">
        <f t="shared" si="931"/>
        <v>0.7913943594017282</v>
      </c>
      <c r="AM68" s="128">
        <f t="shared" si="931"/>
        <v>0.8970754108926845</v>
      </c>
      <c r="AN68" s="128">
        <f t="shared" si="931"/>
        <v>2.1126348228043144</v>
      </c>
      <c r="AO68" s="178">
        <f t="shared" si="931"/>
        <v>0.81331191749656895</v>
      </c>
      <c r="AP68" s="128">
        <f t="shared" si="931"/>
        <v>0</v>
      </c>
      <c r="AQ68" s="218" t="e">
        <f t="shared" si="931"/>
        <v>#DIV/0!</v>
      </c>
      <c r="AR68" s="128" t="e">
        <f t="shared" si="931"/>
        <v>#DIV/0!</v>
      </c>
      <c r="AS68" s="128" t="e">
        <f t="shared" si="931"/>
        <v>#DIV/0!</v>
      </c>
      <c r="AT68" s="128" t="e">
        <f t="shared" si="931"/>
        <v>#DIV/0!</v>
      </c>
      <c r="AU68" s="128" t="e">
        <f t="shared" si="931"/>
        <v>#DIV/0!</v>
      </c>
      <c r="AV68" s="128" t="e">
        <f t="shared" si="931"/>
        <v>#DIV/0!</v>
      </c>
      <c r="AW68" s="128" t="e">
        <f t="shared" si="931"/>
        <v>#DIV/0!</v>
      </c>
      <c r="AX68" s="128" t="e">
        <f t="shared" si="931"/>
        <v>#DIV/0!</v>
      </c>
      <c r="AY68" s="128" t="e">
        <f t="shared" si="931"/>
        <v>#DIV/0!</v>
      </c>
      <c r="AZ68" s="128" t="e">
        <f t="shared" si="931"/>
        <v>#DIV/0!</v>
      </c>
      <c r="BA68" s="128" t="e">
        <f t="shared" si="931"/>
        <v>#DIV/0!</v>
      </c>
      <c r="BB68" s="218" t="e">
        <f t="shared" si="931"/>
        <v>#DIV/0!</v>
      </c>
      <c r="BC68" s="128">
        <f t="shared" si="931"/>
        <v>0.84408346360361586</v>
      </c>
      <c r="BD68" s="128">
        <f t="shared" si="931"/>
        <v>0.85166643807433817</v>
      </c>
      <c r="BE68" s="128" t="e">
        <f t="shared" si="931"/>
        <v>#DIV/0!</v>
      </c>
      <c r="BF68" s="128">
        <f t="shared" si="931"/>
        <v>1.3259983418543595</v>
      </c>
      <c r="BG68" s="128">
        <f t="shared" si="931"/>
        <v>0.13272727272727272</v>
      </c>
      <c r="BH68" s="178">
        <f t="shared" si="931"/>
        <v>0.8869840848219227</v>
      </c>
      <c r="BI68" s="128">
        <f t="shared" si="931"/>
        <v>0.78045410668646842</v>
      </c>
      <c r="BJ68" s="128" t="e">
        <f t="shared" si="931"/>
        <v>#DIV/0!</v>
      </c>
      <c r="BK68" s="128">
        <f t="shared" si="931"/>
        <v>0.78045410668646842</v>
      </c>
      <c r="BM68" s="128">
        <f t="shared" ref="BM68" si="933">BM63/BM60</f>
        <v>0.8869840848219227</v>
      </c>
    </row>
    <row r="69" spans="1:65" s="181" customFormat="1" ht="15.75">
      <c r="A69" s="130"/>
      <c r="B69" s="5" t="s">
        <v>319</v>
      </c>
      <c r="C69" s="11">
        <f>C60-C63</f>
        <v>733887</v>
      </c>
      <c r="D69" s="11">
        <f t="shared" ref="D69:BK69" si="934">D60-D63</f>
        <v>280935</v>
      </c>
      <c r="E69" s="11">
        <f t="shared" si="934"/>
        <v>-38029</v>
      </c>
      <c r="F69" s="11">
        <f t="shared" si="934"/>
        <v>100269</v>
      </c>
      <c r="G69" s="11">
        <f t="shared" si="934"/>
        <v>43659</v>
      </c>
      <c r="H69" s="11">
        <f t="shared" si="934"/>
        <v>0</v>
      </c>
      <c r="I69" s="11">
        <f t="shared" si="934"/>
        <v>0</v>
      </c>
      <c r="J69" s="11">
        <f t="shared" si="934"/>
        <v>148250</v>
      </c>
      <c r="K69" s="11">
        <f t="shared" si="934"/>
        <v>7212</v>
      </c>
      <c r="L69" s="11">
        <f t="shared" si="934"/>
        <v>2064</v>
      </c>
      <c r="M69" s="11">
        <f t="shared" si="934"/>
        <v>-3898</v>
      </c>
      <c r="N69" s="11">
        <f t="shared" si="934"/>
        <v>277</v>
      </c>
      <c r="O69" s="11">
        <f t="shared" si="934"/>
        <v>4620</v>
      </c>
      <c r="P69" s="11">
        <f t="shared" si="934"/>
        <v>1100</v>
      </c>
      <c r="Q69" s="11">
        <f t="shared" si="934"/>
        <v>0</v>
      </c>
      <c r="R69" s="11">
        <f t="shared" si="934"/>
        <v>-247</v>
      </c>
      <c r="S69" s="11">
        <f t="shared" si="934"/>
        <v>0</v>
      </c>
      <c r="T69" s="11">
        <f t="shared" si="934"/>
        <v>0</v>
      </c>
      <c r="U69" s="11">
        <f t="shared" si="934"/>
        <v>0</v>
      </c>
      <c r="V69" s="11">
        <f t="shared" si="934"/>
        <v>0</v>
      </c>
      <c r="W69" s="11">
        <f t="shared" si="934"/>
        <v>0</v>
      </c>
      <c r="X69" s="11">
        <f t="shared" si="934"/>
        <v>0</v>
      </c>
      <c r="Y69" s="11">
        <f t="shared" si="934"/>
        <v>7472</v>
      </c>
      <c r="Z69" s="11">
        <f t="shared" si="934"/>
        <v>375</v>
      </c>
      <c r="AA69" s="11">
        <f t="shared" si="934"/>
        <v>5380</v>
      </c>
      <c r="AB69" s="11">
        <f t="shared" si="934"/>
        <v>4400</v>
      </c>
      <c r="AC69" s="11">
        <f t="shared" si="934"/>
        <v>0</v>
      </c>
      <c r="AD69" s="11">
        <f t="shared" si="934"/>
        <v>1297726</v>
      </c>
      <c r="AE69" s="11">
        <f t="shared" si="934"/>
        <v>0</v>
      </c>
      <c r="AF69" s="11">
        <f t="shared" si="934"/>
        <v>1</v>
      </c>
      <c r="AG69" s="11">
        <f t="shared" si="934"/>
        <v>2489</v>
      </c>
      <c r="AH69" s="11">
        <f t="shared" si="934"/>
        <v>0</v>
      </c>
      <c r="AI69" s="11">
        <f t="shared" si="934"/>
        <v>0</v>
      </c>
      <c r="AJ69" s="11">
        <f t="shared" si="934"/>
        <v>0</v>
      </c>
      <c r="AK69" s="11">
        <f t="shared" si="934"/>
        <v>24483</v>
      </c>
      <c r="AL69" s="11">
        <f t="shared" si="934"/>
        <v>4756</v>
      </c>
      <c r="AM69" s="11">
        <f t="shared" si="934"/>
        <v>48545</v>
      </c>
      <c r="AN69" s="11">
        <f t="shared" si="934"/>
        <v>-28884</v>
      </c>
      <c r="AO69" s="11">
        <f t="shared" si="934"/>
        <v>80664</v>
      </c>
      <c r="AP69" s="11">
        <f t="shared" si="934"/>
        <v>92</v>
      </c>
      <c r="AQ69" s="11">
        <f t="shared" si="934"/>
        <v>0</v>
      </c>
      <c r="AR69" s="11">
        <f t="shared" si="934"/>
        <v>0</v>
      </c>
      <c r="AS69" s="11">
        <f t="shared" si="934"/>
        <v>0</v>
      </c>
      <c r="AT69" s="11">
        <f t="shared" si="934"/>
        <v>0</v>
      </c>
      <c r="AU69" s="11">
        <f t="shared" si="934"/>
        <v>0</v>
      </c>
      <c r="AV69" s="11">
        <f t="shared" si="934"/>
        <v>0</v>
      </c>
      <c r="AW69" s="11">
        <f t="shared" si="934"/>
        <v>0</v>
      </c>
      <c r="AX69" s="11">
        <f t="shared" si="934"/>
        <v>0</v>
      </c>
      <c r="AY69" s="11">
        <f t="shared" si="934"/>
        <v>0</v>
      </c>
      <c r="AZ69" s="11">
        <f t="shared" si="934"/>
        <v>0</v>
      </c>
      <c r="BA69" s="11">
        <f t="shared" si="934"/>
        <v>0</v>
      </c>
      <c r="BB69" s="11">
        <f t="shared" si="934"/>
        <v>0</v>
      </c>
      <c r="BC69" s="11">
        <f t="shared" si="934"/>
        <v>2294</v>
      </c>
      <c r="BD69" s="11">
        <f t="shared" si="934"/>
        <v>2163</v>
      </c>
      <c r="BE69" s="11">
        <f t="shared" si="934"/>
        <v>0</v>
      </c>
      <c r="BF69" s="11">
        <f t="shared" si="934"/>
        <v>-9437</v>
      </c>
      <c r="BG69" s="11">
        <f t="shared" si="934"/>
        <v>477</v>
      </c>
      <c r="BH69" s="11">
        <f t="shared" si="934"/>
        <v>127643</v>
      </c>
      <c r="BI69" s="11">
        <f t="shared" si="934"/>
        <v>1425369</v>
      </c>
      <c r="BJ69" s="11">
        <f t="shared" si="934"/>
        <v>0</v>
      </c>
      <c r="BK69" s="11">
        <f t="shared" si="934"/>
        <v>1425369</v>
      </c>
      <c r="BL69" s="11">
        <f t="shared" ref="BL69:BM69" si="935">BL63-BL60</f>
        <v>5066981</v>
      </c>
      <c r="BM69" s="11">
        <f t="shared" si="935"/>
        <v>-127643</v>
      </c>
    </row>
    <row r="70" spans="1:65" s="181" customFormat="1" ht="15.75">
      <c r="A70" s="130"/>
      <c r="B70" s="5"/>
      <c r="C70" s="5"/>
      <c r="D70" s="5"/>
      <c r="E70" s="5"/>
      <c r="F70" s="5"/>
      <c r="G70" s="5"/>
      <c r="H70" s="5"/>
      <c r="I70" s="5"/>
      <c r="J70" s="5"/>
      <c r="K70" s="5"/>
      <c r="L70" s="5"/>
      <c r="M70" s="5"/>
      <c r="N70" s="5"/>
      <c r="O70" s="5"/>
      <c r="P70" s="5"/>
      <c r="Q70" s="5"/>
      <c r="R70" s="5"/>
      <c r="S70" s="5"/>
      <c r="T70" s="5"/>
      <c r="U70" s="5"/>
      <c r="V70" s="16"/>
      <c r="W70" s="5"/>
      <c r="X70" s="5"/>
      <c r="Y70" s="5"/>
      <c r="Z70" s="5"/>
      <c r="AA70" s="5"/>
      <c r="AB70" s="5"/>
      <c r="AC70" s="6"/>
      <c r="AD70" s="17"/>
      <c r="AE70" s="5"/>
      <c r="AF70" s="5"/>
      <c r="AG70" s="5"/>
      <c r="AH70" s="5"/>
      <c r="AI70" s="5"/>
      <c r="AJ70" s="5"/>
      <c r="AK70" s="5"/>
      <c r="AL70" s="5"/>
      <c r="AM70" s="5"/>
      <c r="AN70" s="5"/>
      <c r="AO70" s="16"/>
      <c r="AP70" s="5"/>
      <c r="AQ70" s="6"/>
      <c r="AR70" s="5"/>
      <c r="AS70" s="5"/>
      <c r="AT70" s="5"/>
      <c r="AU70" s="5"/>
      <c r="AV70" s="7"/>
      <c r="AW70" s="6"/>
      <c r="AX70" s="5"/>
      <c r="AY70" s="5"/>
      <c r="AZ70" s="5"/>
      <c r="BA70" s="5"/>
      <c r="BB70" s="6"/>
      <c r="BC70" s="5"/>
      <c r="BD70" s="5"/>
      <c r="BE70" s="5"/>
      <c r="BF70" s="5"/>
      <c r="BG70" s="5"/>
      <c r="BH70" s="16"/>
      <c r="BI70" s="44"/>
      <c r="BJ70" s="5"/>
      <c r="BK70" s="50"/>
    </row>
    <row r="71" spans="1:65" s="179" customFormat="1" ht="15.75">
      <c r="A71" s="15" t="s">
        <v>136</v>
      </c>
      <c r="B71" s="9" t="s">
        <v>321</v>
      </c>
      <c r="C71" s="226">
        <v>2999892</v>
      </c>
      <c r="D71" s="226">
        <v>1010043</v>
      </c>
      <c r="E71" s="226">
        <v>130694</v>
      </c>
      <c r="F71" s="226">
        <v>323297</v>
      </c>
      <c r="G71" s="226">
        <v>217546</v>
      </c>
      <c r="H71" s="226">
        <v>0</v>
      </c>
      <c r="I71" s="226">
        <v>0</v>
      </c>
      <c r="J71" s="226">
        <v>406334</v>
      </c>
      <c r="K71" s="226">
        <v>13249</v>
      </c>
      <c r="L71" s="226">
        <v>92041</v>
      </c>
      <c r="M71" s="226">
        <v>109011</v>
      </c>
      <c r="N71" s="226">
        <v>395</v>
      </c>
      <c r="O71" s="226">
        <v>12680</v>
      </c>
      <c r="P71" s="226">
        <v>69105</v>
      </c>
      <c r="Q71" s="226">
        <v>0</v>
      </c>
      <c r="R71" s="226">
        <v>1966</v>
      </c>
      <c r="S71" s="226">
        <v>0</v>
      </c>
      <c r="T71" s="226">
        <v>0</v>
      </c>
      <c r="U71" s="226">
        <v>0</v>
      </c>
      <c r="V71" s="226">
        <v>0</v>
      </c>
      <c r="W71" s="226">
        <v>0</v>
      </c>
      <c r="X71" s="226">
        <v>0</v>
      </c>
      <c r="Y71" s="226">
        <v>20605</v>
      </c>
      <c r="Z71" s="226">
        <v>2903</v>
      </c>
      <c r="AA71" s="226">
        <v>7277</v>
      </c>
      <c r="AB71" s="226">
        <v>5830</v>
      </c>
      <c r="AC71" s="226">
        <v>0</v>
      </c>
      <c r="AD71" s="227">
        <f t="shared" ref="AD71:AD72" si="936">SUM(C71:AC71)</f>
        <v>5422868</v>
      </c>
      <c r="AE71" s="226">
        <v>-11</v>
      </c>
      <c r="AF71" s="226">
        <v>766</v>
      </c>
      <c r="AG71" s="226">
        <v>8958</v>
      </c>
      <c r="AH71" s="226">
        <v>0</v>
      </c>
      <c r="AI71" s="226">
        <v>0</v>
      </c>
      <c r="AJ71" s="226">
        <v>15233</v>
      </c>
      <c r="AK71" s="226">
        <v>16764</v>
      </c>
      <c r="AL71" s="226">
        <v>8362</v>
      </c>
      <c r="AM71" s="226">
        <v>0</v>
      </c>
      <c r="AN71" s="226">
        <v>81</v>
      </c>
      <c r="AO71" s="226">
        <v>176563</v>
      </c>
      <c r="AP71" s="226">
        <v>-2152</v>
      </c>
      <c r="AQ71" s="226">
        <v>0</v>
      </c>
      <c r="AR71" s="226">
        <v>0</v>
      </c>
      <c r="AS71" s="226">
        <v>0</v>
      </c>
      <c r="AT71" s="226">
        <v>0</v>
      </c>
      <c r="AU71" s="226">
        <v>0</v>
      </c>
      <c r="AV71" s="226">
        <v>0</v>
      </c>
      <c r="AW71" s="226">
        <v>14</v>
      </c>
      <c r="AX71" s="226">
        <v>4</v>
      </c>
      <c r="AY71" s="226">
        <v>6</v>
      </c>
      <c r="AZ71" s="226">
        <v>0</v>
      </c>
      <c r="BA71" s="226">
        <v>0</v>
      </c>
      <c r="BB71" s="226">
        <v>0</v>
      </c>
      <c r="BC71" s="226">
        <v>-8478</v>
      </c>
      <c r="BD71" s="226">
        <v>-8579</v>
      </c>
      <c r="BE71" s="226">
        <v>0</v>
      </c>
      <c r="BF71" s="226">
        <v>6343</v>
      </c>
      <c r="BG71" s="226">
        <v>240</v>
      </c>
      <c r="BH71" s="230">
        <f>SUM(AE71:BG71)</f>
        <v>214114</v>
      </c>
      <c r="BI71" s="125">
        <f>AD71+BH71</f>
        <v>5636982</v>
      </c>
      <c r="BJ71" s="231">
        <v>0</v>
      </c>
      <c r="BK71" s="227">
        <f t="shared" ref="BK71:BK72" si="937">BI71-BJ71</f>
        <v>5636982</v>
      </c>
      <c r="BM71" s="229">
        <f>BK71-AD71</f>
        <v>214114</v>
      </c>
    </row>
    <row r="72" spans="1:65" s="41" customFormat="1" ht="15.75">
      <c r="A72" s="136"/>
      <c r="B72" s="235" t="s">
        <v>331</v>
      </c>
      <c r="C72" s="10">
        <v>2043162</v>
      </c>
      <c r="D72" s="10">
        <v>686846</v>
      </c>
      <c r="E72" s="10">
        <v>130694</v>
      </c>
      <c r="F72" s="10">
        <v>219848</v>
      </c>
      <c r="G72" s="10">
        <v>147940</v>
      </c>
      <c r="H72" s="10">
        <f>IF('[1]Upto Month Current'!$H$9="",0,'[1]Upto Month Current'!$H$9)</f>
        <v>0</v>
      </c>
      <c r="I72" s="10">
        <v>0</v>
      </c>
      <c r="J72" s="10">
        <v>276302</v>
      </c>
      <c r="K72" s="10">
        <v>9004</v>
      </c>
      <c r="L72" s="10">
        <v>62584</v>
      </c>
      <c r="M72" s="10">
        <v>74134</v>
      </c>
      <c r="N72" s="10">
        <v>270</v>
      </c>
      <c r="O72" s="10">
        <v>8618</v>
      </c>
      <c r="P72" s="10">
        <v>46994</v>
      </c>
      <c r="Q72" s="10">
        <v>0</v>
      </c>
      <c r="R72" s="10">
        <v>1326</v>
      </c>
      <c r="S72" s="10">
        <f>IF('[1]Upto Month Current'!$H$26="",0,'[1]Upto Month Current'!$H$26)</f>
        <v>0</v>
      </c>
      <c r="T72" s="10">
        <f>IF('[1]Upto Month Current'!$H$27="",0,'[1]Upto Month Current'!$H$27)</f>
        <v>0</v>
      </c>
      <c r="U72" s="10">
        <f>IF('[1]Upto Month Current'!$H$30="",0,'[1]Upto Month Current'!$H$30)</f>
        <v>0</v>
      </c>
      <c r="V72" s="10">
        <v>0</v>
      </c>
      <c r="W72" s="10">
        <f>IF('[1]Upto Month Current'!$H$39="",0,'[1]Upto Month Current'!$H$39)</f>
        <v>0</v>
      </c>
      <c r="X72" s="10">
        <v>0</v>
      </c>
      <c r="Y72" s="10">
        <v>14010</v>
      </c>
      <c r="Z72" s="10">
        <v>1972</v>
      </c>
      <c r="AA72" s="10">
        <v>4948</v>
      </c>
      <c r="AB72" s="10">
        <v>0</v>
      </c>
      <c r="AC72" s="10">
        <f>IF('[1]Upto Month Current'!$H$51="",0,'[1]Upto Month Current'!$H$51)</f>
        <v>0</v>
      </c>
      <c r="AD72" s="123">
        <f t="shared" si="936"/>
        <v>3728652</v>
      </c>
      <c r="AE72" s="10">
        <v>-8</v>
      </c>
      <c r="AF72" s="10">
        <v>511</v>
      </c>
      <c r="AG72" s="10">
        <v>5915</v>
      </c>
      <c r="AH72" s="10">
        <v>0</v>
      </c>
      <c r="AI72" s="10">
        <v>0</v>
      </c>
      <c r="AJ72" s="10">
        <v>10056</v>
      </c>
      <c r="AK72" s="10">
        <v>11063</v>
      </c>
      <c r="AL72" s="10">
        <v>5513</v>
      </c>
      <c r="AM72" s="10">
        <f>IF('[1]Upto Month Current'!$H$31="",0,'[1]Upto Month Current'!$H$31)</f>
        <v>0</v>
      </c>
      <c r="AN72" s="10">
        <v>50</v>
      </c>
      <c r="AO72" s="10">
        <v>116532</v>
      </c>
      <c r="AP72" s="10">
        <v>-1787</v>
      </c>
      <c r="AQ72" s="10">
        <v>0</v>
      </c>
      <c r="AR72" s="10">
        <f>IF('[1]Upto Month Current'!$H$37="",0,'[1]Upto Month Current'!$H$37)</f>
        <v>0</v>
      </c>
      <c r="AS72" s="10">
        <v>0</v>
      </c>
      <c r="AT72" s="10">
        <v>0</v>
      </c>
      <c r="AU72" s="10">
        <f>IF('[1]Upto Month Current'!$H$41="",0,'[1]Upto Month Current'!$H$41)</f>
        <v>0</v>
      </c>
      <c r="AV72" s="10">
        <v>0</v>
      </c>
      <c r="AW72" s="10">
        <v>8</v>
      </c>
      <c r="AX72" s="10">
        <v>0</v>
      </c>
      <c r="AY72" s="10">
        <v>1</v>
      </c>
      <c r="AZ72" s="10">
        <v>0</v>
      </c>
      <c r="BA72" s="10">
        <f>IF('[1]Upto Month Current'!$H$50="",0,'[1]Upto Month Current'!$H$50)</f>
        <v>0</v>
      </c>
      <c r="BB72" s="10">
        <f>IF('[1]Upto Month Current'!$H$52="",0,'[1]Upto Month Current'!$H$52)</f>
        <v>0</v>
      </c>
      <c r="BC72" s="10">
        <v>-5594</v>
      </c>
      <c r="BD72" s="10">
        <v>-5660</v>
      </c>
      <c r="BE72" s="10">
        <v>0</v>
      </c>
      <c r="BF72" s="10">
        <v>4183</v>
      </c>
      <c r="BG72" s="10">
        <v>150</v>
      </c>
      <c r="BH72" s="10">
        <f>SUM(AE72:BG72)</f>
        <v>140933</v>
      </c>
      <c r="BI72" s="220">
        <f>AD72+BH72</f>
        <v>3869585</v>
      </c>
      <c r="BJ72" s="10">
        <f>IF('[1]Upto Month Current'!$H$60="",0,'[1]Upto Month Current'!$H$60)</f>
        <v>0</v>
      </c>
      <c r="BK72" s="10">
        <f t="shared" si="937"/>
        <v>3869585</v>
      </c>
      <c r="BL72" s="41">
        <f>'[1]Upto Month Current'!$H$61</f>
        <v>755223</v>
      </c>
      <c r="BM72" s="219">
        <f t="shared" ref="BM72" si="938">BK72-AD72</f>
        <v>140933</v>
      </c>
    </row>
    <row r="73" spans="1:65" ht="15.75">
      <c r="A73" s="130"/>
      <c r="B73" s="12" t="s">
        <v>332</v>
      </c>
      <c r="C73" s="9">
        <f>IF('Upto Month COPPY'!$H$4="",0,'Upto Month COPPY'!$H$4)</f>
        <v>1855880</v>
      </c>
      <c r="D73" s="9">
        <f>IF('Upto Month COPPY'!$H$5="",0,'Upto Month COPPY'!$H$5)</f>
        <v>513701</v>
      </c>
      <c r="E73" s="9">
        <f>IF('Upto Month COPPY'!$H$6="",0,'Upto Month COPPY'!$H$6)</f>
        <v>108507</v>
      </c>
      <c r="F73" s="9">
        <f>IF('Upto Month COPPY'!$H$7="",0,'Upto Month COPPY'!$H$7)</f>
        <v>197778</v>
      </c>
      <c r="G73" s="9">
        <f>IF('Upto Month COPPY'!$H$8="",0,'Upto Month COPPY'!$H$8)</f>
        <v>122100</v>
      </c>
      <c r="H73" s="9">
        <f>IF('Upto Month COPPY'!$H$9="",0,'Upto Month COPPY'!$H$9)</f>
        <v>0</v>
      </c>
      <c r="I73" s="9">
        <f>IF('Upto Month COPPY'!$H$10="",0,'Upto Month COPPY'!$H$10)</f>
        <v>0</v>
      </c>
      <c r="J73" s="9">
        <f>IF('Upto Month COPPY'!$H$11="",0,'Upto Month COPPY'!$H$11)</f>
        <v>266941</v>
      </c>
      <c r="K73" s="9">
        <f>IF('Upto Month COPPY'!$H$12="",0,'Upto Month COPPY'!$H$12)</f>
        <v>9750</v>
      </c>
      <c r="L73" s="9">
        <f>IF('Upto Month COPPY'!$H$13="",0,'Upto Month COPPY'!$H$13)</f>
        <v>55305</v>
      </c>
      <c r="M73" s="9">
        <f>IF('Upto Month COPPY'!$H$14="",0,'Upto Month COPPY'!$H$14)</f>
        <v>80943</v>
      </c>
      <c r="N73" s="9">
        <f>IF('Upto Month COPPY'!$H$15="",0,'Upto Month COPPY'!$H$15)</f>
        <v>171</v>
      </c>
      <c r="O73" s="9">
        <f>IF('Upto Month COPPY'!$H$16="",0,'Upto Month COPPY'!$H$16)</f>
        <v>5428</v>
      </c>
      <c r="P73" s="9">
        <f>IF('Upto Month COPPY'!$H$17="",0,'Upto Month COPPY'!$H$17)</f>
        <v>62297</v>
      </c>
      <c r="Q73" s="9">
        <f>IF('Upto Month COPPY'!$H$18="",0,'Upto Month COPPY'!$H$18)</f>
        <v>0</v>
      </c>
      <c r="R73" s="9">
        <f>IF('Upto Month COPPY'!$H$21="",0,'Upto Month COPPY'!$H$21)</f>
        <v>3391</v>
      </c>
      <c r="S73" s="9">
        <f>IF('Upto Month COPPY'!$H$26="",0,'Upto Month COPPY'!$H$26)</f>
        <v>0</v>
      </c>
      <c r="T73" s="9">
        <f>IF('Upto Month COPPY'!$H$27="",0,'Upto Month COPPY'!$H$27)</f>
        <v>0</v>
      </c>
      <c r="U73" s="9">
        <f>IF('Upto Month COPPY'!$H$30="",0,'Upto Month COPPY'!$H$30)</f>
        <v>0</v>
      </c>
      <c r="V73" s="9">
        <f>IF('Upto Month COPPY'!$H$35="",0,'Upto Month COPPY'!$H$35)</f>
        <v>0</v>
      </c>
      <c r="W73" s="9">
        <f>IF('Upto Month COPPY'!$H$39="",0,'Upto Month COPPY'!$H$39)</f>
        <v>0</v>
      </c>
      <c r="X73" s="9">
        <f>IF('Upto Month COPPY'!$H$40="",0,'Upto Month COPPY'!$H$40)</f>
        <v>0</v>
      </c>
      <c r="Y73" s="9">
        <f>IF('Upto Month COPPY'!$H$42="",0,'Upto Month COPPY'!$H$42)</f>
        <v>24751</v>
      </c>
      <c r="Z73" s="9">
        <f>IF('Upto Month COPPY'!$H$43="",0,'Upto Month COPPY'!$H$43)</f>
        <v>3254</v>
      </c>
      <c r="AA73" s="9">
        <f>IF('Upto Month COPPY'!$H$44="",0,'Upto Month COPPY'!$H$44)</f>
        <v>5706</v>
      </c>
      <c r="AB73" s="9">
        <f>IF('Upto Month COPPY'!$H$48="",0,'Upto Month COPPY'!$H$48)</f>
        <v>0</v>
      </c>
      <c r="AC73" s="10">
        <f>IF('Upto Month COPPY'!$H$51="",0,'Upto Month COPPY'!$H$51)</f>
        <v>0</v>
      </c>
      <c r="AD73" s="123">
        <f t="shared" ref="AD73:AD74" si="939">SUM(C73:AC73)</f>
        <v>3315903</v>
      </c>
      <c r="AE73" s="9">
        <f>IF('Upto Month COPPY'!$H$19="",0,'Upto Month COPPY'!$H$19)</f>
        <v>0</v>
      </c>
      <c r="AF73" s="9">
        <f>IF('Upto Month COPPY'!$H$20="",0,'Upto Month COPPY'!$H$20)</f>
        <v>361</v>
      </c>
      <c r="AG73" s="9">
        <f>IF('Upto Month COPPY'!$H$22="",0,'Upto Month COPPY'!$H$22)</f>
        <v>5469</v>
      </c>
      <c r="AH73" s="9">
        <f>IF('Upto Month COPPY'!$H$23="",0,'Upto Month COPPY'!$H$23)</f>
        <v>0</v>
      </c>
      <c r="AI73" s="9">
        <f>IF('Upto Month COPPY'!$H$24="",0,'Upto Month COPPY'!$H$24)</f>
        <v>0</v>
      </c>
      <c r="AJ73" s="9">
        <f>IF('Upto Month COPPY'!$H$25="",0,'Upto Month COPPY'!$H$25)</f>
        <v>9784</v>
      </c>
      <c r="AK73" s="9">
        <f>IF('Upto Month COPPY'!$H$28="",0,'Upto Month COPPY'!$H$28)</f>
        <v>6471</v>
      </c>
      <c r="AL73" s="9">
        <f>IF('Upto Month COPPY'!$H$29="",0,'Upto Month COPPY'!$H$29)</f>
        <v>5374</v>
      </c>
      <c r="AM73" s="9">
        <f>IF('Upto Month COPPY'!$H$31="",0,'Upto Month COPPY'!$H$31)</f>
        <v>0</v>
      </c>
      <c r="AN73" s="9">
        <f>IF('Upto Month COPPY'!$H$32="",0,'Upto Month COPPY'!$H$32)</f>
        <v>0</v>
      </c>
      <c r="AO73" s="9">
        <f>IF('Upto Month COPPY'!$H$33="",0,'Upto Month COPPY'!$H$33)</f>
        <v>130121</v>
      </c>
      <c r="AP73" s="9">
        <f>IF('Upto Month COPPY'!$H$34="",0,'Upto Month COPPY'!$H$34)</f>
        <v>0</v>
      </c>
      <c r="AQ73" s="10">
        <f>IF('Upto Month COPPY'!$H$36="",0,'Upto Month COPPY'!$H$36)</f>
        <v>0</v>
      </c>
      <c r="AR73" s="9">
        <f>IF('Upto Month COPPY'!$H$37="",0,'Upto Month COPPY'!$H$37)</f>
        <v>0</v>
      </c>
      <c r="AS73" s="9">
        <v>0</v>
      </c>
      <c r="AT73" s="9">
        <f>IF('Upto Month COPPY'!$H$38="",0,'Upto Month COPPY'!$H$38)</f>
        <v>0</v>
      </c>
      <c r="AU73" s="9">
        <f>IF('Upto Month COPPY'!$H$41="",0,'Upto Month COPPY'!$H$41)</f>
        <v>0</v>
      </c>
      <c r="AV73" s="9">
        <v>0</v>
      </c>
      <c r="AW73" s="9">
        <f>IF('Upto Month COPPY'!$H$45="",0,'Upto Month COPPY'!$H$45)</f>
        <v>0</v>
      </c>
      <c r="AX73" s="9">
        <f>IF('Upto Month COPPY'!$H$46="",0,'Upto Month COPPY'!$H$46)</f>
        <v>0</v>
      </c>
      <c r="AY73" s="9">
        <f>IF('Upto Month COPPY'!$H$47="",0,'Upto Month COPPY'!$H$47)</f>
        <v>0</v>
      </c>
      <c r="AZ73" s="9">
        <f>IF('Upto Month COPPY'!$H$49="",0,'Upto Month COPPY'!$H$49)</f>
        <v>0</v>
      </c>
      <c r="BA73" s="9">
        <f>IF('Upto Month COPPY'!$H$50="",0,'Upto Month COPPY'!$H$50)</f>
        <v>0</v>
      </c>
      <c r="BB73" s="10">
        <f>IF('Upto Month COPPY'!$H$52="",0,'Upto Month COPPY'!$H$52)</f>
        <v>0</v>
      </c>
      <c r="BC73" s="9">
        <f>IF('Upto Month COPPY'!$H$53="",0,'Upto Month COPPY'!$H$53)</f>
        <v>9627</v>
      </c>
      <c r="BD73" s="9">
        <f>IF('Upto Month COPPY'!$H$54="",0,'Upto Month COPPY'!$H$54)</f>
        <v>9627</v>
      </c>
      <c r="BE73" s="9">
        <f>IF('Upto Month COPPY'!$H$55="",0,'Upto Month COPPY'!$H$55)</f>
        <v>0</v>
      </c>
      <c r="BF73" s="9">
        <f>IF('Upto Month COPPY'!$H$56="",0,'Upto Month COPPY'!$H$56)</f>
        <v>3530</v>
      </c>
      <c r="BG73" s="9">
        <f>IF('Upto Month COPPY'!$H$58="",0,'Upto Month COPPY'!$H$58)</f>
        <v>2170</v>
      </c>
      <c r="BH73" s="9">
        <f>SUM(AE73:BG73)</f>
        <v>182534</v>
      </c>
      <c r="BI73" s="127">
        <f>AD73+BH73</f>
        <v>3498437</v>
      </c>
      <c r="BJ73" s="9">
        <f>-IF('Upto Month COPPY'!$H$60="",0,'Upto Month COPPY'!$H$60)</f>
        <v>0</v>
      </c>
      <c r="BK73" s="51">
        <f t="shared" ref="BK73:BK74" si="940">BI73-BJ73</f>
        <v>3498437</v>
      </c>
      <c r="BL73">
        <f>'Upto Month COPPY'!$H$61</f>
        <v>3498436</v>
      </c>
      <c r="BM73" s="30">
        <f t="shared" ref="BM73:BM77" si="941">BK73-AD73</f>
        <v>182534</v>
      </c>
    </row>
    <row r="74" spans="1:65" ht="14.25" customHeight="1">
      <c r="A74" s="130"/>
      <c r="B74" s="183" t="s">
        <v>333</v>
      </c>
      <c r="C74" s="9">
        <f>IF('Upto Month Current'!$H$4="",0,'Upto Month Current'!$H$4)</f>
        <v>1851886</v>
      </c>
      <c r="D74" s="9">
        <f>IF('Upto Month Current'!$H$5="",0,'Upto Month Current'!$H$5)</f>
        <v>749202</v>
      </c>
      <c r="E74" s="9">
        <f>IF('Upto Month Current'!$H$6="",0,'Upto Month Current'!$H$6)</f>
        <v>103634</v>
      </c>
      <c r="F74" s="9">
        <f>IF('Upto Month Current'!$H$7="",0,'Upto Month Current'!$H$7)</f>
        <v>208467</v>
      </c>
      <c r="G74" s="9">
        <f>IF('Upto Month Current'!$H$8="",0,'Upto Month Current'!$H$8)</f>
        <v>131679</v>
      </c>
      <c r="H74" s="9">
        <f>IF('Upto Month Current'!$H$9="",0,'Upto Month Current'!$H$9)</f>
        <v>0</v>
      </c>
      <c r="I74" s="9">
        <f>IF('Upto Month Current'!$H$10="",0,'Upto Month Current'!$H$10)</f>
        <v>0</v>
      </c>
      <c r="J74" s="9">
        <f>IF('Upto Month Current'!$H$11="",0,'Upto Month Current'!$H$11)</f>
        <v>301138</v>
      </c>
      <c r="K74" s="9">
        <f>IF('Upto Month Current'!$H$12="",0,'Upto Month Current'!$H$12)</f>
        <v>59970</v>
      </c>
      <c r="L74" s="9">
        <f>IF('Upto Month Current'!$H$13="",0,'Upto Month Current'!$H$13)</f>
        <v>69871</v>
      </c>
      <c r="M74" s="9">
        <f>IF('Upto Month Current'!$H$14="",0,'Upto Month Current'!$H$14)</f>
        <v>85778</v>
      </c>
      <c r="N74" s="9">
        <f>IF('Upto Month Current'!$H$15="",0,'Upto Month Current'!$H$15)</f>
        <v>668</v>
      </c>
      <c r="O74" s="9">
        <f>IF('Upto Month Current'!$H$16="",0,'Upto Month Current'!$H$16)</f>
        <v>5981</v>
      </c>
      <c r="P74" s="9">
        <f>IF('Upto Month Current'!$H$17="",0,'Upto Month Current'!$H$17)</f>
        <v>87926</v>
      </c>
      <c r="Q74" s="9">
        <f>IF('Upto Month Current'!$H$18="",0,'Upto Month Current'!$H$18)</f>
        <v>0</v>
      </c>
      <c r="R74" s="9">
        <f>IF('Upto Month Current'!$H$21="",0,'Upto Month Current'!$H$21)</f>
        <v>4314</v>
      </c>
      <c r="S74" s="9">
        <f>IF('Upto Month Current'!$H$26="",0,'Upto Month Current'!$H$26)</f>
        <v>0</v>
      </c>
      <c r="T74" s="9">
        <f>IF('Upto Month Current'!$H$27="",0,'Upto Month Current'!$H$27)</f>
        <v>0</v>
      </c>
      <c r="U74" s="9">
        <f>IF('Upto Month Current'!$H$30="",0,'Upto Month Current'!$H$30)</f>
        <v>0</v>
      </c>
      <c r="V74" s="9">
        <f>IF('Upto Month Current'!$H$35="",0,'Upto Month Current'!$H$35)</f>
        <v>0</v>
      </c>
      <c r="W74" s="9">
        <f>IF('Upto Month Current'!$H$39="",0,'Upto Month Current'!$H$39)</f>
        <v>0</v>
      </c>
      <c r="X74" s="9">
        <f>IF('Upto Month Current'!$H$40="",0,'Upto Month Current'!$H$40)</f>
        <v>0</v>
      </c>
      <c r="Y74" s="9">
        <f>IF('Upto Month Current'!$H$42="",0,'Upto Month Current'!$H$42)</f>
        <v>15833</v>
      </c>
      <c r="Z74" s="9">
        <f>IF('Upto Month Current'!$H$43="",0,'Upto Month Current'!$H$43)</f>
        <v>3959</v>
      </c>
      <c r="AA74" s="9">
        <f>IF('Upto Month Current'!$H$44="",0,'Upto Month Current'!$H$44)</f>
        <v>4436</v>
      </c>
      <c r="AB74" s="9">
        <f>IF('Upto Month Current'!$H$48="",0,'Upto Month Current'!$H$48)</f>
        <v>0</v>
      </c>
      <c r="AC74" s="10">
        <f>IF('Upto Month Current'!$H$51="",0,'Upto Month Current'!$H$51)</f>
        <v>0</v>
      </c>
      <c r="AD74" s="123">
        <f t="shared" si="939"/>
        <v>3684742</v>
      </c>
      <c r="AE74" s="9">
        <f>IF('Upto Month Current'!$H$19="",0,'Upto Month Current'!$H$19)</f>
        <v>0</v>
      </c>
      <c r="AF74" s="9">
        <f>IF('Upto Month Current'!$H$20="",0,'Upto Month Current'!$H$20)</f>
        <v>404</v>
      </c>
      <c r="AG74" s="9">
        <f>IF('Upto Month Current'!$H$22="",0,'Upto Month Current'!$H$22)</f>
        <v>13302</v>
      </c>
      <c r="AH74" s="9">
        <f>IF('Upto Month Current'!$H$23="",0,'Upto Month Current'!$H$23)</f>
        <v>0</v>
      </c>
      <c r="AI74" s="9">
        <f>IF('Upto Month Current'!$H$24="",0,'Upto Month Current'!$H$24)</f>
        <v>0</v>
      </c>
      <c r="AJ74" s="9">
        <f>IF('Upto Month Current'!$H$25="",0,'Upto Month Current'!$H$25)</f>
        <v>18783</v>
      </c>
      <c r="AK74" s="9">
        <f>IF('Upto Month Current'!$H$28="",0,'Upto Month Current'!$H$28)</f>
        <v>13919</v>
      </c>
      <c r="AL74" s="9">
        <f>IF('Upto Month Current'!$H$29="",0,'Upto Month Current'!$H$29)</f>
        <v>11393</v>
      </c>
      <c r="AM74" s="9">
        <f>IF('Upto Month Current'!$H$31="",0,'Upto Month Current'!$H$31)</f>
        <v>0</v>
      </c>
      <c r="AN74" s="9">
        <f>IF('Upto Month Current'!$H$32="",0,'Upto Month Current'!$H$32)</f>
        <v>0</v>
      </c>
      <c r="AO74" s="9">
        <f>IF('Upto Month Current'!$H$33="",0,'Upto Month Current'!$H$33)</f>
        <v>175536</v>
      </c>
      <c r="AP74" s="9">
        <f>IF('Upto Month Current'!$H$34="",0,'Upto Month Current'!$H$34)</f>
        <v>0</v>
      </c>
      <c r="AQ74" s="10">
        <f>IF('Upto Month Current'!$H$36="",0,'Upto Month Current'!$H$36)</f>
        <v>0</v>
      </c>
      <c r="AR74" s="9">
        <f>IF('Upto Month Current'!$H$37="",0,'Upto Month Current'!$H$37)</f>
        <v>0</v>
      </c>
      <c r="AS74" s="9">
        <v>0</v>
      </c>
      <c r="AT74" s="9">
        <f>IF('Upto Month Current'!$H$38="",0,'Upto Month Current'!$H$38)</f>
        <v>0</v>
      </c>
      <c r="AU74" s="9">
        <f>IF('Upto Month Current'!$H$41="",0,'Upto Month Current'!$H$41)</f>
        <v>0</v>
      </c>
      <c r="AV74" s="9">
        <v>0</v>
      </c>
      <c r="AW74" s="9">
        <f>IF('Upto Month Current'!$H$45="",0,'Upto Month Current'!$H$45)</f>
        <v>613</v>
      </c>
      <c r="AX74" s="9">
        <f>IF('Upto Month Current'!$H$46="",0,'Upto Month Current'!$H$46)</f>
        <v>0</v>
      </c>
      <c r="AY74" s="9">
        <f>IF('Upto Month Current'!$H$47="",0,'Upto Month Current'!$H$47)</f>
        <v>0</v>
      </c>
      <c r="AZ74" s="9">
        <f>IF('Upto Month Current'!$H$49="",0,'Upto Month Current'!$H$49)</f>
        <v>0</v>
      </c>
      <c r="BA74" s="9">
        <f>IF('Upto Month Current'!$H$50="",0,'Upto Month Current'!$H$50)</f>
        <v>0</v>
      </c>
      <c r="BB74" s="10">
        <f>IF('Upto Month Current'!$H$52="",0,'Upto Month Current'!$H$52)</f>
        <v>0</v>
      </c>
      <c r="BC74" s="9">
        <f>IF('Upto Month Current'!$H$53="",0,'Upto Month Current'!$H$53)</f>
        <v>11933</v>
      </c>
      <c r="BD74" s="9">
        <f>IF('Upto Month Current'!$H$54="",0,'Upto Month Current'!$H$54)</f>
        <v>11933</v>
      </c>
      <c r="BE74" s="9">
        <f>IF('Upto Month Current'!$H$55="",0,'Upto Month Current'!$H$55)</f>
        <v>0</v>
      </c>
      <c r="BF74" s="9">
        <f>IF('Upto Month Current'!$H$56="",0,'Upto Month Current'!$H$56)</f>
        <v>5849</v>
      </c>
      <c r="BG74" s="9">
        <f>IF('Upto Month Current'!$H$58="",0,'Upto Month Current'!$H$58)</f>
        <v>5498</v>
      </c>
      <c r="BH74" s="9">
        <f>SUM(AE74:BG74)</f>
        <v>269163</v>
      </c>
      <c r="BI74" s="127">
        <f>AD74+BH74</f>
        <v>3953905</v>
      </c>
      <c r="BJ74" s="9">
        <f>IF('Upto Month Current'!$H$60="",0,'Upto Month Current'!$H$60)</f>
        <v>0</v>
      </c>
      <c r="BK74" s="51">
        <f t="shared" si="940"/>
        <v>3953905</v>
      </c>
      <c r="BL74">
        <f>'Upto Month Current'!$H$61</f>
        <v>3953905</v>
      </c>
      <c r="BM74" s="30">
        <f t="shared" si="941"/>
        <v>269163</v>
      </c>
    </row>
    <row r="75" spans="1:65" ht="15.75">
      <c r="A75" s="130"/>
      <c r="B75" s="5" t="s">
        <v>127</v>
      </c>
      <c r="C75" s="11">
        <f>C74-C72</f>
        <v>-191276</v>
      </c>
      <c r="D75" s="11">
        <f t="shared" ref="D75" si="942">D74-D72</f>
        <v>62356</v>
      </c>
      <c r="E75" s="11">
        <f t="shared" ref="E75" si="943">E74-E72</f>
        <v>-27060</v>
      </c>
      <c r="F75" s="11">
        <f t="shared" ref="F75" si="944">F74-F72</f>
        <v>-11381</v>
      </c>
      <c r="G75" s="11">
        <f t="shared" ref="G75" si="945">G74-G72</f>
        <v>-16261</v>
      </c>
      <c r="H75" s="11">
        <f t="shared" ref="H75" si="946">H74-H72</f>
        <v>0</v>
      </c>
      <c r="I75" s="11">
        <f t="shared" ref="I75" si="947">I74-I72</f>
        <v>0</v>
      </c>
      <c r="J75" s="11">
        <f t="shared" ref="J75" si="948">J74-J72</f>
        <v>24836</v>
      </c>
      <c r="K75" s="11">
        <f t="shared" ref="K75" si="949">K74-K72</f>
        <v>50966</v>
      </c>
      <c r="L75" s="11">
        <f t="shared" ref="L75" si="950">L74-L72</f>
        <v>7287</v>
      </c>
      <c r="M75" s="11">
        <f t="shared" ref="M75" si="951">M74-M72</f>
        <v>11644</v>
      </c>
      <c r="N75" s="11">
        <f t="shared" ref="N75" si="952">N74-N72</f>
        <v>398</v>
      </c>
      <c r="O75" s="11">
        <f t="shared" ref="O75" si="953">O74-O72</f>
        <v>-2637</v>
      </c>
      <c r="P75" s="11">
        <f t="shared" ref="P75" si="954">P74-P72</f>
        <v>40932</v>
      </c>
      <c r="Q75" s="11">
        <f t="shared" ref="Q75" si="955">Q74-Q72</f>
        <v>0</v>
      </c>
      <c r="R75" s="11">
        <f t="shared" ref="R75" si="956">R74-R72</f>
        <v>2988</v>
      </c>
      <c r="S75" s="11">
        <f t="shared" ref="S75" si="957">S74-S72</f>
        <v>0</v>
      </c>
      <c r="T75" s="11">
        <f t="shared" ref="T75:U75" si="958">T74-T72</f>
        <v>0</v>
      </c>
      <c r="U75" s="11">
        <f t="shared" si="958"/>
        <v>0</v>
      </c>
      <c r="V75" s="9">
        <f t="shared" ref="V75" si="959">V74-V72</f>
        <v>0</v>
      </c>
      <c r="W75" s="11">
        <f t="shared" ref="W75" si="960">W74-W72</f>
        <v>0</v>
      </c>
      <c r="X75" s="11">
        <f t="shared" ref="X75" si="961">X74-X72</f>
        <v>0</v>
      </c>
      <c r="Y75" s="11">
        <f t="shared" ref="Y75" si="962">Y74-Y72</f>
        <v>1823</v>
      </c>
      <c r="Z75" s="11">
        <f t="shared" ref="Z75" si="963">Z74-Z72</f>
        <v>1987</v>
      </c>
      <c r="AA75" s="11">
        <f t="shared" ref="AA75:AD75" si="964">AA74-AA72</f>
        <v>-512</v>
      </c>
      <c r="AB75" s="11">
        <f t="shared" ref="AB75" si="965">AB74-AB72</f>
        <v>0</v>
      </c>
      <c r="AC75" s="10">
        <f t="shared" si="964"/>
        <v>0</v>
      </c>
      <c r="AD75" s="11">
        <f t="shared" si="964"/>
        <v>-43910</v>
      </c>
      <c r="AE75" s="11">
        <f t="shared" ref="AE75" si="966">AE74-AE72</f>
        <v>8</v>
      </c>
      <c r="AF75" s="11">
        <f t="shared" ref="AF75" si="967">AF74-AF72</f>
        <v>-107</v>
      </c>
      <c r="AG75" s="11">
        <f t="shared" ref="AG75" si="968">AG74-AG72</f>
        <v>7387</v>
      </c>
      <c r="AH75" s="11">
        <f t="shared" ref="AH75" si="969">AH74-AH72</f>
        <v>0</v>
      </c>
      <c r="AI75" s="11">
        <f t="shared" ref="AI75" si="970">AI74-AI72</f>
        <v>0</v>
      </c>
      <c r="AJ75" s="11">
        <f t="shared" ref="AJ75" si="971">AJ74-AJ72</f>
        <v>8727</v>
      </c>
      <c r="AK75" s="11">
        <f t="shared" ref="AK75" si="972">AK74-AK72</f>
        <v>2856</v>
      </c>
      <c r="AL75" s="11">
        <f t="shared" ref="AL75" si="973">AL74-AL72</f>
        <v>5880</v>
      </c>
      <c r="AM75" s="11">
        <f t="shared" ref="AM75" si="974">AM74-AM72</f>
        <v>0</v>
      </c>
      <c r="AN75" s="11">
        <f t="shared" ref="AN75" si="975">AN74-AN72</f>
        <v>-50</v>
      </c>
      <c r="AO75" s="9">
        <f t="shared" ref="AO75" si="976">AO74-AO72</f>
        <v>59004</v>
      </c>
      <c r="AP75" s="11">
        <f t="shared" ref="AP75" si="977">AP74-AP72</f>
        <v>1787</v>
      </c>
      <c r="AQ75" s="10">
        <f t="shared" ref="AQ75" si="978">AQ74-AQ72</f>
        <v>0</v>
      </c>
      <c r="AR75" s="11">
        <f t="shared" ref="AR75" si="979">AR74-AR72</f>
        <v>0</v>
      </c>
      <c r="AS75" s="11">
        <f t="shared" ref="AS75" si="980">AS74-AS72</f>
        <v>0</v>
      </c>
      <c r="AT75" s="11">
        <f t="shared" ref="AT75" si="981">AT74-AT72</f>
        <v>0</v>
      </c>
      <c r="AU75" s="11">
        <f t="shared" ref="AU75" si="982">AU74-AU72</f>
        <v>0</v>
      </c>
      <c r="AV75" s="11">
        <f t="shared" ref="AV75" si="983">AV74-AV72</f>
        <v>0</v>
      </c>
      <c r="AW75" s="11">
        <f t="shared" ref="AW75" si="984">AW74-AW72</f>
        <v>605</v>
      </c>
      <c r="AX75" s="11">
        <f t="shared" ref="AX75" si="985">AX74-AX72</f>
        <v>0</v>
      </c>
      <c r="AY75" s="11">
        <f t="shared" ref="AY75" si="986">AY74-AY72</f>
        <v>-1</v>
      </c>
      <c r="AZ75" s="11">
        <f t="shared" ref="AZ75" si="987">AZ74-AZ72</f>
        <v>0</v>
      </c>
      <c r="BA75" s="11">
        <f t="shared" ref="BA75" si="988">BA74-BA72</f>
        <v>0</v>
      </c>
      <c r="BB75" s="10">
        <f t="shared" ref="BB75" si="989">BB74-BB72</f>
        <v>0</v>
      </c>
      <c r="BC75" s="11">
        <f t="shared" ref="BC75" si="990">BC74-BC72</f>
        <v>17527</v>
      </c>
      <c r="BD75" s="11">
        <f t="shared" ref="BD75" si="991">BD74-BD72</f>
        <v>17593</v>
      </c>
      <c r="BE75" s="11">
        <f t="shared" ref="BE75" si="992">BE74-BE72</f>
        <v>0</v>
      </c>
      <c r="BF75" s="11">
        <f t="shared" ref="BF75" si="993">BF74-BF72</f>
        <v>1666</v>
      </c>
      <c r="BG75" s="11">
        <f t="shared" ref="BG75:BH75" si="994">BG74-BG72</f>
        <v>5348</v>
      </c>
      <c r="BH75" s="9">
        <f t="shared" si="994"/>
        <v>128230</v>
      </c>
      <c r="BI75" s="45">
        <f t="shared" ref="BI75" si="995">BI74-BI72</f>
        <v>84320</v>
      </c>
      <c r="BJ75" s="11">
        <f t="shared" ref="BJ75:BK75" si="996">BJ74-BJ72</f>
        <v>0</v>
      </c>
      <c r="BK75" s="51">
        <f t="shared" si="996"/>
        <v>84320</v>
      </c>
      <c r="BM75" s="30">
        <f t="shared" si="941"/>
        <v>128230</v>
      </c>
    </row>
    <row r="76" spans="1:65" ht="15.75">
      <c r="A76" s="130"/>
      <c r="B76" s="5" t="s">
        <v>128</v>
      </c>
      <c r="C76" s="13">
        <f>C75/C72</f>
        <v>-9.3617637759511971E-2</v>
      </c>
      <c r="D76" s="13">
        <f t="shared" ref="D76" si="997">D75/D72</f>
        <v>9.0785998608130497E-2</v>
      </c>
      <c r="E76" s="13">
        <f t="shared" ref="E76" si="998">E75/E72</f>
        <v>-0.20704852556353007</v>
      </c>
      <c r="F76" s="13">
        <f t="shared" ref="F76" si="999">F75/F72</f>
        <v>-5.1767584876823987E-2</v>
      </c>
      <c r="G76" s="13">
        <f t="shared" ref="G76" si="1000">G75/G72</f>
        <v>-0.10991618223604163</v>
      </c>
      <c r="H76" s="13" t="e">
        <f t="shared" ref="H76" si="1001">H75/H72</f>
        <v>#DIV/0!</v>
      </c>
      <c r="I76" s="13" t="e">
        <f t="shared" ref="I76" si="1002">I75/I72</f>
        <v>#DIV/0!</v>
      </c>
      <c r="J76" s="13">
        <f t="shared" ref="J76" si="1003">J75/J72</f>
        <v>8.9887152463608663E-2</v>
      </c>
      <c r="K76" s="13">
        <f t="shared" ref="K76" si="1004">K75/K72</f>
        <v>5.6603731674811195</v>
      </c>
      <c r="L76" s="13">
        <f t="shared" ref="L76" si="1005">L75/L72</f>
        <v>0.11643551067365461</v>
      </c>
      <c r="M76" s="13">
        <f t="shared" ref="M76" si="1006">M75/M72</f>
        <v>0.15706693285132328</v>
      </c>
      <c r="N76" s="13">
        <f t="shared" ref="N76" si="1007">N75/N72</f>
        <v>1.4740740740740741</v>
      </c>
      <c r="O76" s="13">
        <f t="shared" ref="O76" si="1008">O75/O72</f>
        <v>-0.30598746809004407</v>
      </c>
      <c r="P76" s="13">
        <f t="shared" ref="P76" si="1009">P75/P72</f>
        <v>0.87100480912456912</v>
      </c>
      <c r="Q76" s="13" t="e">
        <f t="shared" ref="Q76" si="1010">Q75/Q72</f>
        <v>#DIV/0!</v>
      </c>
      <c r="R76" s="13">
        <f t="shared" ref="R76" si="1011">R75/R72</f>
        <v>2.253393665158371</v>
      </c>
      <c r="S76" s="13" t="e">
        <f t="shared" ref="S76" si="1012">S75/S72</f>
        <v>#DIV/0!</v>
      </c>
      <c r="T76" s="13" t="e">
        <f t="shared" ref="T76:U76" si="1013">T75/T72</f>
        <v>#DIV/0!</v>
      </c>
      <c r="U76" s="13" t="e">
        <f t="shared" si="1013"/>
        <v>#DIV/0!</v>
      </c>
      <c r="V76" s="163" t="e">
        <f t="shared" ref="V76" si="1014">V75/V72</f>
        <v>#DIV/0!</v>
      </c>
      <c r="W76" s="13" t="e">
        <f t="shared" ref="W76" si="1015">W75/W72</f>
        <v>#DIV/0!</v>
      </c>
      <c r="X76" s="13" t="e">
        <f t="shared" ref="X76" si="1016">X75/X72</f>
        <v>#DIV/0!</v>
      </c>
      <c r="Y76" s="13">
        <f t="shared" ref="Y76" si="1017">Y75/Y72</f>
        <v>0.13012134189864383</v>
      </c>
      <c r="Z76" s="13">
        <f t="shared" ref="Z76" si="1018">Z75/Z72</f>
        <v>1.0076064908722109</v>
      </c>
      <c r="AA76" s="13">
        <f t="shared" ref="AA76:AD76" si="1019">AA75/AA72</f>
        <v>-0.10347615198059822</v>
      </c>
      <c r="AB76" s="13" t="e">
        <f t="shared" ref="AB76" si="1020">AB75/AB72</f>
        <v>#DIV/0!</v>
      </c>
      <c r="AC76" s="14" t="e">
        <f t="shared" si="1019"/>
        <v>#DIV/0!</v>
      </c>
      <c r="AD76" s="13">
        <f t="shared" si="1019"/>
        <v>-1.1776373874526236E-2</v>
      </c>
      <c r="AE76" s="13">
        <f t="shared" ref="AE76" si="1021">AE75/AE72</f>
        <v>-1</v>
      </c>
      <c r="AF76" s="13">
        <f t="shared" ref="AF76" si="1022">AF75/AF72</f>
        <v>-0.20939334637964774</v>
      </c>
      <c r="AG76" s="13">
        <f t="shared" ref="AG76" si="1023">AG75/AG72</f>
        <v>1.2488588334742181</v>
      </c>
      <c r="AH76" s="13" t="e">
        <f t="shared" ref="AH76" si="1024">AH75/AH72</f>
        <v>#DIV/0!</v>
      </c>
      <c r="AI76" s="13" t="e">
        <f t="shared" ref="AI76" si="1025">AI75/AI72</f>
        <v>#DIV/0!</v>
      </c>
      <c r="AJ76" s="13">
        <f t="shared" ref="AJ76" si="1026">AJ75/AJ72</f>
        <v>0.86784009546539376</v>
      </c>
      <c r="AK76" s="13">
        <f t="shared" ref="AK76" si="1027">AK75/AK72</f>
        <v>0.2581578233752147</v>
      </c>
      <c r="AL76" s="13">
        <f t="shared" ref="AL76" si="1028">AL75/AL72</f>
        <v>1.0665699256303283</v>
      </c>
      <c r="AM76" s="13" t="e">
        <f t="shared" ref="AM76" si="1029">AM75/AM72</f>
        <v>#DIV/0!</v>
      </c>
      <c r="AN76" s="13">
        <f t="shared" ref="AN76" si="1030">AN75/AN72</f>
        <v>-1</v>
      </c>
      <c r="AO76" s="163">
        <f t="shared" ref="AO76" si="1031">AO75/AO72</f>
        <v>0.50633302440531358</v>
      </c>
      <c r="AP76" s="13">
        <f t="shared" ref="AP76" si="1032">AP75/AP72</f>
        <v>-1</v>
      </c>
      <c r="AQ76" s="14" t="e">
        <f t="shared" ref="AQ76" si="1033">AQ75/AQ72</f>
        <v>#DIV/0!</v>
      </c>
      <c r="AR76" s="13" t="e">
        <f t="shared" ref="AR76" si="1034">AR75/AR72</f>
        <v>#DIV/0!</v>
      </c>
      <c r="AS76" s="13" t="e">
        <f t="shared" ref="AS76" si="1035">AS75/AS72</f>
        <v>#DIV/0!</v>
      </c>
      <c r="AT76" s="13" t="e">
        <f t="shared" ref="AT76" si="1036">AT75/AT72</f>
        <v>#DIV/0!</v>
      </c>
      <c r="AU76" s="13" t="e">
        <f t="shared" ref="AU76" si="1037">AU75/AU72</f>
        <v>#DIV/0!</v>
      </c>
      <c r="AV76" s="13" t="e">
        <f t="shared" ref="AV76" si="1038">AV75/AV72</f>
        <v>#DIV/0!</v>
      </c>
      <c r="AW76" s="13">
        <f t="shared" ref="AW76" si="1039">AW75/AW72</f>
        <v>75.625</v>
      </c>
      <c r="AX76" s="13" t="e">
        <f t="shared" ref="AX76" si="1040">AX75/AX72</f>
        <v>#DIV/0!</v>
      </c>
      <c r="AY76" s="13">
        <f t="shared" ref="AY76" si="1041">AY75/AY72</f>
        <v>-1</v>
      </c>
      <c r="AZ76" s="13" t="e">
        <f t="shared" ref="AZ76" si="1042">AZ75/AZ72</f>
        <v>#DIV/0!</v>
      </c>
      <c r="BA76" s="13" t="e">
        <f t="shared" ref="BA76" si="1043">BA75/BA72</f>
        <v>#DIV/0!</v>
      </c>
      <c r="BB76" s="14" t="e">
        <f t="shared" ref="BB76" si="1044">BB75/BB72</f>
        <v>#DIV/0!</v>
      </c>
      <c r="BC76" s="13">
        <f t="shared" ref="BC76" si="1045">BC75/BC72</f>
        <v>-3.1331784054343941</v>
      </c>
      <c r="BD76" s="13">
        <f t="shared" ref="BD76" si="1046">BD75/BD72</f>
        <v>-3.1083038869257948</v>
      </c>
      <c r="BE76" s="13" t="e">
        <f t="shared" ref="BE76" si="1047">BE75/BE72</f>
        <v>#DIV/0!</v>
      </c>
      <c r="BF76" s="13">
        <f t="shared" ref="BF76" si="1048">BF75/BF72</f>
        <v>0.39827874731054269</v>
      </c>
      <c r="BG76" s="13">
        <f t="shared" ref="BG76:BH76" si="1049">BG75/BG72</f>
        <v>35.653333333333336</v>
      </c>
      <c r="BH76" s="163">
        <f t="shared" si="1049"/>
        <v>0.90986497129841837</v>
      </c>
      <c r="BI76" s="46">
        <f t="shared" ref="BI76" si="1050">BI75/BI72</f>
        <v>2.1790450397135609E-2</v>
      </c>
      <c r="BJ76" s="13" t="e">
        <f t="shared" ref="BJ76:BK76" si="1051">BJ75/BJ72</f>
        <v>#DIV/0!</v>
      </c>
      <c r="BK76" s="52">
        <f t="shared" si="1051"/>
        <v>2.1790450397135609E-2</v>
      </c>
      <c r="BM76" s="163">
        <f t="shared" ref="BM76" si="1052">BM75/BM72</f>
        <v>0.90986497129841837</v>
      </c>
    </row>
    <row r="77" spans="1:65" ht="15.75">
      <c r="A77" s="130"/>
      <c r="B77" s="5" t="s">
        <v>129</v>
      </c>
      <c r="C77" s="11">
        <f>C74-C73</f>
        <v>-3994</v>
      </c>
      <c r="D77" s="11">
        <f t="shared" ref="D77:BK77" si="1053">D74-D73</f>
        <v>235501</v>
      </c>
      <c r="E77" s="11">
        <f t="shared" si="1053"/>
        <v>-4873</v>
      </c>
      <c r="F77" s="11">
        <f t="shared" si="1053"/>
        <v>10689</v>
      </c>
      <c r="G77" s="11">
        <f t="shared" si="1053"/>
        <v>9579</v>
      </c>
      <c r="H77" s="11">
        <f t="shared" si="1053"/>
        <v>0</v>
      </c>
      <c r="I77" s="11">
        <f t="shared" si="1053"/>
        <v>0</v>
      </c>
      <c r="J77" s="11">
        <f t="shared" si="1053"/>
        <v>34197</v>
      </c>
      <c r="K77" s="11">
        <f t="shared" si="1053"/>
        <v>50220</v>
      </c>
      <c r="L77" s="11">
        <f t="shared" si="1053"/>
        <v>14566</v>
      </c>
      <c r="M77" s="11">
        <f t="shared" si="1053"/>
        <v>4835</v>
      </c>
      <c r="N77" s="11">
        <f t="shared" si="1053"/>
        <v>497</v>
      </c>
      <c r="O77" s="11">
        <f t="shared" si="1053"/>
        <v>553</v>
      </c>
      <c r="P77" s="11">
        <f t="shared" si="1053"/>
        <v>25629</v>
      </c>
      <c r="Q77" s="11">
        <f t="shared" si="1053"/>
        <v>0</v>
      </c>
      <c r="R77" s="11">
        <f t="shared" si="1053"/>
        <v>923</v>
      </c>
      <c r="S77" s="11">
        <f t="shared" si="1053"/>
        <v>0</v>
      </c>
      <c r="T77" s="11">
        <f t="shared" si="1053"/>
        <v>0</v>
      </c>
      <c r="U77" s="11">
        <f t="shared" ref="U77" si="1054">U74-U73</f>
        <v>0</v>
      </c>
      <c r="V77" s="9">
        <f t="shared" si="1053"/>
        <v>0</v>
      </c>
      <c r="W77" s="11">
        <f t="shared" si="1053"/>
        <v>0</v>
      </c>
      <c r="X77" s="11">
        <f t="shared" si="1053"/>
        <v>0</v>
      </c>
      <c r="Y77" s="11">
        <f t="shared" si="1053"/>
        <v>-8918</v>
      </c>
      <c r="Z77" s="11">
        <f t="shared" si="1053"/>
        <v>705</v>
      </c>
      <c r="AA77" s="11">
        <f t="shared" si="1053"/>
        <v>-1270</v>
      </c>
      <c r="AB77" s="11">
        <f t="shared" ref="AB77" si="1055">AB74-AB73</f>
        <v>0</v>
      </c>
      <c r="AC77" s="10">
        <f t="shared" ref="AC77:AD77" si="1056">AC74-AC73</f>
        <v>0</v>
      </c>
      <c r="AD77" s="11">
        <f t="shared" si="1056"/>
        <v>368839</v>
      </c>
      <c r="AE77" s="11">
        <f t="shared" si="1053"/>
        <v>0</v>
      </c>
      <c r="AF77" s="11">
        <f t="shared" si="1053"/>
        <v>43</v>
      </c>
      <c r="AG77" s="11">
        <f t="shared" si="1053"/>
        <v>7833</v>
      </c>
      <c r="AH77" s="11">
        <f t="shared" si="1053"/>
        <v>0</v>
      </c>
      <c r="AI77" s="11">
        <f t="shared" si="1053"/>
        <v>0</v>
      </c>
      <c r="AJ77" s="11">
        <f t="shared" si="1053"/>
        <v>8999</v>
      </c>
      <c r="AK77" s="11">
        <f t="shared" si="1053"/>
        <v>7448</v>
      </c>
      <c r="AL77" s="11">
        <f t="shared" si="1053"/>
        <v>6019</v>
      </c>
      <c r="AM77" s="11">
        <f t="shared" si="1053"/>
        <v>0</v>
      </c>
      <c r="AN77" s="11">
        <f t="shared" si="1053"/>
        <v>0</v>
      </c>
      <c r="AO77" s="9">
        <f t="shared" si="1053"/>
        <v>45415</v>
      </c>
      <c r="AP77" s="11">
        <f t="shared" si="1053"/>
        <v>0</v>
      </c>
      <c r="AQ77" s="10">
        <f t="shared" si="1053"/>
        <v>0</v>
      </c>
      <c r="AR77" s="11">
        <f t="shared" si="1053"/>
        <v>0</v>
      </c>
      <c r="AS77" s="11">
        <f t="shared" si="1053"/>
        <v>0</v>
      </c>
      <c r="AT77" s="11">
        <f t="shared" si="1053"/>
        <v>0</v>
      </c>
      <c r="AU77" s="11">
        <f t="shared" si="1053"/>
        <v>0</v>
      </c>
      <c r="AV77" s="11">
        <f t="shared" si="1053"/>
        <v>0</v>
      </c>
      <c r="AW77" s="11">
        <f t="shared" si="1053"/>
        <v>613</v>
      </c>
      <c r="AX77" s="11">
        <f t="shared" si="1053"/>
        <v>0</v>
      </c>
      <c r="AY77" s="11">
        <f t="shared" si="1053"/>
        <v>0</v>
      </c>
      <c r="AZ77" s="11">
        <f t="shared" si="1053"/>
        <v>0</v>
      </c>
      <c r="BA77" s="11">
        <f t="shared" si="1053"/>
        <v>0</v>
      </c>
      <c r="BB77" s="10">
        <f t="shared" si="1053"/>
        <v>0</v>
      </c>
      <c r="BC77" s="11">
        <f t="shared" si="1053"/>
        <v>2306</v>
      </c>
      <c r="BD77" s="11">
        <f t="shared" si="1053"/>
        <v>2306</v>
      </c>
      <c r="BE77" s="11">
        <f t="shared" si="1053"/>
        <v>0</v>
      </c>
      <c r="BF77" s="11">
        <f t="shared" si="1053"/>
        <v>2319</v>
      </c>
      <c r="BG77" s="11">
        <f t="shared" si="1053"/>
        <v>3328</v>
      </c>
      <c r="BH77" s="9">
        <f t="shared" si="1053"/>
        <v>86629</v>
      </c>
      <c r="BI77" s="45">
        <f t="shared" si="1053"/>
        <v>455468</v>
      </c>
      <c r="BJ77" s="11">
        <f t="shared" si="1053"/>
        <v>0</v>
      </c>
      <c r="BK77" s="51">
        <f t="shared" si="1053"/>
        <v>455468</v>
      </c>
      <c r="BM77" s="30">
        <f t="shared" si="941"/>
        <v>86629</v>
      </c>
    </row>
    <row r="78" spans="1:65" ht="15.75">
      <c r="A78" s="130"/>
      <c r="B78" s="5" t="s">
        <v>130</v>
      </c>
      <c r="C78" s="13">
        <f>C77/C73</f>
        <v>-2.1520787981981595E-3</v>
      </c>
      <c r="D78" s="13">
        <f t="shared" ref="D78" si="1057">D77/D73</f>
        <v>0.45843983173090963</v>
      </c>
      <c r="E78" s="13">
        <f t="shared" ref="E78" si="1058">E77/E73</f>
        <v>-4.4909545006312959E-2</v>
      </c>
      <c r="F78" s="13">
        <f t="shared" ref="F78" si="1059">F77/F73</f>
        <v>5.4045444892758546E-2</v>
      </c>
      <c r="G78" s="13">
        <f t="shared" ref="G78" si="1060">G77/G73</f>
        <v>7.8452088452088453E-2</v>
      </c>
      <c r="H78" s="13" t="e">
        <f t="shared" ref="H78" si="1061">H77/H73</f>
        <v>#DIV/0!</v>
      </c>
      <c r="I78" s="13" t="e">
        <f t="shared" ref="I78" si="1062">I77/I73</f>
        <v>#DIV/0!</v>
      </c>
      <c r="J78" s="13">
        <f t="shared" ref="J78" si="1063">J77/J73</f>
        <v>0.12810695996493607</v>
      </c>
      <c r="K78" s="13">
        <f t="shared" ref="K78" si="1064">K77/K73</f>
        <v>5.1507692307692308</v>
      </c>
      <c r="L78" s="13">
        <f t="shared" ref="L78" si="1065">L77/L73</f>
        <v>0.26337582497061751</v>
      </c>
      <c r="M78" s="13">
        <f t="shared" ref="M78" si="1066">M77/M73</f>
        <v>5.9733392634322917E-2</v>
      </c>
      <c r="N78" s="13">
        <f t="shared" ref="N78" si="1067">N77/N73</f>
        <v>2.9064327485380117</v>
      </c>
      <c r="O78" s="13">
        <f t="shared" ref="O78" si="1068">O77/O73</f>
        <v>0.10187914517317613</v>
      </c>
      <c r="P78" s="13">
        <f t="shared" ref="P78" si="1069">P77/P73</f>
        <v>0.41140022794035025</v>
      </c>
      <c r="Q78" s="13" t="e">
        <f t="shared" ref="Q78" si="1070">Q77/Q73</f>
        <v>#DIV/0!</v>
      </c>
      <c r="R78" s="13">
        <f t="shared" ref="R78" si="1071">R77/R73</f>
        <v>0.27219109407254499</v>
      </c>
      <c r="S78" s="13" t="e">
        <f t="shared" ref="S78" si="1072">S77/S73</f>
        <v>#DIV/0!</v>
      </c>
      <c r="T78" s="13" t="e">
        <f t="shared" ref="T78:U78" si="1073">T77/T73</f>
        <v>#DIV/0!</v>
      </c>
      <c r="U78" s="13" t="e">
        <f t="shared" si="1073"/>
        <v>#DIV/0!</v>
      </c>
      <c r="V78" s="163" t="e">
        <f t="shared" ref="V78" si="1074">V77/V73</f>
        <v>#DIV/0!</v>
      </c>
      <c r="W78" s="13" t="e">
        <f t="shared" ref="W78" si="1075">W77/W73</f>
        <v>#DIV/0!</v>
      </c>
      <c r="X78" s="13" t="e">
        <f t="shared" ref="X78" si="1076">X77/X73</f>
        <v>#DIV/0!</v>
      </c>
      <c r="Y78" s="13">
        <f t="shared" ref="Y78" si="1077">Y77/Y73</f>
        <v>-0.36030867439699404</v>
      </c>
      <c r="Z78" s="13">
        <f t="shared" ref="Z78" si="1078">Z77/Z73</f>
        <v>0.21665642286416717</v>
      </c>
      <c r="AA78" s="13">
        <f t="shared" ref="AA78:AD78" si="1079">AA77/AA73</f>
        <v>-0.22257273045916579</v>
      </c>
      <c r="AB78" s="13" t="e">
        <f t="shared" ref="AB78" si="1080">AB77/AB73</f>
        <v>#DIV/0!</v>
      </c>
      <c r="AC78" s="14" t="e">
        <f t="shared" si="1079"/>
        <v>#DIV/0!</v>
      </c>
      <c r="AD78" s="13">
        <f t="shared" si="1079"/>
        <v>0.11123335031211709</v>
      </c>
      <c r="AE78" s="13" t="e">
        <f t="shared" ref="AE78" si="1081">AE77/AE73</f>
        <v>#DIV/0!</v>
      </c>
      <c r="AF78" s="13">
        <f t="shared" ref="AF78" si="1082">AF77/AF73</f>
        <v>0.11911357340720222</v>
      </c>
      <c r="AG78" s="13">
        <f t="shared" ref="AG78" si="1083">AG77/AG73</f>
        <v>1.4322545255074053</v>
      </c>
      <c r="AH78" s="13" t="e">
        <f t="shared" ref="AH78" si="1084">AH77/AH73</f>
        <v>#DIV/0!</v>
      </c>
      <c r="AI78" s="13" t="e">
        <f t="shared" ref="AI78" si="1085">AI77/AI73</f>
        <v>#DIV/0!</v>
      </c>
      <c r="AJ78" s="13">
        <f t="shared" ref="AJ78" si="1086">AJ77/AJ73</f>
        <v>0.91976696647587897</v>
      </c>
      <c r="AK78" s="13">
        <f t="shared" ref="AK78" si="1087">AK77/AK73</f>
        <v>1.1509813011899244</v>
      </c>
      <c r="AL78" s="13">
        <f t="shared" ref="AL78" si="1088">AL77/AL73</f>
        <v>1.1200223297357648</v>
      </c>
      <c r="AM78" s="13" t="e">
        <f t="shared" ref="AM78" si="1089">AM77/AM73</f>
        <v>#DIV/0!</v>
      </c>
      <c r="AN78" s="13" t="e">
        <f t="shared" ref="AN78" si="1090">AN77/AN73</f>
        <v>#DIV/0!</v>
      </c>
      <c r="AO78" s="163">
        <f t="shared" ref="AO78" si="1091">AO77/AO73</f>
        <v>0.34902129556336026</v>
      </c>
      <c r="AP78" s="13" t="e">
        <f t="shared" ref="AP78" si="1092">AP77/AP73</f>
        <v>#DIV/0!</v>
      </c>
      <c r="AQ78" s="14" t="e">
        <f t="shared" ref="AQ78" si="1093">AQ77/AQ73</f>
        <v>#DIV/0!</v>
      </c>
      <c r="AR78" s="13" t="e">
        <f t="shared" ref="AR78" si="1094">AR77/AR73</f>
        <v>#DIV/0!</v>
      </c>
      <c r="AS78" s="13" t="e">
        <f t="shared" ref="AS78" si="1095">AS77/AS73</f>
        <v>#DIV/0!</v>
      </c>
      <c r="AT78" s="13" t="e">
        <f t="shared" ref="AT78" si="1096">AT77/AT73</f>
        <v>#DIV/0!</v>
      </c>
      <c r="AU78" s="13" t="e">
        <f t="shared" ref="AU78" si="1097">AU77/AU73</f>
        <v>#DIV/0!</v>
      </c>
      <c r="AV78" s="13" t="e">
        <f t="shared" ref="AV78" si="1098">AV77/AV73</f>
        <v>#DIV/0!</v>
      </c>
      <c r="AW78" s="13" t="e">
        <f t="shared" ref="AW78" si="1099">AW77/AW73</f>
        <v>#DIV/0!</v>
      </c>
      <c r="AX78" s="13" t="e">
        <f t="shared" ref="AX78" si="1100">AX77/AX73</f>
        <v>#DIV/0!</v>
      </c>
      <c r="AY78" s="13" t="e">
        <f t="shared" ref="AY78" si="1101">AY77/AY73</f>
        <v>#DIV/0!</v>
      </c>
      <c r="AZ78" s="13" t="e">
        <f t="shared" ref="AZ78" si="1102">AZ77/AZ73</f>
        <v>#DIV/0!</v>
      </c>
      <c r="BA78" s="13" t="e">
        <f t="shared" ref="BA78" si="1103">BA77/BA73</f>
        <v>#DIV/0!</v>
      </c>
      <c r="BB78" s="14" t="e">
        <f t="shared" ref="BB78" si="1104">BB77/BB73</f>
        <v>#DIV/0!</v>
      </c>
      <c r="BC78" s="13">
        <f t="shared" ref="BC78" si="1105">BC77/BC73</f>
        <v>0.23953464215228004</v>
      </c>
      <c r="BD78" s="13">
        <f t="shared" ref="BD78" si="1106">BD77/BD73</f>
        <v>0.23953464215228004</v>
      </c>
      <c r="BE78" s="13" t="e">
        <f t="shared" ref="BE78" si="1107">BE77/BE73</f>
        <v>#DIV/0!</v>
      </c>
      <c r="BF78" s="13">
        <f t="shared" ref="BF78" si="1108">BF77/BF73</f>
        <v>0.65694050991501418</v>
      </c>
      <c r="BG78" s="13">
        <f t="shared" ref="BG78:BH78" si="1109">BG77/BG73</f>
        <v>1.5336405529953918</v>
      </c>
      <c r="BH78" s="163">
        <f t="shared" si="1109"/>
        <v>0.47459103509483164</v>
      </c>
      <c r="BI78" s="46">
        <f t="shared" ref="BI78" si="1110">BI77/BI73</f>
        <v>0.13019185424805421</v>
      </c>
      <c r="BJ78" s="13" t="e">
        <f t="shared" ref="BJ78:BK78" si="1111">BJ77/BJ73</f>
        <v>#DIV/0!</v>
      </c>
      <c r="BK78" s="52">
        <f t="shared" si="1111"/>
        <v>0.13019185424805421</v>
      </c>
      <c r="BM78" s="14">
        <f t="shared" ref="BM78" si="1112">BM77/BM73</f>
        <v>0.47459103509483164</v>
      </c>
    </row>
    <row r="79" spans="1:65" ht="15.75">
      <c r="A79" s="130"/>
      <c r="B79" s="5" t="s">
        <v>320</v>
      </c>
      <c r="C79" s="128">
        <f>C74/C71</f>
        <v>0.61731755676537692</v>
      </c>
      <c r="D79" s="128">
        <f t="shared" ref="D79:BK79" si="1113">D74/D71</f>
        <v>0.74175257885060342</v>
      </c>
      <c r="E79" s="128">
        <f t="shared" si="1113"/>
        <v>0.79295147443646996</v>
      </c>
      <c r="F79" s="128">
        <f t="shared" si="1113"/>
        <v>0.64481575764699328</v>
      </c>
      <c r="G79" s="128">
        <f t="shared" si="1113"/>
        <v>0.60529267373337137</v>
      </c>
      <c r="H79" s="128" t="e">
        <f t="shared" si="1113"/>
        <v>#DIV/0!</v>
      </c>
      <c r="I79" s="128" t="e">
        <f t="shared" si="1113"/>
        <v>#DIV/0!</v>
      </c>
      <c r="J79" s="128">
        <f t="shared" si="1113"/>
        <v>0.74110953058321483</v>
      </c>
      <c r="K79" s="128">
        <f t="shared" si="1113"/>
        <v>4.5263793493848592</v>
      </c>
      <c r="L79" s="128">
        <f t="shared" si="1113"/>
        <v>0.75912908377788157</v>
      </c>
      <c r="M79" s="128">
        <f t="shared" si="1113"/>
        <v>0.78687471906504847</v>
      </c>
      <c r="N79" s="128">
        <f t="shared" si="1113"/>
        <v>1.691139240506329</v>
      </c>
      <c r="O79" s="128">
        <f t="shared" si="1113"/>
        <v>0.47168769716088327</v>
      </c>
      <c r="P79" s="128">
        <f t="shared" si="1113"/>
        <v>1.2723536647131177</v>
      </c>
      <c r="Q79" s="128" t="e">
        <f t="shared" si="1113"/>
        <v>#DIV/0!</v>
      </c>
      <c r="R79" s="128">
        <f t="shared" si="1113"/>
        <v>2.1943031536113935</v>
      </c>
      <c r="S79" s="128" t="e">
        <f t="shared" si="1113"/>
        <v>#DIV/0!</v>
      </c>
      <c r="T79" s="128" t="e">
        <f t="shared" si="1113"/>
        <v>#DIV/0!</v>
      </c>
      <c r="U79" s="128" t="e">
        <f t="shared" si="1113"/>
        <v>#DIV/0!</v>
      </c>
      <c r="V79" s="178" t="e">
        <f t="shared" si="1113"/>
        <v>#DIV/0!</v>
      </c>
      <c r="W79" s="128" t="e">
        <f t="shared" si="1113"/>
        <v>#DIV/0!</v>
      </c>
      <c r="X79" s="128" t="e">
        <f t="shared" si="1113"/>
        <v>#DIV/0!</v>
      </c>
      <c r="Y79" s="128">
        <f t="shared" si="1113"/>
        <v>0.76840572676534824</v>
      </c>
      <c r="Z79" s="128">
        <f t="shared" si="1113"/>
        <v>1.3637616259042371</v>
      </c>
      <c r="AA79" s="128">
        <f t="shared" si="1113"/>
        <v>0.60959186477944205</v>
      </c>
      <c r="AB79" s="128">
        <f t="shared" ref="AB79" si="1114">AB74/AB71</f>
        <v>0</v>
      </c>
      <c r="AC79" s="218" t="e">
        <f t="shared" si="1113"/>
        <v>#DIV/0!</v>
      </c>
      <c r="AD79" s="128">
        <f t="shared" si="1113"/>
        <v>0.67948214856050337</v>
      </c>
      <c r="AE79" s="128">
        <f t="shared" si="1113"/>
        <v>0</v>
      </c>
      <c r="AF79" s="128">
        <f t="shared" si="1113"/>
        <v>0.52741514360313313</v>
      </c>
      <c r="AG79" s="128">
        <f t="shared" si="1113"/>
        <v>1.4849296718017415</v>
      </c>
      <c r="AH79" s="128" t="e">
        <f t="shared" si="1113"/>
        <v>#DIV/0!</v>
      </c>
      <c r="AI79" s="128" t="e">
        <f t="shared" si="1113"/>
        <v>#DIV/0!</v>
      </c>
      <c r="AJ79" s="128">
        <f t="shared" si="1113"/>
        <v>1.2330466749819471</v>
      </c>
      <c r="AK79" s="128">
        <f t="shared" si="1113"/>
        <v>0.83029109997613937</v>
      </c>
      <c r="AL79" s="128">
        <f t="shared" si="1113"/>
        <v>1.3624730925615882</v>
      </c>
      <c r="AM79" s="128" t="e">
        <f t="shared" si="1113"/>
        <v>#DIV/0!</v>
      </c>
      <c r="AN79" s="128">
        <f t="shared" si="1113"/>
        <v>0</v>
      </c>
      <c r="AO79" s="178">
        <f t="shared" si="1113"/>
        <v>0.9941833793037046</v>
      </c>
      <c r="AP79" s="128">
        <f t="shared" si="1113"/>
        <v>0</v>
      </c>
      <c r="AQ79" s="218" t="e">
        <f t="shared" si="1113"/>
        <v>#DIV/0!</v>
      </c>
      <c r="AR79" s="128" t="e">
        <f t="shared" si="1113"/>
        <v>#DIV/0!</v>
      </c>
      <c r="AS79" s="128" t="e">
        <f t="shared" si="1113"/>
        <v>#DIV/0!</v>
      </c>
      <c r="AT79" s="128" t="e">
        <f t="shared" si="1113"/>
        <v>#DIV/0!</v>
      </c>
      <c r="AU79" s="128" t="e">
        <f t="shared" si="1113"/>
        <v>#DIV/0!</v>
      </c>
      <c r="AV79" s="128" t="e">
        <f t="shared" si="1113"/>
        <v>#DIV/0!</v>
      </c>
      <c r="AW79" s="128">
        <f t="shared" si="1113"/>
        <v>43.785714285714285</v>
      </c>
      <c r="AX79" s="128">
        <f t="shared" si="1113"/>
        <v>0</v>
      </c>
      <c r="AY79" s="128">
        <f t="shared" si="1113"/>
        <v>0</v>
      </c>
      <c r="AZ79" s="128" t="e">
        <f t="shared" si="1113"/>
        <v>#DIV/0!</v>
      </c>
      <c r="BA79" s="128" t="e">
        <f t="shared" si="1113"/>
        <v>#DIV/0!</v>
      </c>
      <c r="BB79" s="218" t="e">
        <f t="shared" si="1113"/>
        <v>#DIV/0!</v>
      </c>
      <c r="BC79" s="128">
        <f t="shared" si="1113"/>
        <v>-1.4075253597546591</v>
      </c>
      <c r="BD79" s="128">
        <f t="shared" si="1113"/>
        <v>-1.3909546567198974</v>
      </c>
      <c r="BE79" s="128" t="e">
        <f t="shared" si="1113"/>
        <v>#DIV/0!</v>
      </c>
      <c r="BF79" s="128">
        <f t="shared" si="1113"/>
        <v>0.92211887119659464</v>
      </c>
      <c r="BG79" s="128">
        <f t="shared" si="1113"/>
        <v>22.908333333333335</v>
      </c>
      <c r="BH79" s="178">
        <f t="shared" si="1113"/>
        <v>1.2571013572209198</v>
      </c>
      <c r="BI79" s="128">
        <f t="shared" si="1113"/>
        <v>0.70142232137693539</v>
      </c>
      <c r="BJ79" s="128" t="e">
        <f t="shared" si="1113"/>
        <v>#DIV/0!</v>
      </c>
      <c r="BK79" s="128">
        <f t="shared" si="1113"/>
        <v>0.70142232137693539</v>
      </c>
      <c r="BM79" s="128">
        <f t="shared" ref="BM79" si="1115">BM74/BM71</f>
        <v>1.2571013572209198</v>
      </c>
    </row>
    <row r="80" spans="1:65" s="181" customFormat="1" ht="15.75">
      <c r="A80" s="130"/>
      <c r="B80" s="5" t="s">
        <v>319</v>
      </c>
      <c r="C80" s="11">
        <f>C71-C74</f>
        <v>1148006</v>
      </c>
      <c r="D80" s="11">
        <f t="shared" ref="D80:BK80" si="1116">D71-D74</f>
        <v>260841</v>
      </c>
      <c r="E80" s="11">
        <f t="shared" si="1116"/>
        <v>27060</v>
      </c>
      <c r="F80" s="11">
        <f t="shared" si="1116"/>
        <v>114830</v>
      </c>
      <c r="G80" s="11">
        <f t="shared" si="1116"/>
        <v>85867</v>
      </c>
      <c r="H80" s="11">
        <f t="shared" si="1116"/>
        <v>0</v>
      </c>
      <c r="I80" s="11">
        <f t="shared" si="1116"/>
        <v>0</v>
      </c>
      <c r="J80" s="11">
        <f t="shared" si="1116"/>
        <v>105196</v>
      </c>
      <c r="K80" s="11">
        <f t="shared" si="1116"/>
        <v>-46721</v>
      </c>
      <c r="L80" s="11">
        <f t="shared" si="1116"/>
        <v>22170</v>
      </c>
      <c r="M80" s="11">
        <f t="shared" si="1116"/>
        <v>23233</v>
      </c>
      <c r="N80" s="11">
        <f t="shared" si="1116"/>
        <v>-273</v>
      </c>
      <c r="O80" s="11">
        <f t="shared" si="1116"/>
        <v>6699</v>
      </c>
      <c r="P80" s="11">
        <f t="shared" si="1116"/>
        <v>-18821</v>
      </c>
      <c r="Q80" s="11">
        <f t="shared" si="1116"/>
        <v>0</v>
      </c>
      <c r="R80" s="11">
        <f t="shared" si="1116"/>
        <v>-2348</v>
      </c>
      <c r="S80" s="11">
        <f t="shared" si="1116"/>
        <v>0</v>
      </c>
      <c r="T80" s="11">
        <f t="shared" si="1116"/>
        <v>0</v>
      </c>
      <c r="U80" s="11">
        <f t="shared" si="1116"/>
        <v>0</v>
      </c>
      <c r="V80" s="11">
        <f t="shared" si="1116"/>
        <v>0</v>
      </c>
      <c r="W80" s="11">
        <f t="shared" si="1116"/>
        <v>0</v>
      </c>
      <c r="X80" s="11">
        <f t="shared" si="1116"/>
        <v>0</v>
      </c>
      <c r="Y80" s="11">
        <f t="shared" si="1116"/>
        <v>4772</v>
      </c>
      <c r="Z80" s="11">
        <f t="shared" si="1116"/>
        <v>-1056</v>
      </c>
      <c r="AA80" s="11">
        <f t="shared" si="1116"/>
        <v>2841</v>
      </c>
      <c r="AB80" s="11">
        <f t="shared" si="1116"/>
        <v>5830</v>
      </c>
      <c r="AC80" s="11">
        <f t="shared" si="1116"/>
        <v>0</v>
      </c>
      <c r="AD80" s="11">
        <f t="shared" si="1116"/>
        <v>1738126</v>
      </c>
      <c r="AE80" s="11">
        <f t="shared" si="1116"/>
        <v>-11</v>
      </c>
      <c r="AF80" s="11">
        <f t="shared" si="1116"/>
        <v>362</v>
      </c>
      <c r="AG80" s="11">
        <f t="shared" si="1116"/>
        <v>-4344</v>
      </c>
      <c r="AH80" s="11">
        <f t="shared" si="1116"/>
        <v>0</v>
      </c>
      <c r="AI80" s="11">
        <f t="shared" si="1116"/>
        <v>0</v>
      </c>
      <c r="AJ80" s="11">
        <f t="shared" si="1116"/>
        <v>-3550</v>
      </c>
      <c r="AK80" s="11">
        <f t="shared" si="1116"/>
        <v>2845</v>
      </c>
      <c r="AL80" s="11">
        <f t="shared" si="1116"/>
        <v>-3031</v>
      </c>
      <c r="AM80" s="11">
        <f t="shared" si="1116"/>
        <v>0</v>
      </c>
      <c r="AN80" s="11">
        <f t="shared" si="1116"/>
        <v>81</v>
      </c>
      <c r="AO80" s="11">
        <f t="shared" si="1116"/>
        <v>1027</v>
      </c>
      <c r="AP80" s="11">
        <f t="shared" si="1116"/>
        <v>-2152</v>
      </c>
      <c r="AQ80" s="11">
        <f t="shared" si="1116"/>
        <v>0</v>
      </c>
      <c r="AR80" s="11">
        <f t="shared" si="1116"/>
        <v>0</v>
      </c>
      <c r="AS80" s="11">
        <f t="shared" si="1116"/>
        <v>0</v>
      </c>
      <c r="AT80" s="11">
        <f t="shared" si="1116"/>
        <v>0</v>
      </c>
      <c r="AU80" s="11">
        <f t="shared" si="1116"/>
        <v>0</v>
      </c>
      <c r="AV80" s="11">
        <f t="shared" si="1116"/>
        <v>0</v>
      </c>
      <c r="AW80" s="11">
        <f t="shared" si="1116"/>
        <v>-599</v>
      </c>
      <c r="AX80" s="11">
        <f t="shared" si="1116"/>
        <v>4</v>
      </c>
      <c r="AY80" s="11">
        <f t="shared" si="1116"/>
        <v>6</v>
      </c>
      <c r="AZ80" s="11">
        <f t="shared" si="1116"/>
        <v>0</v>
      </c>
      <c r="BA80" s="11">
        <f t="shared" si="1116"/>
        <v>0</v>
      </c>
      <c r="BB80" s="11">
        <f t="shared" si="1116"/>
        <v>0</v>
      </c>
      <c r="BC80" s="11">
        <f t="shared" si="1116"/>
        <v>-20411</v>
      </c>
      <c r="BD80" s="11">
        <f t="shared" si="1116"/>
        <v>-20512</v>
      </c>
      <c r="BE80" s="11">
        <f t="shared" si="1116"/>
        <v>0</v>
      </c>
      <c r="BF80" s="11">
        <f t="shared" si="1116"/>
        <v>494</v>
      </c>
      <c r="BG80" s="11">
        <f t="shared" si="1116"/>
        <v>-5258</v>
      </c>
      <c r="BH80" s="11">
        <f t="shared" si="1116"/>
        <v>-55049</v>
      </c>
      <c r="BI80" s="11">
        <f t="shared" si="1116"/>
        <v>1683077</v>
      </c>
      <c r="BJ80" s="11">
        <f t="shared" si="1116"/>
        <v>0</v>
      </c>
      <c r="BK80" s="11">
        <f t="shared" si="1116"/>
        <v>1683077</v>
      </c>
      <c r="BL80" s="11">
        <f t="shared" ref="BL80:BM80" si="1117">BL74-BL71</f>
        <v>3953905</v>
      </c>
      <c r="BM80" s="11">
        <f t="shared" si="1117"/>
        <v>55049</v>
      </c>
    </row>
    <row r="81" spans="1:65" s="181" customFormat="1" ht="15.75">
      <c r="A81" s="130"/>
      <c r="B81" s="5"/>
      <c r="C81" s="5"/>
      <c r="D81" s="5"/>
      <c r="E81" s="5"/>
      <c r="F81" s="5"/>
      <c r="G81" s="5"/>
      <c r="H81" s="5"/>
      <c r="I81" s="5"/>
      <c r="J81" s="5"/>
      <c r="K81" s="5"/>
      <c r="L81" s="5"/>
      <c r="M81" s="5"/>
      <c r="N81" s="5"/>
      <c r="O81" s="5"/>
      <c r="P81" s="5"/>
      <c r="Q81" s="5"/>
      <c r="R81" s="5"/>
      <c r="S81" s="5"/>
      <c r="T81" s="5"/>
      <c r="U81" s="5"/>
      <c r="V81" s="16"/>
      <c r="W81" s="5"/>
      <c r="X81" s="5"/>
      <c r="Y81" s="5"/>
      <c r="Z81" s="5"/>
      <c r="AA81" s="5"/>
      <c r="AB81" s="5"/>
      <c r="AC81" s="6"/>
      <c r="AD81" s="6"/>
      <c r="AE81" s="5"/>
      <c r="AF81" s="5"/>
      <c r="AG81" s="5"/>
      <c r="AH81" s="5"/>
      <c r="AI81" s="5"/>
      <c r="AJ81" s="5"/>
      <c r="AK81" s="5"/>
      <c r="AL81" s="5"/>
      <c r="AM81" s="5"/>
      <c r="AN81" s="5"/>
      <c r="AO81" s="16"/>
      <c r="AP81" s="5"/>
      <c r="AQ81" s="6"/>
      <c r="AR81" s="5"/>
      <c r="AS81" s="5"/>
      <c r="AT81" s="5"/>
      <c r="AU81" s="5"/>
      <c r="AV81" s="5"/>
      <c r="AW81" s="6"/>
      <c r="AX81" s="5"/>
      <c r="AY81" s="5"/>
      <c r="AZ81" s="5"/>
      <c r="BA81" s="5"/>
      <c r="BB81" s="6"/>
      <c r="BC81" s="5"/>
      <c r="BD81" s="5"/>
      <c r="BE81" s="5"/>
      <c r="BF81" s="5"/>
      <c r="BG81" s="5"/>
      <c r="BH81" s="16"/>
      <c r="BI81" s="44"/>
      <c r="BJ81" s="5"/>
      <c r="BK81" s="50"/>
    </row>
    <row r="82" spans="1:65" s="179" customFormat="1" ht="15.75">
      <c r="A82" s="15" t="s">
        <v>32</v>
      </c>
      <c r="B82" s="9" t="s">
        <v>321</v>
      </c>
      <c r="C82" s="226">
        <v>6078</v>
      </c>
      <c r="D82" s="226">
        <v>1779</v>
      </c>
      <c r="E82" s="226">
        <v>329</v>
      </c>
      <c r="F82" s="226">
        <v>231</v>
      </c>
      <c r="G82" s="226">
        <v>441</v>
      </c>
      <c r="H82" s="226">
        <v>0</v>
      </c>
      <c r="I82" s="226">
        <v>0</v>
      </c>
      <c r="J82" s="226">
        <v>0</v>
      </c>
      <c r="K82" s="226">
        <v>0</v>
      </c>
      <c r="L82" s="226">
        <v>210</v>
      </c>
      <c r="M82" s="226">
        <v>198</v>
      </c>
      <c r="N82" s="226">
        <v>0</v>
      </c>
      <c r="O82" s="226">
        <v>0</v>
      </c>
      <c r="P82" s="226">
        <v>49</v>
      </c>
      <c r="Q82" s="226">
        <v>0</v>
      </c>
      <c r="R82" s="226">
        <v>0</v>
      </c>
      <c r="S82" s="226">
        <v>0</v>
      </c>
      <c r="T82" s="226">
        <v>0</v>
      </c>
      <c r="U82" s="226">
        <v>0</v>
      </c>
      <c r="V82" s="226">
        <v>0</v>
      </c>
      <c r="W82" s="226">
        <v>0</v>
      </c>
      <c r="X82" s="226">
        <v>0</v>
      </c>
      <c r="Y82" s="226">
        <v>181</v>
      </c>
      <c r="Z82" s="226">
        <v>3</v>
      </c>
      <c r="AA82" s="226">
        <v>0</v>
      </c>
      <c r="AB82" s="226">
        <v>35</v>
      </c>
      <c r="AC82" s="226">
        <v>0</v>
      </c>
      <c r="AD82" s="227">
        <f t="shared" ref="AD82:AD83" si="1118">SUM(C82:AC82)</f>
        <v>9534</v>
      </c>
      <c r="AE82" s="226">
        <v>0</v>
      </c>
      <c r="AF82" s="226">
        <v>0</v>
      </c>
      <c r="AG82" s="226">
        <v>0</v>
      </c>
      <c r="AH82" s="226">
        <v>0</v>
      </c>
      <c r="AI82" s="226">
        <v>0</v>
      </c>
      <c r="AJ82" s="226">
        <v>0</v>
      </c>
      <c r="AK82" s="226">
        <v>3198</v>
      </c>
      <c r="AL82" s="226">
        <v>11</v>
      </c>
      <c r="AM82" s="226">
        <v>6006740</v>
      </c>
      <c r="AN82" s="226">
        <v>0</v>
      </c>
      <c r="AO82" s="226">
        <v>0</v>
      </c>
      <c r="AP82" s="226">
        <v>0</v>
      </c>
      <c r="AQ82" s="226">
        <v>0</v>
      </c>
      <c r="AR82" s="226">
        <v>24961</v>
      </c>
      <c r="AS82" s="226">
        <v>0</v>
      </c>
      <c r="AT82" s="226">
        <v>0</v>
      </c>
      <c r="AU82" s="226">
        <v>3921</v>
      </c>
      <c r="AV82" s="226">
        <v>0</v>
      </c>
      <c r="AW82" s="226">
        <v>0</v>
      </c>
      <c r="AX82" s="226">
        <v>0</v>
      </c>
      <c r="AY82" s="226">
        <v>0</v>
      </c>
      <c r="AZ82" s="226">
        <v>0</v>
      </c>
      <c r="BA82" s="226">
        <v>765471</v>
      </c>
      <c r="BB82" s="226">
        <v>0</v>
      </c>
      <c r="BC82" s="226">
        <v>0</v>
      </c>
      <c r="BD82" s="226">
        <v>0</v>
      </c>
      <c r="BE82" s="226">
        <v>0</v>
      </c>
      <c r="BF82" s="226">
        <v>0</v>
      </c>
      <c r="BG82" s="226">
        <v>1095</v>
      </c>
      <c r="BH82" s="230">
        <f>SUM(AE82:BG82)</f>
        <v>6805397</v>
      </c>
      <c r="BI82" s="125">
        <f>AD82+BH82</f>
        <v>6814931</v>
      </c>
      <c r="BJ82" s="231">
        <v>365156</v>
      </c>
      <c r="BK82" s="227">
        <f t="shared" ref="BK82:BK83" si="1119">BI82-BJ82</f>
        <v>6449775</v>
      </c>
      <c r="BM82" s="229">
        <f>BK82-AD82</f>
        <v>6440241</v>
      </c>
    </row>
    <row r="83" spans="1:65" s="41" customFormat="1" ht="15.75">
      <c r="A83" s="136"/>
      <c r="B83" s="235" t="s">
        <v>331</v>
      </c>
      <c r="C83" s="10">
        <v>4140</v>
      </c>
      <c r="D83" s="10">
        <v>1208</v>
      </c>
      <c r="E83" s="10">
        <v>329</v>
      </c>
      <c r="F83" s="10">
        <v>160</v>
      </c>
      <c r="G83" s="10">
        <v>298</v>
      </c>
      <c r="H83" s="10">
        <f>IF('[1]Upto Month Current'!$I$9="",0,'[1]Upto Month Current'!$I$9)</f>
        <v>0</v>
      </c>
      <c r="I83" s="10">
        <v>0</v>
      </c>
      <c r="J83" s="10">
        <f>IF('[1]Upto Month Current'!$I$11="",0,'[1]Upto Month Current'!$I$11)</f>
        <v>0</v>
      </c>
      <c r="K83" s="10">
        <f>IF('[1]Upto Month Current'!$I$12="",0,'[1]Upto Month Current'!$I$12)</f>
        <v>0</v>
      </c>
      <c r="L83" s="10">
        <v>144</v>
      </c>
      <c r="M83" s="10">
        <v>130</v>
      </c>
      <c r="N83" s="10">
        <v>0</v>
      </c>
      <c r="O83" s="10">
        <f>IF('[1]Upto Month Current'!$I$16="",0,'[1]Upto Month Current'!$I$16)</f>
        <v>0</v>
      </c>
      <c r="P83" s="10">
        <v>34</v>
      </c>
      <c r="Q83" s="10">
        <v>0</v>
      </c>
      <c r="R83" s="10">
        <f>IF('[1]Upto Month Current'!$I$21="",0,'[1]Upto Month Current'!$I$21)</f>
        <v>0</v>
      </c>
      <c r="S83" s="10">
        <f>IF('[1]Upto Month Current'!$I$26="",0,'[1]Upto Month Current'!$I$26)</f>
        <v>0</v>
      </c>
      <c r="T83" s="10">
        <f>IF('[1]Upto Month Current'!$I$27="",0,'[1]Upto Month Current'!$I$27)</f>
        <v>0</v>
      </c>
      <c r="U83" s="10">
        <f>IF('[1]Upto Month Current'!$I$30="",0,'[1]Upto Month Current'!$I$30)</f>
        <v>0</v>
      </c>
      <c r="V83" s="10">
        <v>0</v>
      </c>
      <c r="W83" s="10">
        <f>IF('[1]Upto Month Current'!$I$39="",0,'[1]Upto Month Current'!$I$39)</f>
        <v>0</v>
      </c>
      <c r="X83" s="10">
        <v>0</v>
      </c>
      <c r="Y83" s="10">
        <v>120</v>
      </c>
      <c r="Z83" s="10">
        <f>IF('[1]Upto Month Current'!$I$43="",0,'[1]Upto Month Current'!$I$43)</f>
        <v>0</v>
      </c>
      <c r="AA83" s="10">
        <f>IF('[1]Upto Month Current'!$I$44="",0,'[1]Upto Month Current'!$I$44)</f>
        <v>0</v>
      </c>
      <c r="AB83" s="10">
        <v>0</v>
      </c>
      <c r="AC83" s="10">
        <f>IF('[1]Upto Month Current'!$I$51="",0,'[1]Upto Month Current'!$I$51)</f>
        <v>0</v>
      </c>
      <c r="AD83" s="123">
        <f t="shared" si="1118"/>
        <v>6563</v>
      </c>
      <c r="AE83" s="10">
        <f>IF('[1]Upto Month Current'!$I$19="",0,'[1]Upto Month Current'!$I$19)</f>
        <v>0</v>
      </c>
      <c r="AF83" s="10">
        <f>IF('[1]Upto Month Current'!$I$20="",0,'[1]Upto Month Current'!$I$20)</f>
        <v>0</v>
      </c>
      <c r="AG83" s="10">
        <f>IF('[1]Upto Month Current'!$I$22="",0,'[1]Upto Month Current'!$I$22)</f>
        <v>0</v>
      </c>
      <c r="AH83" s="10">
        <v>0</v>
      </c>
      <c r="AI83" s="10">
        <v>0</v>
      </c>
      <c r="AJ83" s="10">
        <f>IF('[1]Upto Month Current'!$I$25="",0,'[1]Upto Month Current'!$I$25)</f>
        <v>0</v>
      </c>
      <c r="AK83" s="10">
        <v>2112</v>
      </c>
      <c r="AL83" s="10">
        <v>8</v>
      </c>
      <c r="AM83" s="10">
        <v>3964447</v>
      </c>
      <c r="AN83" s="10">
        <f>IF('[1]Upto Month Current'!$I$32="",0,'[1]Upto Month Current'!$I$32)</f>
        <v>0</v>
      </c>
      <c r="AO83" s="10">
        <f>IF('[1]Upto Month Current'!$I$33="",0,'[1]Upto Month Current'!$I$33)</f>
        <v>0</v>
      </c>
      <c r="AP83" s="10">
        <f>IF('[1]Upto Month Current'!$I$34="",0,'[1]Upto Month Current'!$I$34)</f>
        <v>0</v>
      </c>
      <c r="AQ83" s="10">
        <v>0</v>
      </c>
      <c r="AR83" s="10">
        <v>16475</v>
      </c>
      <c r="AS83" s="10">
        <v>0</v>
      </c>
      <c r="AT83" s="10">
        <v>0</v>
      </c>
      <c r="AU83" s="10">
        <v>2590</v>
      </c>
      <c r="AV83" s="10">
        <v>0</v>
      </c>
      <c r="AW83" s="10">
        <f>IF('[1]Upto Month Current'!$I$45="",0,'[1]Upto Month Current'!$I$45)</f>
        <v>0</v>
      </c>
      <c r="AX83" s="10">
        <f>IF('[1]Upto Month Current'!$I$46="",0,'[1]Upto Month Current'!$I$46)</f>
        <v>0</v>
      </c>
      <c r="AY83" s="10">
        <f>IF('[1]Upto Month Current'!$I$47="",0,'[1]Upto Month Current'!$I$47)</f>
        <v>0</v>
      </c>
      <c r="AZ83" s="10">
        <v>0</v>
      </c>
      <c r="BA83" s="10">
        <v>505213</v>
      </c>
      <c r="BB83" s="10">
        <f>IF('[1]Upto Month Current'!$I$52="",0,'[1]Upto Month Current'!$I$52)</f>
        <v>0</v>
      </c>
      <c r="BC83" s="10">
        <f>IF('[1]Upto Month Current'!$I$53="",0,'[1]Upto Month Current'!$I$53)</f>
        <v>0</v>
      </c>
      <c r="BD83" s="10">
        <f>IF('[1]Upto Month Current'!$I$54="",0,'[1]Upto Month Current'!$I$54)</f>
        <v>0</v>
      </c>
      <c r="BE83" s="10">
        <v>0</v>
      </c>
      <c r="BF83" s="10">
        <f>IF('[1]Upto Month Current'!$I$56="",0,'[1]Upto Month Current'!$I$56)</f>
        <v>0</v>
      </c>
      <c r="BG83" s="10">
        <v>726</v>
      </c>
      <c r="BH83" s="10">
        <f>SUM(AE83:BG83)</f>
        <v>4491571</v>
      </c>
      <c r="BI83" s="220">
        <f>AD83+BH83</f>
        <v>4498134</v>
      </c>
      <c r="BJ83" s="10">
        <v>243439</v>
      </c>
      <c r="BK83" s="10">
        <f t="shared" si="1119"/>
        <v>4254695</v>
      </c>
      <c r="BL83" s="41">
        <f>'[1]Upto Month Current'!$I$61</f>
        <v>862518</v>
      </c>
      <c r="BM83" s="219">
        <f t="shared" ref="BM83" si="1120">BK83-AD83</f>
        <v>4248132</v>
      </c>
    </row>
    <row r="84" spans="1:65" ht="15.75">
      <c r="A84" s="130"/>
      <c r="B84" s="12" t="s">
        <v>332</v>
      </c>
      <c r="C84" s="9">
        <f>IF('Upto Month COPPY'!$I$4="",0,'Upto Month COPPY'!$I$4)</f>
        <v>3887</v>
      </c>
      <c r="D84" s="9">
        <f>IF('Upto Month COPPY'!$I$5="",0,'Upto Month COPPY'!$I$5)</f>
        <v>996</v>
      </c>
      <c r="E84" s="9">
        <f>IF('Upto Month COPPY'!$I$6="",0,'Upto Month COPPY'!$I$6)</f>
        <v>300</v>
      </c>
      <c r="F84" s="9">
        <f>IF('Upto Month COPPY'!$I$7="",0,'Upto Month COPPY'!$I$7)</f>
        <v>135</v>
      </c>
      <c r="G84" s="9">
        <f>IF('Upto Month COPPY'!$I$8="",0,'Upto Month COPPY'!$I$8)</f>
        <v>261</v>
      </c>
      <c r="H84" s="9">
        <f>IF('Upto Month COPPY'!$I$9="",0,'Upto Month COPPY'!$I$9)</f>
        <v>0</v>
      </c>
      <c r="I84" s="9">
        <f>IF('Upto Month COPPY'!$I$10="",0,'Upto Month COPPY'!$I$10)</f>
        <v>0</v>
      </c>
      <c r="J84" s="9">
        <f>IF('Upto Month COPPY'!$I$11="",0,'Upto Month COPPY'!$I$11)</f>
        <v>0</v>
      </c>
      <c r="K84" s="9">
        <f>IF('Upto Month COPPY'!$I$12="",0,'Upto Month COPPY'!$I$12)</f>
        <v>0</v>
      </c>
      <c r="L84" s="9">
        <f>IF('Upto Month COPPY'!$I$13="",0,'Upto Month COPPY'!$I$13)</f>
        <v>177</v>
      </c>
      <c r="M84" s="9">
        <f>IF('Upto Month COPPY'!$I$14="",0,'Upto Month COPPY'!$I$14)</f>
        <v>156</v>
      </c>
      <c r="N84" s="9">
        <f>IF('Upto Month COPPY'!$I$15="",0,'Upto Month COPPY'!$I$15)</f>
        <v>0</v>
      </c>
      <c r="O84" s="9">
        <f>IF('Upto Month COPPY'!$I$16="",0,'Upto Month COPPY'!$I$16)</f>
        <v>0</v>
      </c>
      <c r="P84" s="9">
        <f>IF('Upto Month COPPY'!$I$17="",0,'Upto Month COPPY'!$I$17)</f>
        <v>40</v>
      </c>
      <c r="Q84" s="9">
        <f>IF('Upto Month COPPY'!$I$18="",0,'Upto Month COPPY'!$I$18)</f>
        <v>0</v>
      </c>
      <c r="R84" s="9">
        <f>IF('Upto Month COPPY'!$I$21="",0,'Upto Month COPPY'!$I$21)</f>
        <v>0</v>
      </c>
      <c r="S84" s="9">
        <f>IF('Upto Month COPPY'!$I$26="",0,'Upto Month COPPY'!$I$26)</f>
        <v>0</v>
      </c>
      <c r="T84" s="9">
        <f>IF('Upto Month COPPY'!$I$27="",0,'Upto Month COPPY'!$I$27)</f>
        <v>0</v>
      </c>
      <c r="U84" s="9">
        <f>IF('Upto Month COPPY'!$I$30="",0,'Upto Month COPPY'!$I$30)</f>
        <v>0</v>
      </c>
      <c r="V84" s="9">
        <f>IF('Upto Month COPPY'!$I$35="",0,'Upto Month COPPY'!$I$35)</f>
        <v>0</v>
      </c>
      <c r="W84" s="9">
        <f>IF('Upto Month COPPY'!$I$39="",0,'Upto Month COPPY'!$I$39)</f>
        <v>0</v>
      </c>
      <c r="X84" s="9">
        <f>IF('Upto Month COPPY'!$I$40="",0,'Upto Month COPPY'!$I$40)</f>
        <v>0</v>
      </c>
      <c r="Y84" s="9">
        <f>IF('Upto Month COPPY'!$I$42="",0,'Upto Month COPPY'!$I$42)</f>
        <v>2</v>
      </c>
      <c r="Z84" s="9">
        <f>IF('Upto Month COPPY'!$I$43="",0,'Upto Month COPPY'!$I$43)</f>
        <v>0</v>
      </c>
      <c r="AA84" s="9">
        <f>IF('Upto Month COPPY'!$I$44="",0,'Upto Month COPPY'!$I$44)</f>
        <v>0</v>
      </c>
      <c r="AB84" s="9">
        <f>IF('Upto Month COPPY'!$I$48="",0,'Upto Month COPPY'!$I$48)</f>
        <v>0</v>
      </c>
      <c r="AC84" s="10">
        <f>IF('Upto Month COPPY'!$I$51="",0,'Upto Month COPPY'!$I$51)</f>
        <v>0</v>
      </c>
      <c r="AD84" s="123">
        <f t="shared" ref="AD84:AD85" si="1121">SUM(C84:AC84)</f>
        <v>5954</v>
      </c>
      <c r="AE84" s="9">
        <f>IF('Upto Month COPPY'!$I$19="",0,'Upto Month COPPY'!$I$19)</f>
        <v>0</v>
      </c>
      <c r="AF84" s="9">
        <f>IF('Upto Month COPPY'!$I$20="",0,'Upto Month COPPY'!$I$20)</f>
        <v>0</v>
      </c>
      <c r="AG84" s="9">
        <f>IF('Upto Month COPPY'!$I$22="",0,'Upto Month COPPY'!$I$22)</f>
        <v>0</v>
      </c>
      <c r="AH84" s="9">
        <f>IF('Upto Month COPPY'!$I$23="",0,'Upto Month COPPY'!$I$23)</f>
        <v>0</v>
      </c>
      <c r="AI84" s="9">
        <f>IF('Upto Month COPPY'!$I$24="",0,'Upto Month COPPY'!$I$24)</f>
        <v>0</v>
      </c>
      <c r="AJ84" s="9">
        <f>IF('Upto Month COPPY'!$I$25="",0,'Upto Month COPPY'!$I$25)</f>
        <v>0</v>
      </c>
      <c r="AK84" s="9">
        <f>IF('Upto Month COPPY'!$I$28="",0,'Upto Month COPPY'!$I$28)</f>
        <v>1848</v>
      </c>
      <c r="AL84" s="9">
        <f>IF('Upto Month COPPY'!$I$29="",0,'Upto Month COPPY'!$I$29)</f>
        <v>0</v>
      </c>
      <c r="AM84" s="9">
        <f>IF('Upto Month COPPY'!$I$31="",0,'Upto Month COPPY'!$I$31)</f>
        <v>4083808</v>
      </c>
      <c r="AN84" s="9">
        <f>IF('Upto Month COPPY'!$I$32="",0,'Upto Month COPPY'!$I$32)</f>
        <v>0</v>
      </c>
      <c r="AO84" s="9">
        <f>IF('Upto Month COPPY'!$I$33="",0,'Upto Month COPPY'!$I$33)</f>
        <v>0</v>
      </c>
      <c r="AP84" s="9">
        <f>IF('Upto Month COPPY'!$I$34="",0,'Upto Month COPPY'!$I$34)</f>
        <v>0</v>
      </c>
      <c r="AQ84" s="10">
        <f>IF('Upto Month COPPY'!$I$36="",0,'Upto Month COPPY'!$I$36)</f>
        <v>0</v>
      </c>
      <c r="AR84" s="9">
        <f>IF('Upto Month COPPY'!$I$37="",0,'Upto Month COPPY'!$I$37)</f>
        <v>13870</v>
      </c>
      <c r="AS84" s="9">
        <v>0</v>
      </c>
      <c r="AT84" s="9">
        <f>IF('Upto Month COPPY'!$I$38="",0,'Upto Month COPPY'!$I$38)</f>
        <v>0</v>
      </c>
      <c r="AU84" s="9">
        <f>IF('Upto Month COPPY'!$I$41="",0,'Upto Month COPPY'!$I$41)</f>
        <v>1155</v>
      </c>
      <c r="AV84" s="9">
        <v>0</v>
      </c>
      <c r="AW84" s="9">
        <f>IF('Upto Month COPPY'!$I$45="",0,'Upto Month COPPY'!$I$45)</f>
        <v>0</v>
      </c>
      <c r="AX84" s="9">
        <f>IF('Upto Month COPPY'!$I$46="",0,'Upto Month COPPY'!$I$46)</f>
        <v>0</v>
      </c>
      <c r="AY84" s="9">
        <f>IF('Upto Month COPPY'!$I$47="",0,'Upto Month COPPY'!$I$47)</f>
        <v>0</v>
      </c>
      <c r="AZ84" s="9">
        <f>IF('Upto Month COPPY'!$I$49="",0,'Upto Month COPPY'!$I$49)</f>
        <v>0</v>
      </c>
      <c r="BA84" s="9">
        <f>IF('Upto Month COPPY'!$I$50="",0,'Upto Month COPPY'!$I$50)</f>
        <v>590289</v>
      </c>
      <c r="BB84" s="10">
        <f>IF('Upto Month COPPY'!$I$52="",0,'Upto Month COPPY'!$I$52)</f>
        <v>0</v>
      </c>
      <c r="BC84" s="9">
        <f>IF('Upto Month COPPY'!$I$53="",0,'Upto Month COPPY'!$I$53)</f>
        <v>0</v>
      </c>
      <c r="BD84" s="9">
        <f>IF('Upto Month COPPY'!$I$54="",0,'Upto Month COPPY'!$I$54)</f>
        <v>0</v>
      </c>
      <c r="BE84" s="9">
        <f>IF('Upto Month COPPY'!$I$55="",0,'Upto Month COPPY'!$I$55)</f>
        <v>0</v>
      </c>
      <c r="BF84" s="9">
        <f>IF('Upto Month COPPY'!$I$56="",0,'Upto Month COPPY'!$I$56)</f>
        <v>0</v>
      </c>
      <c r="BG84" s="9">
        <f>IF('Upto Month COPPY'!$I$58="",0,'Upto Month COPPY'!$I$58)</f>
        <v>460</v>
      </c>
      <c r="BH84" s="9">
        <f>SUM(AE84:BG84)</f>
        <v>4691430</v>
      </c>
      <c r="BI84" s="127">
        <f>AD84+BH84</f>
        <v>4697384</v>
      </c>
      <c r="BJ84" s="9">
        <f>IF('Upto Month COPPY'!$I$60="",0,'Upto Month COPPY'!$I$60)</f>
        <v>101271</v>
      </c>
      <c r="BK84" s="51">
        <f t="shared" ref="BK84:BK85" si="1122">BI84-BJ84</f>
        <v>4596113</v>
      </c>
      <c r="BL84">
        <f>'Upto Month COPPY'!$I$61</f>
        <v>4596114</v>
      </c>
      <c r="BM84" s="30">
        <f t="shared" ref="BM84:BM88" si="1123">BK84-AD84</f>
        <v>4590159</v>
      </c>
    </row>
    <row r="85" spans="1:65" ht="13.5" customHeight="1">
      <c r="A85" s="130"/>
      <c r="B85" s="183" t="s">
        <v>333</v>
      </c>
      <c r="C85" s="9">
        <f>IF('Upto Month Current'!$I$4="",0,'Upto Month Current'!$I$4)</f>
        <v>3833</v>
      </c>
      <c r="D85" s="9">
        <f>IF('Upto Month Current'!$I$5="",0,'Upto Month Current'!$I$5)</f>
        <v>1442</v>
      </c>
      <c r="E85" s="9">
        <f>IF('Upto Month Current'!$I$6="",0,'Upto Month Current'!$I$6)</f>
        <v>310</v>
      </c>
      <c r="F85" s="9">
        <f>IF('Upto Month Current'!$I$7="",0,'Upto Month Current'!$I$7)</f>
        <v>177</v>
      </c>
      <c r="G85" s="9">
        <f>IF('Upto Month Current'!$I$8="",0,'Upto Month Current'!$I$8)</f>
        <v>281</v>
      </c>
      <c r="H85" s="9">
        <f>IF('Upto Month Current'!$I$9="",0,'Upto Month Current'!$I$9)</f>
        <v>0</v>
      </c>
      <c r="I85" s="9">
        <f>IF('Upto Month Current'!$I$10="",0,'Upto Month Current'!$I$10)</f>
        <v>0</v>
      </c>
      <c r="J85" s="9">
        <f>IF('Upto Month Current'!$I$11="",0,'Upto Month Current'!$I$11)</f>
        <v>0</v>
      </c>
      <c r="K85" s="9">
        <f>IF('Upto Month Current'!$I$12="",0,'Upto Month Current'!$I$12)</f>
        <v>6</v>
      </c>
      <c r="L85" s="9">
        <f>IF('Upto Month Current'!$I$13="",0,'Upto Month Current'!$I$13)</f>
        <v>120</v>
      </c>
      <c r="M85" s="9">
        <f>IF('Upto Month Current'!$I$14="",0,'Upto Month Current'!$I$14)</f>
        <v>147</v>
      </c>
      <c r="N85" s="9">
        <f>IF('Upto Month Current'!$I$15="",0,'Upto Month Current'!$I$15)</f>
        <v>0</v>
      </c>
      <c r="O85" s="9">
        <f>IF('Upto Month Current'!$I$16="",0,'Upto Month Current'!$I$16)</f>
        <v>0</v>
      </c>
      <c r="P85" s="9">
        <f>IF('Upto Month Current'!$I$17="",0,'Upto Month Current'!$I$17)</f>
        <v>92</v>
      </c>
      <c r="Q85" s="9">
        <f>IF('Upto Month Current'!$I$18="",0,'Upto Month Current'!$I$18)</f>
        <v>0</v>
      </c>
      <c r="R85" s="9">
        <f>IF('Upto Month Current'!$I$21="",0,'Upto Month Current'!$I$21)</f>
        <v>0</v>
      </c>
      <c r="S85" s="9">
        <f>IF('Upto Month Current'!$I$26="",0,'Upto Month Current'!$I$26)</f>
        <v>0</v>
      </c>
      <c r="T85" s="9">
        <f>IF('Upto Month Current'!$I$27="",0,'Upto Month Current'!$I$27)</f>
        <v>0</v>
      </c>
      <c r="U85" s="9">
        <f>IF('Upto Month Current'!$I$30="",0,'Upto Month Current'!$I$30)</f>
        <v>0</v>
      </c>
      <c r="V85" s="9">
        <f>IF('Upto Month Current'!$I$35="",0,'Upto Month Current'!$I$35)</f>
        <v>0</v>
      </c>
      <c r="W85" s="9">
        <f>IF('Upto Month Current'!$I$39="",0,'Upto Month Current'!$I$39)</f>
        <v>0</v>
      </c>
      <c r="X85" s="9">
        <f>IF('Upto Month Current'!$I$40="",0,'Upto Month Current'!$I$40)</f>
        <v>0</v>
      </c>
      <c r="Y85" s="9">
        <f>IF('Upto Month Current'!$I$42="",0,'Upto Month Current'!$I$42)</f>
        <v>6</v>
      </c>
      <c r="Z85" s="9">
        <f>IF('Upto Month Current'!$I$43="",0,'Upto Month Current'!$I$43)</f>
        <v>1</v>
      </c>
      <c r="AA85" s="9">
        <f>IF('Upto Month Current'!$I$44="",0,'Upto Month Current'!$I$44)</f>
        <v>14</v>
      </c>
      <c r="AB85" s="9">
        <f>IF('Upto Month Current'!$I$48="",0,'Upto Month Current'!$I$48)</f>
        <v>0</v>
      </c>
      <c r="AC85" s="10">
        <f>IF('Upto Month Current'!$I$51="",0,'Upto Month Current'!$I$51)</f>
        <v>0</v>
      </c>
      <c r="AD85" s="123">
        <f t="shared" si="1121"/>
        <v>6429</v>
      </c>
      <c r="AE85" s="9">
        <f>IF('Upto Month Current'!$I$19="",0,'Upto Month Current'!$I$19)</f>
        <v>0</v>
      </c>
      <c r="AF85" s="9">
        <f>IF('Upto Month Current'!$I$20="",0,'Upto Month Current'!$I$20)</f>
        <v>0</v>
      </c>
      <c r="AG85" s="9">
        <f>IF('Upto Month Current'!$I$22="",0,'Upto Month Current'!$I$22)</f>
        <v>0</v>
      </c>
      <c r="AH85" s="9">
        <f>IF('Upto Month Current'!$I$23="",0,'Upto Month Current'!$I$23)</f>
        <v>0</v>
      </c>
      <c r="AI85" s="9">
        <f>IF('Upto Month Current'!$I$24="",0,'Upto Month Current'!$I$24)</f>
        <v>0</v>
      </c>
      <c r="AJ85" s="9">
        <f>IF('Upto Month Current'!$I$25="",0,'Upto Month Current'!$I$25)</f>
        <v>0</v>
      </c>
      <c r="AK85" s="9">
        <f>IF('Upto Month Current'!$I$28="",0,'Upto Month Current'!$I$28)</f>
        <v>1580</v>
      </c>
      <c r="AL85" s="9">
        <f>IF('Upto Month Current'!$I$29="",0,'Upto Month Current'!$I$29)</f>
        <v>0</v>
      </c>
      <c r="AM85" s="9">
        <f>IF('Upto Month Current'!$I$31="",0,'Upto Month Current'!$I$31)</f>
        <v>6256980</v>
      </c>
      <c r="AN85" s="9">
        <f>IF('Upto Month Current'!$I$32="",0,'Upto Month Current'!$I$32)</f>
        <v>0</v>
      </c>
      <c r="AO85" s="9">
        <f>IF('Upto Month Current'!$I$33="",0,'Upto Month Current'!$I$33)</f>
        <v>0</v>
      </c>
      <c r="AP85" s="9">
        <f>IF('Upto Month Current'!$I$34="",0,'Upto Month Current'!$I$34)</f>
        <v>0</v>
      </c>
      <c r="AQ85" s="10">
        <f>IF('Upto Month Current'!$I$36="",0,'Upto Month Current'!$I$36)</f>
        <v>0</v>
      </c>
      <c r="AR85" s="9">
        <f>IF('Upto Month Current'!$I$37="",0,'Upto Month Current'!$I$37)</f>
        <v>1100</v>
      </c>
      <c r="AS85" s="9">
        <v>0</v>
      </c>
      <c r="AT85" s="9">
        <f>IF('Upto Month Current'!$I$38="",0,'Upto Month Current'!$I$38)</f>
        <v>0</v>
      </c>
      <c r="AU85" s="9">
        <f>IF('Upto Month Current'!$I$41="",0,'Upto Month Current'!$I$41)</f>
        <v>-21401</v>
      </c>
      <c r="AV85" s="9">
        <v>0</v>
      </c>
      <c r="AW85" s="9">
        <f>IF('Upto Month Current'!$I$45="",0,'Upto Month Current'!$I$45)</f>
        <v>0</v>
      </c>
      <c r="AX85" s="9">
        <f>IF('Upto Month Current'!$I$46="",0,'Upto Month Current'!$I$46)</f>
        <v>0</v>
      </c>
      <c r="AY85" s="9">
        <f>IF('Upto Month Current'!$I$47="",0,'Upto Month Current'!$I$47)</f>
        <v>0</v>
      </c>
      <c r="AZ85" s="9">
        <f>IF('Upto Month Current'!$I$49="",0,'Upto Month Current'!$I$49)</f>
        <v>0</v>
      </c>
      <c r="BA85" s="9">
        <f>IF('Upto Month Current'!$I$50="",0,'Upto Month Current'!$I$50)</f>
        <v>646440</v>
      </c>
      <c r="BB85" s="10">
        <f>IF('Upto Month Current'!$I$52="",0,'Upto Month Current'!$I$52)</f>
        <v>0</v>
      </c>
      <c r="BC85" s="9">
        <f>IF('Upto Month Current'!$I$53="",0,'Upto Month Current'!$I$53)</f>
        <v>0</v>
      </c>
      <c r="BD85" s="9">
        <f>IF('Upto Month Current'!$I$54="",0,'Upto Month Current'!$I$54)</f>
        <v>0</v>
      </c>
      <c r="BE85" s="9">
        <f>IF('Upto Month Current'!$I$55="",0,'Upto Month Current'!$I$55)</f>
        <v>0</v>
      </c>
      <c r="BF85" s="9">
        <f>IF('Upto Month Current'!$I$56="",0,'Upto Month Current'!$I$56)</f>
        <v>6258</v>
      </c>
      <c r="BG85" s="9">
        <f>IF('Upto Month Current'!$I$58="",0,'Upto Month Current'!$I$58)</f>
        <v>-4088</v>
      </c>
      <c r="BH85" s="9">
        <f>SUM(AE85:BG85)</f>
        <v>6886869</v>
      </c>
      <c r="BI85" s="127">
        <f>AD85+BH85</f>
        <v>6893298</v>
      </c>
      <c r="BJ85" s="9">
        <f>IF('Upto Month Current'!$I$60="",0,'Upto Month Current'!$I$60)-'Upto Month Current'!I57</f>
        <v>225899</v>
      </c>
      <c r="BK85" s="51">
        <f t="shared" si="1122"/>
        <v>6667399</v>
      </c>
      <c r="BL85" s="101">
        <f>'Upto Month Current'!$I$61</f>
        <v>6667400</v>
      </c>
      <c r="BM85" s="30">
        <f t="shared" si="1123"/>
        <v>6660970</v>
      </c>
    </row>
    <row r="86" spans="1:65" ht="15.75">
      <c r="A86" s="130"/>
      <c r="B86" s="5" t="s">
        <v>127</v>
      </c>
      <c r="C86" s="11">
        <f>C85-C83</f>
        <v>-307</v>
      </c>
      <c r="D86" s="11">
        <f t="shared" ref="D86" si="1124">D85-D83</f>
        <v>234</v>
      </c>
      <c r="E86" s="11">
        <f t="shared" ref="E86" si="1125">E85-E83</f>
        <v>-19</v>
      </c>
      <c r="F86" s="11">
        <f t="shared" ref="F86" si="1126">F85-F83</f>
        <v>17</v>
      </c>
      <c r="G86" s="11">
        <f t="shared" ref="G86" si="1127">G85-G83</f>
        <v>-17</v>
      </c>
      <c r="H86" s="11">
        <f t="shared" ref="H86" si="1128">H85-H83</f>
        <v>0</v>
      </c>
      <c r="I86" s="11">
        <f t="shared" ref="I86" si="1129">I85-I83</f>
        <v>0</v>
      </c>
      <c r="J86" s="11">
        <f t="shared" ref="J86" si="1130">J85-J83</f>
        <v>0</v>
      </c>
      <c r="K86" s="11">
        <f t="shared" ref="K86" si="1131">K85-K83</f>
        <v>6</v>
      </c>
      <c r="L86" s="11">
        <f t="shared" ref="L86" si="1132">L85-L83</f>
        <v>-24</v>
      </c>
      <c r="M86" s="11">
        <f t="shared" ref="M86" si="1133">M85-M83</f>
        <v>17</v>
      </c>
      <c r="N86" s="11">
        <f t="shared" ref="N86" si="1134">N85-N83</f>
        <v>0</v>
      </c>
      <c r="O86" s="11">
        <f t="shared" ref="O86" si="1135">O85-O83</f>
        <v>0</v>
      </c>
      <c r="P86" s="11">
        <f t="shared" ref="P86" si="1136">P85-P83</f>
        <v>58</v>
      </c>
      <c r="Q86" s="11">
        <f t="shared" ref="Q86" si="1137">Q85-Q83</f>
        <v>0</v>
      </c>
      <c r="R86" s="11">
        <f t="shared" ref="R86" si="1138">R85-R83</f>
        <v>0</v>
      </c>
      <c r="S86" s="11">
        <f t="shared" ref="S86" si="1139">S85-S83</f>
        <v>0</v>
      </c>
      <c r="T86" s="11">
        <f t="shared" ref="T86:U86" si="1140">T85-T83</f>
        <v>0</v>
      </c>
      <c r="U86" s="11">
        <f t="shared" si="1140"/>
        <v>0</v>
      </c>
      <c r="V86" s="9">
        <f t="shared" ref="V86" si="1141">V85-V83</f>
        <v>0</v>
      </c>
      <c r="W86" s="11">
        <f t="shared" ref="W86" si="1142">W85-W83</f>
        <v>0</v>
      </c>
      <c r="X86" s="11">
        <f t="shared" ref="X86" si="1143">X85-X83</f>
        <v>0</v>
      </c>
      <c r="Y86" s="11">
        <f t="shared" ref="Y86" si="1144">Y85-Y83</f>
        <v>-114</v>
      </c>
      <c r="Z86" s="11">
        <f t="shared" ref="Z86" si="1145">Z85-Z83</f>
        <v>1</v>
      </c>
      <c r="AA86" s="11">
        <f t="shared" ref="AA86:AD86" si="1146">AA85-AA83</f>
        <v>14</v>
      </c>
      <c r="AB86" s="11">
        <f t="shared" ref="AB86" si="1147">AB85-AB83</f>
        <v>0</v>
      </c>
      <c r="AC86" s="10">
        <f t="shared" si="1146"/>
        <v>0</v>
      </c>
      <c r="AD86" s="11">
        <f t="shared" si="1146"/>
        <v>-134</v>
      </c>
      <c r="AE86" s="11">
        <f t="shared" ref="AE86" si="1148">AE85-AE83</f>
        <v>0</v>
      </c>
      <c r="AF86" s="11">
        <f t="shared" ref="AF86" si="1149">AF85-AF83</f>
        <v>0</v>
      </c>
      <c r="AG86" s="11">
        <f t="shared" ref="AG86" si="1150">AG85-AG83</f>
        <v>0</v>
      </c>
      <c r="AH86" s="11">
        <f t="shared" ref="AH86" si="1151">AH85-AH83</f>
        <v>0</v>
      </c>
      <c r="AI86" s="11">
        <f t="shared" ref="AI86" si="1152">AI85-AI83</f>
        <v>0</v>
      </c>
      <c r="AJ86" s="11">
        <f t="shared" ref="AJ86" si="1153">AJ85-AJ83</f>
        <v>0</v>
      </c>
      <c r="AK86" s="11">
        <f t="shared" ref="AK86" si="1154">AK85-AK83</f>
        <v>-532</v>
      </c>
      <c r="AL86" s="11">
        <f t="shared" ref="AL86" si="1155">AL85-AL83</f>
        <v>-8</v>
      </c>
      <c r="AM86" s="11">
        <f t="shared" ref="AM86" si="1156">AM85-AM83</f>
        <v>2292533</v>
      </c>
      <c r="AN86" s="11">
        <f t="shared" ref="AN86" si="1157">AN85-AN83</f>
        <v>0</v>
      </c>
      <c r="AO86" s="9">
        <f t="shared" ref="AO86" si="1158">AO85-AO83</f>
        <v>0</v>
      </c>
      <c r="AP86" s="11">
        <f t="shared" ref="AP86" si="1159">AP85-AP83</f>
        <v>0</v>
      </c>
      <c r="AQ86" s="10">
        <f t="shared" ref="AQ86" si="1160">AQ85-AQ83</f>
        <v>0</v>
      </c>
      <c r="AR86" s="11">
        <f t="shared" ref="AR86" si="1161">AR85-AR83</f>
        <v>-15375</v>
      </c>
      <c r="AS86" s="11">
        <f t="shared" ref="AS86" si="1162">AS85-AS83</f>
        <v>0</v>
      </c>
      <c r="AT86" s="11">
        <f t="shared" ref="AT86" si="1163">AT85-AT83</f>
        <v>0</v>
      </c>
      <c r="AU86" s="11">
        <f t="shared" ref="AU86" si="1164">AU85-AU83</f>
        <v>-23991</v>
      </c>
      <c r="AV86" s="11">
        <f t="shared" ref="AV86" si="1165">AV85-AV83</f>
        <v>0</v>
      </c>
      <c r="AW86" s="11">
        <f t="shared" ref="AW86" si="1166">AW85-AW83</f>
        <v>0</v>
      </c>
      <c r="AX86" s="11">
        <f t="shared" ref="AX86" si="1167">AX85-AX83</f>
        <v>0</v>
      </c>
      <c r="AY86" s="11">
        <f t="shared" ref="AY86" si="1168">AY85-AY83</f>
        <v>0</v>
      </c>
      <c r="AZ86" s="11">
        <f t="shared" ref="AZ86" si="1169">AZ85-AZ83</f>
        <v>0</v>
      </c>
      <c r="BA86" s="11">
        <f t="shared" ref="BA86" si="1170">BA85-BA83</f>
        <v>141227</v>
      </c>
      <c r="BB86" s="10">
        <f t="shared" ref="BB86" si="1171">BB85-BB83</f>
        <v>0</v>
      </c>
      <c r="BC86" s="11">
        <f t="shared" ref="BC86" si="1172">BC85-BC83</f>
        <v>0</v>
      </c>
      <c r="BD86" s="11">
        <f t="shared" ref="BD86" si="1173">BD85-BD83</f>
        <v>0</v>
      </c>
      <c r="BE86" s="11">
        <f t="shared" ref="BE86" si="1174">BE85-BE83</f>
        <v>0</v>
      </c>
      <c r="BF86" s="11">
        <f t="shared" ref="BF86" si="1175">BF85-BF83</f>
        <v>6258</v>
      </c>
      <c r="BG86" s="11">
        <f t="shared" ref="BG86:BH86" si="1176">BG85-BG83</f>
        <v>-4814</v>
      </c>
      <c r="BH86" s="9">
        <f t="shared" si="1176"/>
        <v>2395298</v>
      </c>
      <c r="BI86" s="45">
        <f t="shared" ref="BI86" si="1177">BI85-BI83</f>
        <v>2395164</v>
      </c>
      <c r="BJ86" s="11">
        <f t="shared" ref="BJ86:BK86" si="1178">BJ85-BJ83</f>
        <v>-17540</v>
      </c>
      <c r="BK86" s="51">
        <f t="shared" si="1178"/>
        <v>2412704</v>
      </c>
      <c r="BM86" s="30">
        <f t="shared" si="1123"/>
        <v>2412838</v>
      </c>
    </row>
    <row r="87" spans="1:65" ht="15.75">
      <c r="A87" s="130"/>
      <c r="B87" s="5" t="s">
        <v>128</v>
      </c>
      <c r="C87" s="13">
        <f>C86/C83</f>
        <v>-7.4154589371980675E-2</v>
      </c>
      <c r="D87" s="13">
        <f t="shared" ref="D87" si="1179">D86/D83</f>
        <v>0.19370860927152317</v>
      </c>
      <c r="E87" s="13">
        <f t="shared" ref="E87" si="1180">E86/E83</f>
        <v>-5.7750759878419454E-2</v>
      </c>
      <c r="F87" s="13">
        <f t="shared" ref="F87" si="1181">F86/F83</f>
        <v>0.10625</v>
      </c>
      <c r="G87" s="13">
        <f t="shared" ref="G87" si="1182">G86/G83</f>
        <v>-5.7046979865771813E-2</v>
      </c>
      <c r="H87" s="13" t="e">
        <f t="shared" ref="H87" si="1183">H86/H83</f>
        <v>#DIV/0!</v>
      </c>
      <c r="I87" s="13" t="e">
        <f t="shared" ref="I87" si="1184">I86/I83</f>
        <v>#DIV/0!</v>
      </c>
      <c r="J87" s="13" t="e">
        <f t="shared" ref="J87" si="1185">J86/J83</f>
        <v>#DIV/0!</v>
      </c>
      <c r="K87" s="13" t="e">
        <f t="shared" ref="K87" si="1186">K86/K83</f>
        <v>#DIV/0!</v>
      </c>
      <c r="L87" s="13">
        <f t="shared" ref="L87" si="1187">L86/L83</f>
        <v>-0.16666666666666666</v>
      </c>
      <c r="M87" s="13">
        <f t="shared" ref="M87" si="1188">M86/M83</f>
        <v>0.13076923076923078</v>
      </c>
      <c r="N87" s="13" t="e">
        <f t="shared" ref="N87" si="1189">N86/N83</f>
        <v>#DIV/0!</v>
      </c>
      <c r="O87" s="13" t="e">
        <f t="shared" ref="O87" si="1190">O86/O83</f>
        <v>#DIV/0!</v>
      </c>
      <c r="P87" s="13">
        <f t="shared" ref="P87" si="1191">P86/P83</f>
        <v>1.7058823529411764</v>
      </c>
      <c r="Q87" s="13" t="e">
        <f t="shared" ref="Q87" si="1192">Q86/Q83</f>
        <v>#DIV/0!</v>
      </c>
      <c r="R87" s="13" t="e">
        <f t="shared" ref="R87" si="1193">R86/R83</f>
        <v>#DIV/0!</v>
      </c>
      <c r="S87" s="13" t="e">
        <f t="shared" ref="S87" si="1194">S86/S83</f>
        <v>#DIV/0!</v>
      </c>
      <c r="T87" s="13" t="e">
        <f t="shared" ref="T87:U87" si="1195">T86/T83</f>
        <v>#DIV/0!</v>
      </c>
      <c r="U87" s="13" t="e">
        <f t="shared" si="1195"/>
        <v>#DIV/0!</v>
      </c>
      <c r="V87" s="163" t="e">
        <f t="shared" ref="V87" si="1196">V86/V83</f>
        <v>#DIV/0!</v>
      </c>
      <c r="W87" s="13" t="e">
        <f t="shared" ref="W87" si="1197">W86/W83</f>
        <v>#DIV/0!</v>
      </c>
      <c r="X87" s="13" t="e">
        <f t="shared" ref="X87" si="1198">X86/X83</f>
        <v>#DIV/0!</v>
      </c>
      <c r="Y87" s="13">
        <f t="shared" ref="Y87" si="1199">Y86/Y83</f>
        <v>-0.95</v>
      </c>
      <c r="Z87" s="13" t="e">
        <f t="shared" ref="Z87" si="1200">Z86/Z83</f>
        <v>#DIV/0!</v>
      </c>
      <c r="AA87" s="13" t="e">
        <f t="shared" ref="AA87:AD87" si="1201">AA86/AA83</f>
        <v>#DIV/0!</v>
      </c>
      <c r="AB87" s="13" t="e">
        <f t="shared" ref="AB87" si="1202">AB86/AB83</f>
        <v>#DIV/0!</v>
      </c>
      <c r="AC87" s="14" t="e">
        <f t="shared" si="1201"/>
        <v>#DIV/0!</v>
      </c>
      <c r="AD87" s="13">
        <f t="shared" si="1201"/>
        <v>-2.0417492000609477E-2</v>
      </c>
      <c r="AE87" s="13" t="e">
        <f t="shared" ref="AE87" si="1203">AE86/AE83</f>
        <v>#DIV/0!</v>
      </c>
      <c r="AF87" s="13" t="e">
        <f t="shared" ref="AF87" si="1204">AF86/AF83</f>
        <v>#DIV/0!</v>
      </c>
      <c r="AG87" s="13" t="e">
        <f t="shared" ref="AG87" si="1205">AG86/AG83</f>
        <v>#DIV/0!</v>
      </c>
      <c r="AH87" s="13" t="e">
        <f t="shared" ref="AH87" si="1206">AH86/AH83</f>
        <v>#DIV/0!</v>
      </c>
      <c r="AI87" s="13" t="e">
        <f t="shared" ref="AI87" si="1207">AI86/AI83</f>
        <v>#DIV/0!</v>
      </c>
      <c r="AJ87" s="13" t="e">
        <f t="shared" ref="AJ87" si="1208">AJ86/AJ83</f>
        <v>#DIV/0!</v>
      </c>
      <c r="AK87" s="13">
        <f t="shared" ref="AK87" si="1209">AK86/AK83</f>
        <v>-0.25189393939393939</v>
      </c>
      <c r="AL87" s="13">
        <f t="shared" ref="AL87" si="1210">AL86/AL83</f>
        <v>-1</v>
      </c>
      <c r="AM87" s="13">
        <f t="shared" ref="AM87" si="1211">AM86/AM83</f>
        <v>0.57827308575445702</v>
      </c>
      <c r="AN87" s="13" t="e">
        <f t="shared" ref="AN87" si="1212">AN86/AN83</f>
        <v>#DIV/0!</v>
      </c>
      <c r="AO87" s="163" t="e">
        <f t="shared" ref="AO87" si="1213">AO86/AO83</f>
        <v>#DIV/0!</v>
      </c>
      <c r="AP87" s="13" t="e">
        <f t="shared" ref="AP87" si="1214">AP86/AP83</f>
        <v>#DIV/0!</v>
      </c>
      <c r="AQ87" s="14" t="e">
        <f t="shared" ref="AQ87" si="1215">AQ86/AQ83</f>
        <v>#DIV/0!</v>
      </c>
      <c r="AR87" s="13">
        <f t="shared" ref="AR87" si="1216">AR86/AR83</f>
        <v>-0.93323216995447644</v>
      </c>
      <c r="AS87" s="13" t="e">
        <f t="shared" ref="AS87" si="1217">AS86/AS83</f>
        <v>#DIV/0!</v>
      </c>
      <c r="AT87" s="13" t="e">
        <f t="shared" ref="AT87" si="1218">AT86/AT83</f>
        <v>#DIV/0!</v>
      </c>
      <c r="AU87" s="13">
        <f t="shared" ref="AU87" si="1219">AU86/AU83</f>
        <v>-9.262934362934363</v>
      </c>
      <c r="AV87" s="13" t="e">
        <f t="shared" ref="AV87" si="1220">AV86/AV83</f>
        <v>#DIV/0!</v>
      </c>
      <c r="AW87" s="13" t="e">
        <f t="shared" ref="AW87" si="1221">AW86/AW83</f>
        <v>#DIV/0!</v>
      </c>
      <c r="AX87" s="13" t="e">
        <f t="shared" ref="AX87" si="1222">AX86/AX83</f>
        <v>#DIV/0!</v>
      </c>
      <c r="AY87" s="13" t="e">
        <f t="shared" ref="AY87" si="1223">AY86/AY83</f>
        <v>#DIV/0!</v>
      </c>
      <c r="AZ87" s="13" t="e">
        <f t="shared" ref="AZ87" si="1224">AZ86/AZ83</f>
        <v>#DIV/0!</v>
      </c>
      <c r="BA87" s="13">
        <f t="shared" ref="BA87" si="1225">BA86/BA83</f>
        <v>0.27953952095452811</v>
      </c>
      <c r="BB87" s="14" t="e">
        <f t="shared" ref="BB87" si="1226">BB86/BB83</f>
        <v>#DIV/0!</v>
      </c>
      <c r="BC87" s="13" t="e">
        <f t="shared" ref="BC87" si="1227">BC86/BC83</f>
        <v>#DIV/0!</v>
      </c>
      <c r="BD87" s="13" t="e">
        <f t="shared" ref="BD87" si="1228">BD86/BD83</f>
        <v>#DIV/0!</v>
      </c>
      <c r="BE87" s="13" t="e">
        <f t="shared" ref="BE87" si="1229">BE86/BE83</f>
        <v>#DIV/0!</v>
      </c>
      <c r="BF87" s="13" t="e">
        <f t="shared" ref="BF87" si="1230">BF86/BF83</f>
        <v>#DIV/0!</v>
      </c>
      <c r="BG87" s="13">
        <f t="shared" ref="BG87:BH87" si="1231">BG86/BG83</f>
        <v>-6.6308539944903577</v>
      </c>
      <c r="BH87" s="163">
        <f t="shared" si="1231"/>
        <v>0.53328735090684309</v>
      </c>
      <c r="BI87" s="46">
        <f t="shared" ref="BI87" si="1232">BI86/BI83</f>
        <v>0.53247946815279401</v>
      </c>
      <c r="BJ87" s="13">
        <f t="shared" ref="BJ87:BK87" si="1233">BJ86/BJ83</f>
        <v>-7.2050903922543222E-2</v>
      </c>
      <c r="BK87" s="52">
        <f t="shared" si="1233"/>
        <v>0.56706861478907422</v>
      </c>
      <c r="BM87" s="163">
        <f t="shared" ref="BM87" si="1234">BM86/BM83</f>
        <v>0.56797623049377943</v>
      </c>
    </row>
    <row r="88" spans="1:65" ht="15.75">
      <c r="A88" s="130"/>
      <c r="B88" s="5" t="s">
        <v>129</v>
      </c>
      <c r="C88" s="11">
        <f>C85-C84</f>
        <v>-54</v>
      </c>
      <c r="D88" s="11">
        <f t="shared" ref="D88:BK88" si="1235">D85-D84</f>
        <v>446</v>
      </c>
      <c r="E88" s="11">
        <f t="shared" si="1235"/>
        <v>10</v>
      </c>
      <c r="F88" s="11">
        <f t="shared" si="1235"/>
        <v>42</v>
      </c>
      <c r="G88" s="11">
        <f t="shared" si="1235"/>
        <v>20</v>
      </c>
      <c r="H88" s="11">
        <f t="shared" si="1235"/>
        <v>0</v>
      </c>
      <c r="I88" s="11">
        <f t="shared" si="1235"/>
        <v>0</v>
      </c>
      <c r="J88" s="11">
        <f t="shared" si="1235"/>
        <v>0</v>
      </c>
      <c r="K88" s="11">
        <f t="shared" si="1235"/>
        <v>6</v>
      </c>
      <c r="L88" s="11">
        <f t="shared" si="1235"/>
        <v>-57</v>
      </c>
      <c r="M88" s="11">
        <f t="shared" si="1235"/>
        <v>-9</v>
      </c>
      <c r="N88" s="11">
        <f t="shared" si="1235"/>
        <v>0</v>
      </c>
      <c r="O88" s="11">
        <f t="shared" si="1235"/>
        <v>0</v>
      </c>
      <c r="P88" s="11">
        <f t="shared" si="1235"/>
        <v>52</v>
      </c>
      <c r="Q88" s="11">
        <f t="shared" si="1235"/>
        <v>0</v>
      </c>
      <c r="R88" s="11">
        <f t="shared" si="1235"/>
        <v>0</v>
      </c>
      <c r="S88" s="11">
        <f t="shared" si="1235"/>
        <v>0</v>
      </c>
      <c r="T88" s="11">
        <f t="shared" si="1235"/>
        <v>0</v>
      </c>
      <c r="U88" s="11">
        <f t="shared" ref="U88" si="1236">U85-U84</f>
        <v>0</v>
      </c>
      <c r="V88" s="9">
        <f t="shared" si="1235"/>
        <v>0</v>
      </c>
      <c r="W88" s="11">
        <f t="shared" si="1235"/>
        <v>0</v>
      </c>
      <c r="X88" s="11">
        <f t="shared" si="1235"/>
        <v>0</v>
      </c>
      <c r="Y88" s="11">
        <f t="shared" si="1235"/>
        <v>4</v>
      </c>
      <c r="Z88" s="11">
        <f t="shared" si="1235"/>
        <v>1</v>
      </c>
      <c r="AA88" s="11">
        <f t="shared" si="1235"/>
        <v>14</v>
      </c>
      <c r="AB88" s="11">
        <f t="shared" ref="AB88" si="1237">AB85-AB84</f>
        <v>0</v>
      </c>
      <c r="AC88" s="10">
        <f t="shared" ref="AC88:AD88" si="1238">AC85-AC84</f>
        <v>0</v>
      </c>
      <c r="AD88" s="11">
        <f t="shared" si="1238"/>
        <v>475</v>
      </c>
      <c r="AE88" s="11">
        <f t="shared" si="1235"/>
        <v>0</v>
      </c>
      <c r="AF88" s="11">
        <f t="shared" si="1235"/>
        <v>0</v>
      </c>
      <c r="AG88" s="11">
        <f t="shared" si="1235"/>
        <v>0</v>
      </c>
      <c r="AH88" s="11">
        <f t="shared" si="1235"/>
        <v>0</v>
      </c>
      <c r="AI88" s="11">
        <f t="shared" si="1235"/>
        <v>0</v>
      </c>
      <c r="AJ88" s="11">
        <f t="shared" si="1235"/>
        <v>0</v>
      </c>
      <c r="AK88" s="11">
        <f t="shared" si="1235"/>
        <v>-268</v>
      </c>
      <c r="AL88" s="11">
        <f t="shared" si="1235"/>
        <v>0</v>
      </c>
      <c r="AM88" s="11">
        <f t="shared" si="1235"/>
        <v>2173172</v>
      </c>
      <c r="AN88" s="11">
        <f t="shared" si="1235"/>
        <v>0</v>
      </c>
      <c r="AO88" s="9">
        <f t="shared" si="1235"/>
        <v>0</v>
      </c>
      <c r="AP88" s="11">
        <f t="shared" si="1235"/>
        <v>0</v>
      </c>
      <c r="AQ88" s="10">
        <f t="shared" si="1235"/>
        <v>0</v>
      </c>
      <c r="AR88" s="11">
        <f t="shared" si="1235"/>
        <v>-12770</v>
      </c>
      <c r="AS88" s="11">
        <f t="shared" si="1235"/>
        <v>0</v>
      </c>
      <c r="AT88" s="11">
        <f t="shared" si="1235"/>
        <v>0</v>
      </c>
      <c r="AU88" s="11">
        <f t="shared" si="1235"/>
        <v>-22556</v>
      </c>
      <c r="AV88" s="11">
        <f t="shared" si="1235"/>
        <v>0</v>
      </c>
      <c r="AW88" s="11">
        <f t="shared" si="1235"/>
        <v>0</v>
      </c>
      <c r="AX88" s="11">
        <f t="shared" si="1235"/>
        <v>0</v>
      </c>
      <c r="AY88" s="11">
        <f t="shared" si="1235"/>
        <v>0</v>
      </c>
      <c r="AZ88" s="11">
        <f t="shared" si="1235"/>
        <v>0</v>
      </c>
      <c r="BA88" s="11">
        <f t="shared" si="1235"/>
        <v>56151</v>
      </c>
      <c r="BB88" s="10">
        <f t="shared" si="1235"/>
        <v>0</v>
      </c>
      <c r="BC88" s="11">
        <f t="shared" si="1235"/>
        <v>0</v>
      </c>
      <c r="BD88" s="11">
        <f t="shared" si="1235"/>
        <v>0</v>
      </c>
      <c r="BE88" s="11">
        <f t="shared" si="1235"/>
        <v>0</v>
      </c>
      <c r="BF88" s="11">
        <f t="shared" si="1235"/>
        <v>6258</v>
      </c>
      <c r="BG88" s="11">
        <f t="shared" si="1235"/>
        <v>-4548</v>
      </c>
      <c r="BH88" s="9">
        <f t="shared" si="1235"/>
        <v>2195439</v>
      </c>
      <c r="BI88" s="45">
        <f t="shared" si="1235"/>
        <v>2195914</v>
      </c>
      <c r="BJ88" s="11">
        <f t="shared" si="1235"/>
        <v>124628</v>
      </c>
      <c r="BK88" s="51">
        <f t="shared" si="1235"/>
        <v>2071286</v>
      </c>
      <c r="BM88" s="30">
        <f t="shared" si="1123"/>
        <v>2070811</v>
      </c>
    </row>
    <row r="89" spans="1:65" ht="15.75">
      <c r="A89" s="130"/>
      <c r="B89" s="5" t="s">
        <v>130</v>
      </c>
      <c r="C89" s="13">
        <f>C88/C84</f>
        <v>-1.389246205299717E-2</v>
      </c>
      <c r="D89" s="13">
        <f t="shared" ref="D89" si="1239">D88/D84</f>
        <v>0.44779116465863456</v>
      </c>
      <c r="E89" s="13">
        <f t="shared" ref="E89" si="1240">E88/E84</f>
        <v>3.3333333333333333E-2</v>
      </c>
      <c r="F89" s="13">
        <f t="shared" ref="F89" si="1241">F88/F84</f>
        <v>0.31111111111111112</v>
      </c>
      <c r="G89" s="13">
        <f t="shared" ref="G89" si="1242">G88/G84</f>
        <v>7.662835249042145E-2</v>
      </c>
      <c r="H89" s="13" t="e">
        <f t="shared" ref="H89" si="1243">H88/H84</f>
        <v>#DIV/0!</v>
      </c>
      <c r="I89" s="13" t="e">
        <f t="shared" ref="I89" si="1244">I88/I84</f>
        <v>#DIV/0!</v>
      </c>
      <c r="J89" s="13" t="e">
        <f t="shared" ref="J89" si="1245">J88/J84</f>
        <v>#DIV/0!</v>
      </c>
      <c r="K89" s="13" t="e">
        <f t="shared" ref="K89" si="1246">K88/K84</f>
        <v>#DIV/0!</v>
      </c>
      <c r="L89" s="13">
        <f t="shared" ref="L89" si="1247">L88/L84</f>
        <v>-0.32203389830508472</v>
      </c>
      <c r="M89" s="13">
        <f t="shared" ref="M89" si="1248">M88/M84</f>
        <v>-5.7692307692307696E-2</v>
      </c>
      <c r="N89" s="13" t="e">
        <f t="shared" ref="N89" si="1249">N88/N84</f>
        <v>#DIV/0!</v>
      </c>
      <c r="O89" s="13" t="e">
        <f t="shared" ref="O89" si="1250">O88/O84</f>
        <v>#DIV/0!</v>
      </c>
      <c r="P89" s="13">
        <f t="shared" ref="P89" si="1251">P88/P84</f>
        <v>1.3</v>
      </c>
      <c r="Q89" s="13" t="e">
        <f t="shared" ref="Q89" si="1252">Q88/Q84</f>
        <v>#DIV/0!</v>
      </c>
      <c r="R89" s="13" t="e">
        <f t="shared" ref="R89" si="1253">R88/R84</f>
        <v>#DIV/0!</v>
      </c>
      <c r="S89" s="13" t="e">
        <f t="shared" ref="S89" si="1254">S88/S84</f>
        <v>#DIV/0!</v>
      </c>
      <c r="T89" s="13" t="e">
        <f t="shared" ref="T89:U89" si="1255">T88/T84</f>
        <v>#DIV/0!</v>
      </c>
      <c r="U89" s="13" t="e">
        <f t="shared" si="1255"/>
        <v>#DIV/0!</v>
      </c>
      <c r="V89" s="163" t="e">
        <f t="shared" ref="V89" si="1256">V88/V84</f>
        <v>#DIV/0!</v>
      </c>
      <c r="W89" s="13" t="e">
        <f t="shared" ref="W89" si="1257">W88/W84</f>
        <v>#DIV/0!</v>
      </c>
      <c r="X89" s="13" t="e">
        <f t="shared" ref="X89" si="1258">X88/X84</f>
        <v>#DIV/0!</v>
      </c>
      <c r="Y89" s="13">
        <f t="shared" ref="Y89" si="1259">Y88/Y84</f>
        <v>2</v>
      </c>
      <c r="Z89" s="13" t="e">
        <f t="shared" ref="Z89" si="1260">Z88/Z84</f>
        <v>#DIV/0!</v>
      </c>
      <c r="AA89" s="13" t="e">
        <f t="shared" ref="AA89:AD89" si="1261">AA88/AA84</f>
        <v>#DIV/0!</v>
      </c>
      <c r="AB89" s="13" t="e">
        <f t="shared" ref="AB89" si="1262">AB88/AB84</f>
        <v>#DIV/0!</v>
      </c>
      <c r="AC89" s="14" t="e">
        <f t="shared" si="1261"/>
        <v>#DIV/0!</v>
      </c>
      <c r="AD89" s="13">
        <f t="shared" si="1261"/>
        <v>7.9778300302317764E-2</v>
      </c>
      <c r="AE89" s="13" t="e">
        <f t="shared" ref="AE89" si="1263">AE88/AE84</f>
        <v>#DIV/0!</v>
      </c>
      <c r="AF89" s="13" t="e">
        <f t="shared" ref="AF89" si="1264">AF88/AF84</f>
        <v>#DIV/0!</v>
      </c>
      <c r="AG89" s="13" t="e">
        <f t="shared" ref="AG89" si="1265">AG88/AG84</f>
        <v>#DIV/0!</v>
      </c>
      <c r="AH89" s="13" t="e">
        <f t="shared" ref="AH89" si="1266">AH88/AH84</f>
        <v>#DIV/0!</v>
      </c>
      <c r="AI89" s="13" t="e">
        <f t="shared" ref="AI89" si="1267">AI88/AI84</f>
        <v>#DIV/0!</v>
      </c>
      <c r="AJ89" s="13" t="e">
        <f t="shared" ref="AJ89" si="1268">AJ88/AJ84</f>
        <v>#DIV/0!</v>
      </c>
      <c r="AK89" s="13">
        <f t="shared" ref="AK89" si="1269">AK88/AK84</f>
        <v>-0.14502164502164502</v>
      </c>
      <c r="AL89" s="13" t="e">
        <f t="shared" ref="AL89" si="1270">AL88/AL84</f>
        <v>#DIV/0!</v>
      </c>
      <c r="AM89" s="13">
        <f t="shared" ref="AM89" si="1271">AM88/AM84</f>
        <v>0.53214352878489879</v>
      </c>
      <c r="AN89" s="13" t="e">
        <f t="shared" ref="AN89" si="1272">AN88/AN84</f>
        <v>#DIV/0!</v>
      </c>
      <c r="AO89" s="163" t="e">
        <f t="shared" ref="AO89" si="1273">AO88/AO84</f>
        <v>#DIV/0!</v>
      </c>
      <c r="AP89" s="13" t="e">
        <f t="shared" ref="AP89" si="1274">AP88/AP84</f>
        <v>#DIV/0!</v>
      </c>
      <c r="AQ89" s="14" t="e">
        <f t="shared" ref="AQ89" si="1275">AQ88/AQ84</f>
        <v>#DIV/0!</v>
      </c>
      <c r="AR89" s="13">
        <f t="shared" ref="AR89" si="1276">AR88/AR84</f>
        <v>-0.92069214131218458</v>
      </c>
      <c r="AS89" s="13" t="e">
        <f t="shared" ref="AS89" si="1277">AS88/AS84</f>
        <v>#DIV/0!</v>
      </c>
      <c r="AT89" s="13" t="e">
        <f t="shared" ref="AT89" si="1278">AT88/AT84</f>
        <v>#DIV/0!</v>
      </c>
      <c r="AU89" s="13">
        <f t="shared" ref="AU89" si="1279">AU88/AU84</f>
        <v>-19.52900432900433</v>
      </c>
      <c r="AV89" s="13" t="e">
        <f t="shared" ref="AV89" si="1280">AV88/AV84</f>
        <v>#DIV/0!</v>
      </c>
      <c r="AW89" s="13" t="e">
        <f t="shared" ref="AW89" si="1281">AW88/AW84</f>
        <v>#DIV/0!</v>
      </c>
      <c r="AX89" s="13" t="e">
        <f t="shared" ref="AX89" si="1282">AX88/AX84</f>
        <v>#DIV/0!</v>
      </c>
      <c r="AY89" s="13" t="e">
        <f t="shared" ref="AY89" si="1283">AY88/AY84</f>
        <v>#DIV/0!</v>
      </c>
      <c r="AZ89" s="13" t="e">
        <f t="shared" ref="AZ89" si="1284">AZ88/AZ84</f>
        <v>#DIV/0!</v>
      </c>
      <c r="BA89" s="13">
        <f t="shared" ref="BA89" si="1285">BA88/BA84</f>
        <v>9.5124591513648396E-2</v>
      </c>
      <c r="BB89" s="14" t="e">
        <f t="shared" ref="BB89" si="1286">BB88/BB84</f>
        <v>#DIV/0!</v>
      </c>
      <c r="BC89" s="13" t="e">
        <f t="shared" ref="BC89" si="1287">BC88/BC84</f>
        <v>#DIV/0!</v>
      </c>
      <c r="BD89" s="13" t="e">
        <f t="shared" ref="BD89" si="1288">BD88/BD84</f>
        <v>#DIV/0!</v>
      </c>
      <c r="BE89" s="13" t="e">
        <f t="shared" ref="BE89" si="1289">BE88/BE84</f>
        <v>#DIV/0!</v>
      </c>
      <c r="BF89" s="13" t="e">
        <f t="shared" ref="BF89" si="1290">BF88/BF84</f>
        <v>#DIV/0!</v>
      </c>
      <c r="BG89" s="13">
        <f t="shared" ref="BG89:BH89" si="1291">BG88/BG84</f>
        <v>-9.8869565217391298</v>
      </c>
      <c r="BH89" s="163">
        <f t="shared" si="1291"/>
        <v>0.46796797564921572</v>
      </c>
      <c r="BI89" s="46">
        <f t="shared" ref="BI89" si="1292">BI88/BI84</f>
        <v>0.46747593979968427</v>
      </c>
      <c r="BJ89" s="13">
        <f t="shared" ref="BJ89:BK89" si="1293">BJ88/BJ84</f>
        <v>1.2306385836024134</v>
      </c>
      <c r="BK89" s="52">
        <f t="shared" si="1293"/>
        <v>0.45066037323277297</v>
      </c>
      <c r="BM89" s="14">
        <f t="shared" ref="BM89" si="1294">BM88/BM84</f>
        <v>0.45114145283420465</v>
      </c>
    </row>
    <row r="90" spans="1:65" ht="15.75">
      <c r="A90" s="130"/>
      <c r="B90" s="5" t="s">
        <v>320</v>
      </c>
      <c r="C90" s="128">
        <f>C85/C82</f>
        <v>0.63063507732806845</v>
      </c>
      <c r="D90" s="128">
        <f t="shared" ref="D90:BK90" si="1295">D85/D82</f>
        <v>0.81056773468240584</v>
      </c>
      <c r="E90" s="128">
        <f t="shared" si="1295"/>
        <v>0.94224924012158051</v>
      </c>
      <c r="F90" s="128">
        <f t="shared" si="1295"/>
        <v>0.76623376623376627</v>
      </c>
      <c r="G90" s="128">
        <f t="shared" si="1295"/>
        <v>0.63718820861678005</v>
      </c>
      <c r="H90" s="128" t="e">
        <f t="shared" si="1295"/>
        <v>#DIV/0!</v>
      </c>
      <c r="I90" s="128" t="e">
        <f t="shared" si="1295"/>
        <v>#DIV/0!</v>
      </c>
      <c r="J90" s="128" t="e">
        <f t="shared" si="1295"/>
        <v>#DIV/0!</v>
      </c>
      <c r="K90" s="128" t="e">
        <f t="shared" si="1295"/>
        <v>#DIV/0!</v>
      </c>
      <c r="L90" s="128">
        <f t="shared" si="1295"/>
        <v>0.5714285714285714</v>
      </c>
      <c r="M90" s="128">
        <f t="shared" si="1295"/>
        <v>0.74242424242424243</v>
      </c>
      <c r="N90" s="128" t="e">
        <f t="shared" si="1295"/>
        <v>#DIV/0!</v>
      </c>
      <c r="O90" s="128" t="e">
        <f t="shared" si="1295"/>
        <v>#DIV/0!</v>
      </c>
      <c r="P90" s="128">
        <f t="shared" si="1295"/>
        <v>1.8775510204081634</v>
      </c>
      <c r="Q90" s="128" t="e">
        <f t="shared" si="1295"/>
        <v>#DIV/0!</v>
      </c>
      <c r="R90" s="128" t="e">
        <f t="shared" si="1295"/>
        <v>#DIV/0!</v>
      </c>
      <c r="S90" s="128" t="e">
        <f t="shared" si="1295"/>
        <v>#DIV/0!</v>
      </c>
      <c r="T90" s="128" t="e">
        <f t="shared" si="1295"/>
        <v>#DIV/0!</v>
      </c>
      <c r="U90" s="128" t="e">
        <f t="shared" si="1295"/>
        <v>#DIV/0!</v>
      </c>
      <c r="V90" s="178" t="e">
        <f t="shared" si="1295"/>
        <v>#DIV/0!</v>
      </c>
      <c r="W90" s="128" t="e">
        <f t="shared" si="1295"/>
        <v>#DIV/0!</v>
      </c>
      <c r="X90" s="128" t="e">
        <f t="shared" si="1295"/>
        <v>#DIV/0!</v>
      </c>
      <c r="Y90" s="128">
        <f t="shared" si="1295"/>
        <v>3.3149171270718231E-2</v>
      </c>
      <c r="Z90" s="128">
        <f t="shared" si="1295"/>
        <v>0.33333333333333331</v>
      </c>
      <c r="AA90" s="128" t="e">
        <f t="shared" si="1295"/>
        <v>#DIV/0!</v>
      </c>
      <c r="AB90" s="128">
        <f t="shared" ref="AB90" si="1296">AB85/AB82</f>
        <v>0</v>
      </c>
      <c r="AC90" s="218" t="e">
        <f t="shared" si="1295"/>
        <v>#DIV/0!</v>
      </c>
      <c r="AD90" s="128">
        <f t="shared" si="1295"/>
        <v>0.67432347388294522</v>
      </c>
      <c r="AE90" s="128" t="e">
        <f t="shared" si="1295"/>
        <v>#DIV/0!</v>
      </c>
      <c r="AF90" s="128" t="e">
        <f t="shared" si="1295"/>
        <v>#DIV/0!</v>
      </c>
      <c r="AG90" s="128" t="e">
        <f t="shared" si="1295"/>
        <v>#DIV/0!</v>
      </c>
      <c r="AH90" s="128" t="e">
        <f t="shared" si="1295"/>
        <v>#DIV/0!</v>
      </c>
      <c r="AI90" s="128" t="e">
        <f t="shared" si="1295"/>
        <v>#DIV/0!</v>
      </c>
      <c r="AJ90" s="128" t="e">
        <f t="shared" si="1295"/>
        <v>#DIV/0!</v>
      </c>
      <c r="AK90" s="128">
        <f t="shared" si="1295"/>
        <v>0.49405878674171355</v>
      </c>
      <c r="AL90" s="128">
        <f t="shared" si="1295"/>
        <v>0</v>
      </c>
      <c r="AM90" s="128">
        <f t="shared" si="1295"/>
        <v>1.0416598687474403</v>
      </c>
      <c r="AN90" s="128" t="e">
        <f t="shared" si="1295"/>
        <v>#DIV/0!</v>
      </c>
      <c r="AO90" s="178" t="e">
        <f t="shared" si="1295"/>
        <v>#DIV/0!</v>
      </c>
      <c r="AP90" s="128" t="e">
        <f t="shared" si="1295"/>
        <v>#DIV/0!</v>
      </c>
      <c r="AQ90" s="218" t="e">
        <f t="shared" si="1295"/>
        <v>#DIV/0!</v>
      </c>
      <c r="AR90" s="128">
        <f t="shared" si="1295"/>
        <v>4.4068747245703296E-2</v>
      </c>
      <c r="AS90" s="128" t="e">
        <f t="shared" si="1295"/>
        <v>#DIV/0!</v>
      </c>
      <c r="AT90" s="128" t="e">
        <f t="shared" si="1295"/>
        <v>#DIV/0!</v>
      </c>
      <c r="AU90" s="128">
        <f t="shared" si="1295"/>
        <v>-5.4580464167304257</v>
      </c>
      <c r="AV90" s="128" t="e">
        <f t="shared" si="1295"/>
        <v>#DIV/0!</v>
      </c>
      <c r="AW90" s="128" t="e">
        <f t="shared" si="1295"/>
        <v>#DIV/0!</v>
      </c>
      <c r="AX90" s="128" t="e">
        <f t="shared" si="1295"/>
        <v>#DIV/0!</v>
      </c>
      <c r="AY90" s="128" t="e">
        <f t="shared" si="1295"/>
        <v>#DIV/0!</v>
      </c>
      <c r="AZ90" s="128" t="e">
        <f t="shared" si="1295"/>
        <v>#DIV/0!</v>
      </c>
      <c r="BA90" s="128">
        <f t="shared" si="1295"/>
        <v>0.84449966099303564</v>
      </c>
      <c r="BB90" s="218" t="e">
        <f t="shared" si="1295"/>
        <v>#DIV/0!</v>
      </c>
      <c r="BC90" s="128" t="e">
        <f t="shared" si="1295"/>
        <v>#DIV/0!</v>
      </c>
      <c r="BD90" s="128" t="e">
        <f t="shared" si="1295"/>
        <v>#DIV/0!</v>
      </c>
      <c r="BE90" s="128" t="e">
        <f t="shared" si="1295"/>
        <v>#DIV/0!</v>
      </c>
      <c r="BF90" s="128" t="e">
        <f t="shared" si="1295"/>
        <v>#DIV/0!</v>
      </c>
      <c r="BG90" s="128">
        <f t="shared" si="1295"/>
        <v>-3.7333333333333334</v>
      </c>
      <c r="BH90" s="178">
        <f t="shared" si="1295"/>
        <v>1.0119716748339589</v>
      </c>
      <c r="BI90" s="128">
        <f t="shared" si="1295"/>
        <v>1.011499309384057</v>
      </c>
      <c r="BJ90" s="128">
        <f t="shared" si="1295"/>
        <v>0.61863696611859043</v>
      </c>
      <c r="BK90" s="128">
        <f t="shared" si="1295"/>
        <v>1.0337413320619711</v>
      </c>
      <c r="BM90" s="128">
        <f t="shared" ref="BM90" si="1297">BM85/BM82</f>
        <v>1.0342734068492156</v>
      </c>
    </row>
    <row r="91" spans="1:65" s="181" customFormat="1" ht="15.75">
      <c r="A91" s="130"/>
      <c r="B91" s="5" t="s">
        <v>319</v>
      </c>
      <c r="C91" s="11">
        <f>C82-C85</f>
        <v>2245</v>
      </c>
      <c r="D91" s="11">
        <f t="shared" ref="D91:BK91" si="1298">D82-D85</f>
        <v>337</v>
      </c>
      <c r="E91" s="11">
        <f t="shared" si="1298"/>
        <v>19</v>
      </c>
      <c r="F91" s="11">
        <f t="shared" si="1298"/>
        <v>54</v>
      </c>
      <c r="G91" s="11">
        <f t="shared" si="1298"/>
        <v>160</v>
      </c>
      <c r="H91" s="11">
        <f t="shared" si="1298"/>
        <v>0</v>
      </c>
      <c r="I91" s="11">
        <f t="shared" si="1298"/>
        <v>0</v>
      </c>
      <c r="J91" s="11">
        <f t="shared" si="1298"/>
        <v>0</v>
      </c>
      <c r="K91" s="11">
        <f t="shared" si="1298"/>
        <v>-6</v>
      </c>
      <c r="L91" s="11">
        <f t="shared" si="1298"/>
        <v>90</v>
      </c>
      <c r="M91" s="11">
        <f t="shared" si="1298"/>
        <v>51</v>
      </c>
      <c r="N91" s="11">
        <f t="shared" si="1298"/>
        <v>0</v>
      </c>
      <c r="O91" s="11">
        <f t="shared" si="1298"/>
        <v>0</v>
      </c>
      <c r="P91" s="11">
        <f t="shared" si="1298"/>
        <v>-43</v>
      </c>
      <c r="Q91" s="11">
        <f t="shared" si="1298"/>
        <v>0</v>
      </c>
      <c r="R91" s="11">
        <f t="shared" si="1298"/>
        <v>0</v>
      </c>
      <c r="S91" s="11">
        <f t="shared" si="1298"/>
        <v>0</v>
      </c>
      <c r="T91" s="11">
        <f t="shared" si="1298"/>
        <v>0</v>
      </c>
      <c r="U91" s="11">
        <f t="shared" si="1298"/>
        <v>0</v>
      </c>
      <c r="V91" s="11">
        <f t="shared" si="1298"/>
        <v>0</v>
      </c>
      <c r="W91" s="11">
        <f t="shared" si="1298"/>
        <v>0</v>
      </c>
      <c r="X91" s="11">
        <f t="shared" si="1298"/>
        <v>0</v>
      </c>
      <c r="Y91" s="11">
        <f t="shared" si="1298"/>
        <v>175</v>
      </c>
      <c r="Z91" s="11">
        <f t="shared" si="1298"/>
        <v>2</v>
      </c>
      <c r="AA91" s="11">
        <f t="shared" si="1298"/>
        <v>-14</v>
      </c>
      <c r="AB91" s="11">
        <f t="shared" si="1298"/>
        <v>35</v>
      </c>
      <c r="AC91" s="11">
        <f t="shared" si="1298"/>
        <v>0</v>
      </c>
      <c r="AD91" s="11">
        <f t="shared" si="1298"/>
        <v>3105</v>
      </c>
      <c r="AE91" s="11">
        <f t="shared" si="1298"/>
        <v>0</v>
      </c>
      <c r="AF91" s="11">
        <f t="shared" si="1298"/>
        <v>0</v>
      </c>
      <c r="AG91" s="11">
        <f t="shared" si="1298"/>
        <v>0</v>
      </c>
      <c r="AH91" s="11">
        <f t="shared" si="1298"/>
        <v>0</v>
      </c>
      <c r="AI91" s="11">
        <f t="shared" si="1298"/>
        <v>0</v>
      </c>
      <c r="AJ91" s="11">
        <f t="shared" si="1298"/>
        <v>0</v>
      </c>
      <c r="AK91" s="11">
        <f t="shared" si="1298"/>
        <v>1618</v>
      </c>
      <c r="AL91" s="11">
        <f t="shared" si="1298"/>
        <v>11</v>
      </c>
      <c r="AM91" s="11">
        <f t="shared" si="1298"/>
        <v>-250240</v>
      </c>
      <c r="AN91" s="11">
        <f t="shared" si="1298"/>
        <v>0</v>
      </c>
      <c r="AO91" s="11">
        <f t="shared" si="1298"/>
        <v>0</v>
      </c>
      <c r="AP91" s="11">
        <f t="shared" si="1298"/>
        <v>0</v>
      </c>
      <c r="AQ91" s="11">
        <f t="shared" si="1298"/>
        <v>0</v>
      </c>
      <c r="AR91" s="11">
        <f t="shared" si="1298"/>
        <v>23861</v>
      </c>
      <c r="AS91" s="11">
        <f t="shared" si="1298"/>
        <v>0</v>
      </c>
      <c r="AT91" s="11">
        <f t="shared" si="1298"/>
        <v>0</v>
      </c>
      <c r="AU91" s="11">
        <f t="shared" si="1298"/>
        <v>25322</v>
      </c>
      <c r="AV91" s="11">
        <f t="shared" si="1298"/>
        <v>0</v>
      </c>
      <c r="AW91" s="11">
        <f t="shared" si="1298"/>
        <v>0</v>
      </c>
      <c r="AX91" s="11">
        <f t="shared" si="1298"/>
        <v>0</v>
      </c>
      <c r="AY91" s="11">
        <f t="shared" si="1298"/>
        <v>0</v>
      </c>
      <c r="AZ91" s="11">
        <f t="shared" si="1298"/>
        <v>0</v>
      </c>
      <c r="BA91" s="11">
        <f t="shared" si="1298"/>
        <v>119031</v>
      </c>
      <c r="BB91" s="11">
        <f t="shared" si="1298"/>
        <v>0</v>
      </c>
      <c r="BC91" s="11">
        <f t="shared" si="1298"/>
        <v>0</v>
      </c>
      <c r="BD91" s="11">
        <f t="shared" si="1298"/>
        <v>0</v>
      </c>
      <c r="BE91" s="11">
        <f t="shared" si="1298"/>
        <v>0</v>
      </c>
      <c r="BF91" s="11">
        <f t="shared" si="1298"/>
        <v>-6258</v>
      </c>
      <c r="BG91" s="11">
        <f t="shared" si="1298"/>
        <v>5183</v>
      </c>
      <c r="BH91" s="11">
        <f t="shared" si="1298"/>
        <v>-81472</v>
      </c>
      <c r="BI91" s="11">
        <f t="shared" si="1298"/>
        <v>-78367</v>
      </c>
      <c r="BJ91" s="11">
        <f t="shared" si="1298"/>
        <v>139257</v>
      </c>
      <c r="BK91" s="11">
        <f t="shared" si="1298"/>
        <v>-217624</v>
      </c>
      <c r="BL91" s="11">
        <f t="shared" ref="BL91:BM91" si="1299">BL85-BL82</f>
        <v>6667400</v>
      </c>
      <c r="BM91" s="11">
        <f t="shared" si="1299"/>
        <v>220729</v>
      </c>
    </row>
    <row r="92" spans="1:65" s="181" customFormat="1" ht="15.75">
      <c r="A92" s="130"/>
      <c r="B92" s="5"/>
      <c r="C92" s="5"/>
      <c r="D92" s="5"/>
      <c r="E92" s="5"/>
      <c r="F92" s="5"/>
      <c r="G92" s="5"/>
      <c r="H92" s="5"/>
      <c r="I92" s="5"/>
      <c r="J92" s="5"/>
      <c r="K92" s="5"/>
      <c r="L92" s="5"/>
      <c r="M92" s="5"/>
      <c r="N92" s="5"/>
      <c r="O92" s="5"/>
      <c r="P92" s="5"/>
      <c r="Q92" s="5"/>
      <c r="R92" s="5"/>
      <c r="S92" s="5"/>
      <c r="T92" s="5"/>
      <c r="U92" s="5"/>
      <c r="V92" s="16"/>
      <c r="W92" s="5"/>
      <c r="X92" s="5"/>
      <c r="Y92" s="5"/>
      <c r="Z92" s="5"/>
      <c r="AA92" s="5"/>
      <c r="AB92" s="5"/>
      <c r="AC92" s="6"/>
      <c r="AD92" s="6"/>
      <c r="AE92" s="5"/>
      <c r="AF92" s="5"/>
      <c r="AG92" s="5"/>
      <c r="AH92" s="5"/>
      <c r="AI92" s="5"/>
      <c r="AJ92" s="5"/>
      <c r="AK92" s="5"/>
      <c r="AL92" s="5"/>
      <c r="AM92" s="5"/>
      <c r="AN92" s="5"/>
      <c r="AO92" s="16"/>
      <c r="AP92" s="5"/>
      <c r="AQ92" s="6"/>
      <c r="AR92" s="5"/>
      <c r="AS92" s="5"/>
      <c r="AT92" s="5"/>
      <c r="AU92" s="5"/>
      <c r="AV92" s="5"/>
      <c r="AW92" s="6"/>
      <c r="AX92" s="5"/>
      <c r="AY92" s="5"/>
      <c r="AZ92" s="5"/>
      <c r="BA92" s="5"/>
      <c r="BB92" s="6"/>
      <c r="BC92" s="5"/>
      <c r="BD92" s="5"/>
      <c r="BE92" s="5"/>
      <c r="BF92" s="5"/>
      <c r="BG92" s="5"/>
      <c r="BH92" s="16"/>
      <c r="BI92" s="44"/>
      <c r="BJ92" s="5"/>
      <c r="BK92" s="50"/>
    </row>
    <row r="93" spans="1:65" s="179" customFormat="1" ht="15.75">
      <c r="A93" s="15" t="s">
        <v>137</v>
      </c>
      <c r="B93" s="9" t="s">
        <v>321</v>
      </c>
      <c r="C93" s="226">
        <v>442875</v>
      </c>
      <c r="D93" s="226">
        <v>150787</v>
      </c>
      <c r="E93" s="226">
        <v>16214</v>
      </c>
      <c r="F93" s="226">
        <v>38622</v>
      </c>
      <c r="G93" s="226">
        <v>38820</v>
      </c>
      <c r="H93" s="226">
        <v>0</v>
      </c>
      <c r="I93" s="226">
        <v>0</v>
      </c>
      <c r="J93" s="226">
        <v>0</v>
      </c>
      <c r="K93" s="226">
        <v>1423</v>
      </c>
      <c r="L93" s="226">
        <v>241</v>
      </c>
      <c r="M93" s="226">
        <v>45232</v>
      </c>
      <c r="N93" s="226">
        <v>55</v>
      </c>
      <c r="O93" s="226">
        <v>1164</v>
      </c>
      <c r="P93" s="226">
        <v>4901</v>
      </c>
      <c r="Q93" s="226">
        <v>0</v>
      </c>
      <c r="R93" s="226">
        <v>1384</v>
      </c>
      <c r="S93" s="226">
        <v>403632</v>
      </c>
      <c r="T93" s="226">
        <v>343346</v>
      </c>
      <c r="U93" s="226">
        <v>0</v>
      </c>
      <c r="V93" s="226">
        <v>0</v>
      </c>
      <c r="W93" s="226">
        <v>0</v>
      </c>
      <c r="X93" s="226">
        <v>0</v>
      </c>
      <c r="Y93" s="226">
        <v>4606</v>
      </c>
      <c r="Z93" s="226">
        <v>474</v>
      </c>
      <c r="AA93" s="226">
        <v>1111</v>
      </c>
      <c r="AB93" s="226">
        <v>1320</v>
      </c>
      <c r="AC93" s="226">
        <v>0</v>
      </c>
      <c r="AD93" s="227">
        <f t="shared" ref="AD93:AD94" si="1300">SUM(C93:AC93)</f>
        <v>1496207</v>
      </c>
      <c r="AE93" s="226">
        <v>-41</v>
      </c>
      <c r="AF93" s="226">
        <v>33</v>
      </c>
      <c r="AG93" s="226">
        <v>157</v>
      </c>
      <c r="AH93" s="226">
        <v>0</v>
      </c>
      <c r="AI93" s="226">
        <v>0</v>
      </c>
      <c r="AJ93" s="226">
        <v>0</v>
      </c>
      <c r="AK93" s="226">
        <v>277</v>
      </c>
      <c r="AL93" s="226">
        <v>70971</v>
      </c>
      <c r="AM93" s="226">
        <v>134646</v>
      </c>
      <c r="AN93" s="226">
        <v>0</v>
      </c>
      <c r="AO93" s="226">
        <v>223653</v>
      </c>
      <c r="AP93" s="226">
        <v>0</v>
      </c>
      <c r="AQ93" s="226">
        <v>0</v>
      </c>
      <c r="AR93" s="226">
        <v>0</v>
      </c>
      <c r="AS93" s="226">
        <v>0</v>
      </c>
      <c r="AT93" s="226">
        <v>0</v>
      </c>
      <c r="AU93" s="226">
        <v>0</v>
      </c>
      <c r="AV93" s="226">
        <v>0</v>
      </c>
      <c r="AW93" s="226">
        <v>0</v>
      </c>
      <c r="AX93" s="226">
        <v>10</v>
      </c>
      <c r="AY93" s="226">
        <v>371</v>
      </c>
      <c r="AZ93" s="226">
        <v>0</v>
      </c>
      <c r="BA93" s="226">
        <v>0</v>
      </c>
      <c r="BB93" s="226">
        <v>0</v>
      </c>
      <c r="BC93" s="226">
        <v>20718</v>
      </c>
      <c r="BD93" s="226">
        <v>20504</v>
      </c>
      <c r="BE93" s="226">
        <v>140</v>
      </c>
      <c r="BF93" s="226">
        <v>867</v>
      </c>
      <c r="BG93" s="226">
        <v>-176543</v>
      </c>
      <c r="BH93" s="230">
        <f>SUM(AE93:BG93)</f>
        <v>295763</v>
      </c>
      <c r="BI93" s="125">
        <f>AD93+BH93</f>
        <v>1791970</v>
      </c>
      <c r="BJ93" s="231">
        <v>0</v>
      </c>
      <c r="BK93" s="227">
        <f t="shared" ref="BK93:BK94" si="1301">BI93-BJ93</f>
        <v>1791970</v>
      </c>
      <c r="BM93" s="229">
        <f>BK93-AD93</f>
        <v>295763</v>
      </c>
    </row>
    <row r="94" spans="1:65" s="41" customFormat="1" ht="15.75">
      <c r="A94" s="136"/>
      <c r="B94" s="235" t="s">
        <v>331</v>
      </c>
      <c r="C94" s="10">
        <v>301608</v>
      </c>
      <c r="D94" s="10">
        <v>102532</v>
      </c>
      <c r="E94" s="10">
        <v>16214</v>
      </c>
      <c r="F94" s="10">
        <v>26262</v>
      </c>
      <c r="G94" s="10">
        <v>26390</v>
      </c>
      <c r="H94" s="10">
        <f>IF('[1]Upto Month Current'!$J$9="",0,'[1]Upto Month Current'!$J$9)</f>
        <v>0</v>
      </c>
      <c r="I94" s="10">
        <v>0</v>
      </c>
      <c r="J94" s="10">
        <f>IF('[1]Upto Month Current'!$J$11="",0,'[1]Upto Month Current'!$J$11)</f>
        <v>0</v>
      </c>
      <c r="K94" s="10">
        <v>970</v>
      </c>
      <c r="L94" s="10">
        <v>162</v>
      </c>
      <c r="M94" s="10">
        <v>30772</v>
      </c>
      <c r="N94" s="10">
        <v>34</v>
      </c>
      <c r="O94" s="10">
        <v>790</v>
      </c>
      <c r="P94" s="10">
        <v>3332</v>
      </c>
      <c r="Q94" s="10">
        <v>0</v>
      </c>
      <c r="R94" s="10">
        <v>946</v>
      </c>
      <c r="S94" s="10">
        <v>403629</v>
      </c>
      <c r="T94" s="10">
        <v>226604</v>
      </c>
      <c r="U94" s="10">
        <f>IF('[1]Upto Month Current'!$J$30="",0,'[1]Upto Month Current'!$J$30)</f>
        <v>0</v>
      </c>
      <c r="V94" s="10">
        <v>0</v>
      </c>
      <c r="W94" s="10">
        <f>IF('[1]Upto Month Current'!$J$39="",0,'[1]Upto Month Current'!$J$39)</f>
        <v>0</v>
      </c>
      <c r="X94" s="10">
        <v>0</v>
      </c>
      <c r="Y94" s="10">
        <v>3130</v>
      </c>
      <c r="Z94" s="10">
        <v>322</v>
      </c>
      <c r="AA94" s="10">
        <v>756</v>
      </c>
      <c r="AB94" s="10">
        <v>0</v>
      </c>
      <c r="AC94" s="10">
        <f>IF('[1]Upto Month Current'!$J$51="",0,'[1]Upto Month Current'!$J$51)</f>
        <v>0</v>
      </c>
      <c r="AD94" s="123">
        <f t="shared" si="1300"/>
        <v>1144453</v>
      </c>
      <c r="AE94" s="10">
        <v>-32</v>
      </c>
      <c r="AF94" s="10">
        <v>24</v>
      </c>
      <c r="AG94" s="10">
        <v>107</v>
      </c>
      <c r="AH94" s="10">
        <v>0</v>
      </c>
      <c r="AI94" s="10">
        <v>0</v>
      </c>
      <c r="AJ94" s="10">
        <f>IF('[1]Upto Month Current'!$J$25="",0,'[1]Upto Month Current'!$J$25)</f>
        <v>0</v>
      </c>
      <c r="AK94" s="10">
        <v>182</v>
      </c>
      <c r="AL94" s="10">
        <v>46837</v>
      </c>
      <c r="AM94" s="10">
        <v>88869</v>
      </c>
      <c r="AN94" s="10">
        <f>IF('[1]Upto Month Current'!$J$32="",0,'[1]Upto Month Current'!$J$32)</f>
        <v>0</v>
      </c>
      <c r="AO94" s="10">
        <v>147615</v>
      </c>
      <c r="AP94" s="10">
        <f>IF('[1]Upto Month Current'!$J$34="",0,'[1]Upto Month Current'!$J$34)</f>
        <v>0</v>
      </c>
      <c r="AQ94" s="10">
        <v>0</v>
      </c>
      <c r="AR94" s="10">
        <f>IF('[1]Upto Month Current'!$J$37="",0,'[1]Upto Month Current'!$J$37)</f>
        <v>0</v>
      </c>
      <c r="AS94" s="10">
        <v>0</v>
      </c>
      <c r="AT94" s="10">
        <v>0</v>
      </c>
      <c r="AU94" s="10">
        <f>IF('[1]Upto Month Current'!$J$41="",0,'[1]Upto Month Current'!$J$41)</f>
        <v>0</v>
      </c>
      <c r="AV94" s="10">
        <v>0</v>
      </c>
      <c r="AW94" s="10">
        <f>IF('[1]Upto Month Current'!$J$45="",0,'[1]Upto Month Current'!$J$45)</f>
        <v>0</v>
      </c>
      <c r="AX94" s="10">
        <v>8</v>
      </c>
      <c r="AY94" s="10">
        <v>247</v>
      </c>
      <c r="AZ94" s="10">
        <v>0</v>
      </c>
      <c r="BA94" s="10">
        <f>IF('[1]Upto Month Current'!$J$50="",0,'[1]Upto Month Current'!$J$50)</f>
        <v>0</v>
      </c>
      <c r="BB94" s="10">
        <f>IF('[1]Upto Month Current'!$J$52="",0,'[1]Upto Month Current'!$J$52)</f>
        <v>0</v>
      </c>
      <c r="BC94" s="10">
        <v>13674</v>
      </c>
      <c r="BD94" s="10">
        <v>13516</v>
      </c>
      <c r="BE94" s="10">
        <v>91</v>
      </c>
      <c r="BF94" s="10">
        <v>571</v>
      </c>
      <c r="BG94" s="10">
        <v>-116527</v>
      </c>
      <c r="BH94" s="10">
        <f>SUM(AE94:BG94)</f>
        <v>195182</v>
      </c>
      <c r="BI94" s="220">
        <f>AD94+BH94</f>
        <v>1339635</v>
      </c>
      <c r="BJ94" s="10">
        <f>IF('[1]Upto Month Current'!$J$60="",0,'[1]Upto Month Current'!$J$60)</f>
        <v>0</v>
      </c>
      <c r="BK94" s="10">
        <f t="shared" si="1301"/>
        <v>1339635</v>
      </c>
      <c r="BL94" s="41">
        <f>'[1]Upto Month Current'!$J$61</f>
        <v>201386</v>
      </c>
      <c r="BM94" s="219">
        <f t="shared" ref="BM94" si="1302">BK94-AD94</f>
        <v>195182</v>
      </c>
    </row>
    <row r="95" spans="1:65" ht="15.75">
      <c r="A95" s="130"/>
      <c r="B95" s="12" t="s">
        <v>332</v>
      </c>
      <c r="C95" s="9">
        <f>IF('Upto Month COPPY'!$J$4="",0,'Upto Month COPPY'!$J$4)</f>
        <v>290624</v>
      </c>
      <c r="D95" s="9">
        <f>IF('Upto Month COPPY'!$J$5="",0,'Upto Month COPPY'!$J$5)</f>
        <v>72562</v>
      </c>
      <c r="E95" s="9">
        <f>IF('Upto Month COPPY'!$J$6="",0,'Upto Month COPPY'!$J$6)</f>
        <v>13364</v>
      </c>
      <c r="F95" s="9">
        <f>IF('Upto Month COPPY'!$J$7="",0,'Upto Month COPPY'!$J$7)</f>
        <v>21327</v>
      </c>
      <c r="G95" s="9">
        <f>IF('Upto Month COPPY'!$J$8="",0,'Upto Month COPPY'!$J$8)</f>
        <v>20268</v>
      </c>
      <c r="H95" s="9">
        <f>IF('Upto Month COPPY'!$J$9="",0,'Upto Month COPPY'!$J$9)</f>
        <v>0</v>
      </c>
      <c r="I95" s="9">
        <f>IF('Upto Month COPPY'!$J$10="",0,'Upto Month COPPY'!$J$10)</f>
        <v>0</v>
      </c>
      <c r="J95" s="9">
        <f>IF('Upto Month COPPY'!$J$11="",0,'Upto Month COPPY'!$J$11)</f>
        <v>0</v>
      </c>
      <c r="K95" s="9">
        <f>IF('Upto Month COPPY'!$J$12="",0,'Upto Month COPPY'!$J$12)</f>
        <v>1010</v>
      </c>
      <c r="L95" s="9">
        <f>IF('Upto Month COPPY'!$J$13="",0,'Upto Month COPPY'!$J$13)</f>
        <v>15</v>
      </c>
      <c r="M95" s="9">
        <f>IF('Upto Month COPPY'!$J$14="",0,'Upto Month COPPY'!$J$14)</f>
        <v>30327</v>
      </c>
      <c r="N95" s="9">
        <f>IF('Upto Month COPPY'!$J$15="",0,'Upto Month COPPY'!$J$15)</f>
        <v>58</v>
      </c>
      <c r="O95" s="9">
        <f>IF('Upto Month COPPY'!$J$16="",0,'Upto Month COPPY'!$J$16)</f>
        <v>301</v>
      </c>
      <c r="P95" s="9">
        <f>IF('Upto Month COPPY'!$J$17="",0,'Upto Month COPPY'!$J$17)</f>
        <v>2733</v>
      </c>
      <c r="Q95" s="9">
        <f>IF('Upto Month COPPY'!$J$18="",0,'Upto Month COPPY'!$J$18)</f>
        <v>0</v>
      </c>
      <c r="R95" s="9">
        <f>IF('Upto Month COPPY'!$J$21="",0,'Upto Month COPPY'!$J$21)</f>
        <v>687</v>
      </c>
      <c r="S95" s="9">
        <f>IF('Upto Month COPPY'!$J$26="",0,'Upto Month COPPY'!$J$26)</f>
        <v>377893</v>
      </c>
      <c r="T95" s="9">
        <f>IF('Upto Month COPPY'!$J$27="",0,'Upto Month COPPY'!$J$27)</f>
        <v>283643</v>
      </c>
      <c r="U95" s="9">
        <f>IF('Upto Month COPPY'!$J$30="",0,'Upto Month COPPY'!$J$30)</f>
        <v>0</v>
      </c>
      <c r="V95" s="9">
        <f>IF('Upto Month COPPY'!$J$35="",0,'Upto Month COPPY'!$J$35)</f>
        <v>0</v>
      </c>
      <c r="W95" s="9">
        <f>IF('Upto Month COPPY'!$J$39="",0,'Upto Month COPPY'!$J$39)</f>
        <v>0</v>
      </c>
      <c r="X95" s="9">
        <f>IF('Upto Month COPPY'!$J$40="",0,'Upto Month COPPY'!$J$40)</f>
        <v>0</v>
      </c>
      <c r="Y95" s="9">
        <f>IF('Upto Month COPPY'!$J$42="",0,'Upto Month COPPY'!$J$42)</f>
        <v>2869</v>
      </c>
      <c r="Z95" s="9">
        <f>IF('Upto Month COPPY'!$J$43="",0,'Upto Month COPPY'!$J$43)</f>
        <v>342</v>
      </c>
      <c r="AA95" s="9">
        <f>IF('Upto Month COPPY'!$J$44="",0,'Upto Month COPPY'!$J$44)</f>
        <v>1059</v>
      </c>
      <c r="AB95" s="9">
        <f>IF('Upto Month COPPY'!$J$48="",0,'Upto Month COPPY'!$J$48)</f>
        <v>0</v>
      </c>
      <c r="AC95" s="10">
        <f>IF('Upto Month COPPY'!$J$51="",0,'Upto Month COPPY'!$J$51)</f>
        <v>0</v>
      </c>
      <c r="AD95" s="123">
        <f t="shared" ref="AD95:AD96" si="1303">SUM(C95:AC95)</f>
        <v>1119082</v>
      </c>
      <c r="AE95" s="9">
        <f>IF('Upto Month COPPY'!$J$19="",0,'Upto Month COPPY'!$J$19)</f>
        <v>0</v>
      </c>
      <c r="AF95" s="9">
        <f>IF('Upto Month COPPY'!$J$20="",0,'Upto Month COPPY'!$J$20)</f>
        <v>35</v>
      </c>
      <c r="AG95" s="9">
        <f>IF('Upto Month COPPY'!$J$22="",0,'Upto Month COPPY'!$J$22)</f>
        <v>121</v>
      </c>
      <c r="AH95" s="9">
        <f>IF('Upto Month COPPY'!$J$23="",0,'Upto Month COPPY'!$J$23)</f>
        <v>0</v>
      </c>
      <c r="AI95" s="9">
        <f>IF('Upto Month COPPY'!$J$24="",0,'Upto Month COPPY'!$J$24)</f>
        <v>0</v>
      </c>
      <c r="AJ95" s="9">
        <f>IF('Upto Month COPPY'!$J$25="",0,'Upto Month COPPY'!$J$25)</f>
        <v>0</v>
      </c>
      <c r="AK95" s="9">
        <f>IF('Upto Month COPPY'!$J$28="",0,'Upto Month COPPY'!$J$28)</f>
        <v>392</v>
      </c>
      <c r="AL95" s="9">
        <f>IF('Upto Month COPPY'!$J$29="",0,'Upto Month COPPY'!$J$29)</f>
        <v>55189</v>
      </c>
      <c r="AM95" s="9">
        <f>IF('Upto Month COPPY'!$J$31="",0,'Upto Month COPPY'!$J$31)</f>
        <v>54443</v>
      </c>
      <c r="AN95" s="9">
        <f>IF('Upto Month COPPY'!$J$32="",0,'Upto Month COPPY'!$J$32)</f>
        <v>0</v>
      </c>
      <c r="AO95" s="9">
        <f>IF('Upto Month COPPY'!$J$33="",0,'Upto Month COPPY'!$J$33)</f>
        <v>156014</v>
      </c>
      <c r="AP95" s="9">
        <f>IF('Upto Month COPPY'!$J$34="",0,'Upto Month COPPY'!$J$34)</f>
        <v>676</v>
      </c>
      <c r="AQ95" s="10">
        <f>IF('Upto Month COPPY'!$J$36="",0,'Upto Month COPPY'!$J$36)</f>
        <v>0</v>
      </c>
      <c r="AR95" s="9">
        <f>IF('Upto Month COPPY'!$J$37="",0,'Upto Month COPPY'!$J$37)</f>
        <v>0</v>
      </c>
      <c r="AS95" s="9">
        <v>0</v>
      </c>
      <c r="AT95" s="9">
        <f>IF('Upto Month COPPY'!$J$38="",0,'Upto Month COPPY'!$J$38)</f>
        <v>0</v>
      </c>
      <c r="AU95" s="9">
        <f>IF('Upto Month COPPY'!$J$41="",0,'Upto Month COPPY'!$J$41)</f>
        <v>0</v>
      </c>
      <c r="AV95" s="9">
        <v>0</v>
      </c>
      <c r="AW95" s="9">
        <f>IF('Upto Month COPPY'!$J$45="",0,'Upto Month COPPY'!$J$45)</f>
        <v>0</v>
      </c>
      <c r="AX95" s="9">
        <f>IF('Upto Month COPPY'!$J$46="",0,'Upto Month COPPY'!$J$46)</f>
        <v>0</v>
      </c>
      <c r="AY95" s="9">
        <f>IF('Upto Month COPPY'!$J$47="",0,'Upto Month COPPY'!$J$47)</f>
        <v>196</v>
      </c>
      <c r="AZ95" s="9">
        <f>IF('Upto Month COPPY'!$J$49="",0,'Upto Month COPPY'!$J$49)</f>
        <v>0</v>
      </c>
      <c r="BA95" s="9">
        <f>IF('Upto Month COPPY'!$J$50="",0,'Upto Month COPPY'!$J$50)</f>
        <v>0</v>
      </c>
      <c r="BB95" s="10">
        <f>IF('Upto Month COPPY'!$J$52="",0,'Upto Month COPPY'!$J$52)</f>
        <v>0</v>
      </c>
      <c r="BC95" s="9">
        <f>IF('Upto Month COPPY'!$J$53="",0,'Upto Month COPPY'!$J$53)</f>
        <v>11728</v>
      </c>
      <c r="BD95" s="9">
        <f>IF('Upto Month COPPY'!$J$54="",0,'Upto Month COPPY'!$J$54)</f>
        <v>11473</v>
      </c>
      <c r="BE95" s="9">
        <f>IF('Upto Month COPPY'!$J$55="",0,'Upto Month COPPY'!$J$55)</f>
        <v>0</v>
      </c>
      <c r="BF95" s="9">
        <f>IF('Upto Month COPPY'!$J$56="",0,'Upto Month COPPY'!$J$56)</f>
        <v>415</v>
      </c>
      <c r="BG95" s="9">
        <f>IF('Upto Month COPPY'!$J$58="",0,'Upto Month COPPY'!$J$58)</f>
        <v>-67658</v>
      </c>
      <c r="BH95" s="9">
        <f>SUM(AE95:BG95)</f>
        <v>223024</v>
      </c>
      <c r="BI95" s="127">
        <f>AD95+BH95</f>
        <v>1342106</v>
      </c>
      <c r="BJ95" s="9">
        <f>IF('Upto Month COPPY'!$J$60="",0,'Upto Month COPPY'!$J$60)</f>
        <v>0</v>
      </c>
      <c r="BK95" s="51">
        <f t="shared" ref="BK95:BK96" si="1304">BI95-BJ95</f>
        <v>1342106</v>
      </c>
      <c r="BL95">
        <f>'Upto Month COPPY'!$J$61</f>
        <v>1342105</v>
      </c>
      <c r="BM95" s="30">
        <f t="shared" ref="BM95:BM99" si="1305">BK95-AD95</f>
        <v>223024</v>
      </c>
    </row>
    <row r="96" spans="1:65" ht="17.25" customHeight="1">
      <c r="A96" s="130"/>
      <c r="B96" s="183" t="s">
        <v>333</v>
      </c>
      <c r="C96" s="9">
        <f>IF('Upto Month Current'!$J$4="",0,'Upto Month Current'!$J$4)</f>
        <v>279526</v>
      </c>
      <c r="D96" s="9">
        <f>IF('Upto Month Current'!$J$5="",0,'Upto Month Current'!$J$5)</f>
        <v>104833</v>
      </c>
      <c r="E96" s="9">
        <f>IF('Upto Month Current'!$J$6="",0,'Upto Month Current'!$J$6)</f>
        <v>12984</v>
      </c>
      <c r="F96" s="9">
        <f>IF('Upto Month Current'!$J$7="",0,'Upto Month Current'!$J$7)</f>
        <v>22359</v>
      </c>
      <c r="G96" s="9">
        <f>IF('Upto Month Current'!$J$8="",0,'Upto Month Current'!$J$8)</f>
        <v>22112</v>
      </c>
      <c r="H96" s="9">
        <f>IF('Upto Month Current'!$J$9="",0,'Upto Month Current'!$J$9)</f>
        <v>0</v>
      </c>
      <c r="I96" s="9">
        <f>IF('Upto Month Current'!$J$10="",0,'Upto Month Current'!$J$10)</f>
        <v>0</v>
      </c>
      <c r="J96" s="9">
        <f>IF('Upto Month Current'!$J$11="",0,'Upto Month Current'!$J$11)</f>
        <v>0</v>
      </c>
      <c r="K96" s="9">
        <f>IF('Upto Month Current'!$J$12="",0,'Upto Month Current'!$J$12)</f>
        <v>317</v>
      </c>
      <c r="L96" s="9">
        <f>IF('Upto Month Current'!$J$13="",0,'Upto Month Current'!$J$13)</f>
        <v>17</v>
      </c>
      <c r="M96" s="9">
        <f>IF('Upto Month Current'!$J$14="",0,'Upto Month Current'!$J$14)</f>
        <v>29465</v>
      </c>
      <c r="N96" s="9">
        <f>IF('Upto Month Current'!$J$15="",0,'Upto Month Current'!$J$15)</f>
        <v>9</v>
      </c>
      <c r="O96" s="9">
        <f>IF('Upto Month Current'!$J$16="",0,'Upto Month Current'!$J$16)</f>
        <v>675</v>
      </c>
      <c r="P96" s="9">
        <f>IF('Upto Month Current'!$J$17="",0,'Upto Month Current'!$J$17)</f>
        <v>3544</v>
      </c>
      <c r="Q96" s="9">
        <f>IF('Upto Month Current'!$J$18="",0,'Upto Month Current'!$J$18)</f>
        <v>0</v>
      </c>
      <c r="R96" s="9">
        <f>IF('Upto Month Current'!$J$21="",0,'Upto Month Current'!$J$21)</f>
        <v>1054</v>
      </c>
      <c r="S96" s="9">
        <f>IF('Upto Month Current'!$J$26="",0,'Upto Month Current'!$J$26)</f>
        <v>413036</v>
      </c>
      <c r="T96" s="9">
        <f>IF('Upto Month Current'!$J$27="",0,'Upto Month Current'!$J$27)</f>
        <v>305360</v>
      </c>
      <c r="U96" s="9">
        <f>IF('Upto Month Current'!$J$30="",0,'Upto Month Current'!$J$30)</f>
        <v>0</v>
      </c>
      <c r="V96" s="9">
        <f>IF('Upto Month Current'!$J$35="",0,'Upto Month Current'!$J$35)</f>
        <v>0</v>
      </c>
      <c r="W96" s="9">
        <f>IF('Upto Month Current'!$J$39="",0,'Upto Month Current'!$J$39)</f>
        <v>0</v>
      </c>
      <c r="X96" s="9">
        <f>IF('Upto Month Current'!$J$40="",0,'Upto Month Current'!$J$40)</f>
        <v>0</v>
      </c>
      <c r="Y96" s="9">
        <f>IF('Upto Month Current'!$J$42="",0,'Upto Month Current'!$J$42)</f>
        <v>275</v>
      </c>
      <c r="Z96" s="9">
        <f>IF('Upto Month Current'!$J$43="",0,'Upto Month Current'!$J$43)</f>
        <v>413</v>
      </c>
      <c r="AA96" s="9">
        <f>IF('Upto Month Current'!$J$44="",0,'Upto Month Current'!$J$44)</f>
        <v>309</v>
      </c>
      <c r="AB96" s="9">
        <f>IF('Upto Month Current'!$J$48="",0,'Upto Month Current'!$J$48)</f>
        <v>0</v>
      </c>
      <c r="AC96" s="10">
        <f>IF('Upto Month Current'!$J$51="",0,'Upto Month Current'!$J$51)</f>
        <v>0</v>
      </c>
      <c r="AD96" s="123">
        <f t="shared" si="1303"/>
        <v>1196288</v>
      </c>
      <c r="AE96" s="9">
        <f>IF('Upto Month Current'!$J$19="",0,'Upto Month Current'!$J$19)</f>
        <v>0</v>
      </c>
      <c r="AF96" s="9">
        <f>IF('Upto Month Current'!$J$20="",0,'Upto Month Current'!$J$20)</f>
        <v>42</v>
      </c>
      <c r="AG96" s="9">
        <f>IF('Upto Month Current'!$J$22="",0,'Upto Month Current'!$J$22)</f>
        <v>183</v>
      </c>
      <c r="AH96" s="9">
        <f>IF('Upto Month Current'!$J$23="",0,'Upto Month Current'!$J$23)</f>
        <v>0</v>
      </c>
      <c r="AI96" s="9">
        <f>IF('Upto Month Current'!$J$24="",0,'Upto Month Current'!$J$24)</f>
        <v>0</v>
      </c>
      <c r="AJ96" s="9">
        <f>IF('Upto Month Current'!$J$25="",0,'Upto Month Current'!$J$25)</f>
        <v>0</v>
      </c>
      <c r="AK96" s="9">
        <f>IF('Upto Month Current'!$J$28="",0,'Upto Month Current'!$J$28)</f>
        <v>578</v>
      </c>
      <c r="AL96" s="9">
        <f>IF('Upto Month Current'!$J$29="",0,'Upto Month Current'!$J$29)</f>
        <v>44854</v>
      </c>
      <c r="AM96" s="9">
        <f>IF('Upto Month Current'!$J$31="",0,'Upto Month Current'!$J$31)</f>
        <v>29839</v>
      </c>
      <c r="AN96" s="9">
        <f>IF('Upto Month Current'!$J$32="",0,'Upto Month Current'!$J$32)</f>
        <v>0</v>
      </c>
      <c r="AO96" s="9">
        <f>IF('Upto Month Current'!$J$33="",0,'Upto Month Current'!$J$33)</f>
        <v>141831</v>
      </c>
      <c r="AP96" s="9">
        <f>IF('Upto Month Current'!$J$34="",0,'Upto Month Current'!$J$34)</f>
        <v>0</v>
      </c>
      <c r="AQ96" s="10">
        <f>IF('Upto Month Current'!$J$36="",0,'Upto Month Current'!$J$36)</f>
        <v>0</v>
      </c>
      <c r="AR96" s="9">
        <f>IF('Upto Month Current'!$J$37="",0,'Upto Month Current'!$J$37)</f>
        <v>0</v>
      </c>
      <c r="AS96" s="9">
        <v>0</v>
      </c>
      <c r="AT96" s="9">
        <f>IF('Upto Month Current'!$J$38="",0,'Upto Month Current'!$J$38)</f>
        <v>0</v>
      </c>
      <c r="AU96" s="9">
        <f>IF('Upto Month Current'!$J$41="",0,'Upto Month Current'!$J$41)</f>
        <v>0</v>
      </c>
      <c r="AV96" s="9">
        <v>0</v>
      </c>
      <c r="AW96" s="9">
        <f>IF('Upto Month Current'!$J$45="",0,'Upto Month Current'!$J$45)</f>
        <v>0</v>
      </c>
      <c r="AX96" s="9">
        <f>IF('Upto Month Current'!$J$46="",0,'Upto Month Current'!$J$46)</f>
        <v>0</v>
      </c>
      <c r="AY96" s="9">
        <f>IF('Upto Month Current'!$J$47="",0,'Upto Month Current'!$J$47)</f>
        <v>362</v>
      </c>
      <c r="AZ96" s="9">
        <f>IF('Upto Month Current'!$J$49="",0,'Upto Month Current'!$J$49)</f>
        <v>0</v>
      </c>
      <c r="BA96" s="9">
        <f>IF('Upto Month Current'!$J$50="",0,'Upto Month Current'!$J$50)</f>
        <v>0</v>
      </c>
      <c r="BB96" s="10">
        <f>IF('Upto Month Current'!$J$52="",0,'Upto Month Current'!$J$52)</f>
        <v>0</v>
      </c>
      <c r="BC96" s="9">
        <f>IF('Upto Month Current'!$J$53="",0,'Upto Month Current'!$J$53)</f>
        <v>10984</v>
      </c>
      <c r="BD96" s="9">
        <f>IF('Upto Month Current'!$J$54="",0,'Upto Month Current'!$J$54)</f>
        <v>10960</v>
      </c>
      <c r="BE96" s="9">
        <f>IF('Upto Month Current'!$J$55="",0,'Upto Month Current'!$J$55)</f>
        <v>0</v>
      </c>
      <c r="BF96" s="9">
        <f>IF('Upto Month Current'!$J$56="",0,'Upto Month Current'!$J$56)</f>
        <v>1408</v>
      </c>
      <c r="BG96" s="9">
        <f>IF('Upto Month Current'!$J$58="",0,'Upto Month Current'!$J$58)</f>
        <v>-24749</v>
      </c>
      <c r="BH96" s="9">
        <f>SUM(AE96:BG96)</f>
        <v>216292</v>
      </c>
      <c r="BI96" s="127">
        <f>AD96+BH96</f>
        <v>1412580</v>
      </c>
      <c r="BJ96" s="9">
        <f>IF('Upto Month Current'!$J$60="",0,'Upto Month Current'!$J$60)</f>
        <v>0</v>
      </c>
      <c r="BK96" s="51">
        <f t="shared" si="1304"/>
        <v>1412580</v>
      </c>
      <c r="BL96">
        <f>'Upto Month Current'!$J$61</f>
        <v>1412579</v>
      </c>
      <c r="BM96" s="30">
        <f t="shared" si="1305"/>
        <v>216292</v>
      </c>
    </row>
    <row r="97" spans="1:65" ht="15.75">
      <c r="A97" s="130"/>
      <c r="B97" s="5" t="s">
        <v>127</v>
      </c>
      <c r="C97" s="11">
        <f>C96-C94</f>
        <v>-22082</v>
      </c>
      <c r="D97" s="11">
        <f t="shared" ref="D97" si="1306">D96-D94</f>
        <v>2301</v>
      </c>
      <c r="E97" s="11">
        <f t="shared" ref="E97" si="1307">E96-E94</f>
        <v>-3230</v>
      </c>
      <c r="F97" s="11">
        <f t="shared" ref="F97" si="1308">F96-F94</f>
        <v>-3903</v>
      </c>
      <c r="G97" s="11">
        <f t="shared" ref="G97" si="1309">G96-G94</f>
        <v>-4278</v>
      </c>
      <c r="H97" s="11">
        <f t="shared" ref="H97" si="1310">H96-H94</f>
        <v>0</v>
      </c>
      <c r="I97" s="11">
        <f t="shared" ref="I97" si="1311">I96-I94</f>
        <v>0</v>
      </c>
      <c r="J97" s="11">
        <f t="shared" ref="J97" si="1312">J96-J94</f>
        <v>0</v>
      </c>
      <c r="K97" s="11">
        <f t="shared" ref="K97" si="1313">K96-K94</f>
        <v>-653</v>
      </c>
      <c r="L97" s="11">
        <f t="shared" ref="L97" si="1314">L96-L94</f>
        <v>-145</v>
      </c>
      <c r="M97" s="11">
        <f t="shared" ref="M97" si="1315">M96-M94</f>
        <v>-1307</v>
      </c>
      <c r="N97" s="11">
        <f t="shared" ref="N97" si="1316">N96-N94</f>
        <v>-25</v>
      </c>
      <c r="O97" s="11">
        <f t="shared" ref="O97" si="1317">O96-O94</f>
        <v>-115</v>
      </c>
      <c r="P97" s="11">
        <f t="shared" ref="P97" si="1318">P96-P94</f>
        <v>212</v>
      </c>
      <c r="Q97" s="11">
        <f t="shared" ref="Q97" si="1319">Q96-Q94</f>
        <v>0</v>
      </c>
      <c r="R97" s="11">
        <f t="shared" ref="R97" si="1320">R96-R94</f>
        <v>108</v>
      </c>
      <c r="S97" s="11">
        <f t="shared" ref="S97" si="1321">S96-S94</f>
        <v>9407</v>
      </c>
      <c r="T97" s="11">
        <f t="shared" ref="T97:U97" si="1322">T96-T94</f>
        <v>78756</v>
      </c>
      <c r="U97" s="11">
        <f t="shared" si="1322"/>
        <v>0</v>
      </c>
      <c r="V97" s="9">
        <f t="shared" ref="V97" si="1323">V96-V94</f>
        <v>0</v>
      </c>
      <c r="W97" s="11">
        <f t="shared" ref="W97" si="1324">W96-W94</f>
        <v>0</v>
      </c>
      <c r="X97" s="11">
        <f t="shared" ref="X97" si="1325">X96-X94</f>
        <v>0</v>
      </c>
      <c r="Y97" s="11">
        <f t="shared" ref="Y97" si="1326">Y96-Y94</f>
        <v>-2855</v>
      </c>
      <c r="Z97" s="11">
        <f t="shared" ref="Z97" si="1327">Z96-Z94</f>
        <v>91</v>
      </c>
      <c r="AA97" s="11">
        <f t="shared" ref="AA97:AD97" si="1328">AA96-AA94</f>
        <v>-447</v>
      </c>
      <c r="AB97" s="11">
        <f t="shared" ref="AB97" si="1329">AB96-AB94</f>
        <v>0</v>
      </c>
      <c r="AC97" s="10">
        <f t="shared" si="1328"/>
        <v>0</v>
      </c>
      <c r="AD97" s="11">
        <f t="shared" si="1328"/>
        <v>51835</v>
      </c>
      <c r="AE97" s="11">
        <f t="shared" ref="AE97" si="1330">AE96-AE94</f>
        <v>32</v>
      </c>
      <c r="AF97" s="11">
        <f t="shared" ref="AF97" si="1331">AF96-AF94</f>
        <v>18</v>
      </c>
      <c r="AG97" s="11">
        <f t="shared" ref="AG97" si="1332">AG96-AG94</f>
        <v>76</v>
      </c>
      <c r="AH97" s="11">
        <f t="shared" ref="AH97" si="1333">AH96-AH94</f>
        <v>0</v>
      </c>
      <c r="AI97" s="11">
        <f t="shared" ref="AI97" si="1334">AI96-AI94</f>
        <v>0</v>
      </c>
      <c r="AJ97" s="11">
        <f t="shared" ref="AJ97" si="1335">AJ96-AJ94</f>
        <v>0</v>
      </c>
      <c r="AK97" s="11">
        <f t="shared" ref="AK97" si="1336">AK96-AK94</f>
        <v>396</v>
      </c>
      <c r="AL97" s="11">
        <f t="shared" ref="AL97" si="1337">AL96-AL94</f>
        <v>-1983</v>
      </c>
      <c r="AM97" s="11">
        <f t="shared" ref="AM97" si="1338">AM96-AM94</f>
        <v>-59030</v>
      </c>
      <c r="AN97" s="11">
        <f t="shared" ref="AN97" si="1339">AN96-AN94</f>
        <v>0</v>
      </c>
      <c r="AO97" s="9">
        <f t="shared" ref="AO97" si="1340">AO96-AO94</f>
        <v>-5784</v>
      </c>
      <c r="AP97" s="11">
        <f t="shared" ref="AP97" si="1341">AP96-AP94</f>
        <v>0</v>
      </c>
      <c r="AQ97" s="10">
        <f t="shared" ref="AQ97" si="1342">AQ96-AQ94</f>
        <v>0</v>
      </c>
      <c r="AR97" s="11">
        <f t="shared" ref="AR97" si="1343">AR96-AR94</f>
        <v>0</v>
      </c>
      <c r="AS97" s="11">
        <f t="shared" ref="AS97" si="1344">AS96-AS94</f>
        <v>0</v>
      </c>
      <c r="AT97" s="11">
        <f t="shared" ref="AT97" si="1345">AT96-AT94</f>
        <v>0</v>
      </c>
      <c r="AU97" s="11">
        <f t="shared" ref="AU97" si="1346">AU96-AU94</f>
        <v>0</v>
      </c>
      <c r="AV97" s="11">
        <f t="shared" ref="AV97" si="1347">AV96-AV94</f>
        <v>0</v>
      </c>
      <c r="AW97" s="11">
        <f t="shared" ref="AW97" si="1348">AW96-AW94</f>
        <v>0</v>
      </c>
      <c r="AX97" s="11">
        <f t="shared" ref="AX97" si="1349">AX96-AX94</f>
        <v>-8</v>
      </c>
      <c r="AY97" s="11">
        <f t="shared" ref="AY97" si="1350">AY96-AY94</f>
        <v>115</v>
      </c>
      <c r="AZ97" s="11">
        <f t="shared" ref="AZ97" si="1351">AZ96-AZ94</f>
        <v>0</v>
      </c>
      <c r="BA97" s="11">
        <f t="shared" ref="BA97" si="1352">BA96-BA94</f>
        <v>0</v>
      </c>
      <c r="BB97" s="10">
        <f t="shared" ref="BB97" si="1353">BB96-BB94</f>
        <v>0</v>
      </c>
      <c r="BC97" s="11">
        <f t="shared" ref="BC97" si="1354">BC96-BC94</f>
        <v>-2690</v>
      </c>
      <c r="BD97" s="11">
        <f t="shared" ref="BD97" si="1355">BD96-BD94</f>
        <v>-2556</v>
      </c>
      <c r="BE97" s="11">
        <f t="shared" ref="BE97" si="1356">BE96-BE94</f>
        <v>-91</v>
      </c>
      <c r="BF97" s="11">
        <f t="shared" ref="BF97" si="1357">BF96-BF94</f>
        <v>837</v>
      </c>
      <c r="BG97" s="11">
        <f t="shared" ref="BG97:BH97" si="1358">BG96-BG94</f>
        <v>91778</v>
      </c>
      <c r="BH97" s="9">
        <f t="shared" si="1358"/>
        <v>21110</v>
      </c>
      <c r="BI97" s="45">
        <f t="shared" ref="BI97" si="1359">BI96-BI94</f>
        <v>72945</v>
      </c>
      <c r="BJ97" s="11">
        <f t="shared" ref="BJ97:BK97" si="1360">BJ96-BJ94</f>
        <v>0</v>
      </c>
      <c r="BK97" s="51">
        <f t="shared" si="1360"/>
        <v>72945</v>
      </c>
      <c r="BM97" s="30">
        <f t="shared" si="1305"/>
        <v>21110</v>
      </c>
    </row>
    <row r="98" spans="1:65" ht="15.75">
      <c r="A98" s="130"/>
      <c r="B98" s="5" t="s">
        <v>128</v>
      </c>
      <c r="C98" s="13">
        <f>C97/C94</f>
        <v>-7.3214238349115404E-2</v>
      </c>
      <c r="D98" s="13">
        <f t="shared" ref="D98" si="1361">D97/D94</f>
        <v>2.2441774275348183E-2</v>
      </c>
      <c r="E98" s="13">
        <f t="shared" ref="E98" si="1362">E97/E94</f>
        <v>-0.19921055877636609</v>
      </c>
      <c r="F98" s="13">
        <f t="shared" ref="F98" si="1363">F97/F94</f>
        <v>-0.1486177747315513</v>
      </c>
      <c r="G98" s="13">
        <f t="shared" ref="G98" si="1364">G97/G94</f>
        <v>-0.16210685865858279</v>
      </c>
      <c r="H98" s="13" t="e">
        <f t="shared" ref="H98" si="1365">H97/H94</f>
        <v>#DIV/0!</v>
      </c>
      <c r="I98" s="13" t="e">
        <f t="shared" ref="I98" si="1366">I97/I94</f>
        <v>#DIV/0!</v>
      </c>
      <c r="J98" s="13" t="e">
        <f t="shared" ref="J98" si="1367">J97/J94</f>
        <v>#DIV/0!</v>
      </c>
      <c r="K98" s="13">
        <f t="shared" ref="K98" si="1368">K97/K94</f>
        <v>-0.67319587628865984</v>
      </c>
      <c r="L98" s="13">
        <f t="shared" ref="L98" si="1369">L97/L94</f>
        <v>-0.89506172839506171</v>
      </c>
      <c r="M98" s="13">
        <f t="shared" ref="M98" si="1370">M97/M94</f>
        <v>-4.2473677369036789E-2</v>
      </c>
      <c r="N98" s="13">
        <f t="shared" ref="N98" si="1371">N97/N94</f>
        <v>-0.73529411764705888</v>
      </c>
      <c r="O98" s="13">
        <f t="shared" ref="O98" si="1372">O97/O94</f>
        <v>-0.14556962025316456</v>
      </c>
      <c r="P98" s="13">
        <f t="shared" ref="P98" si="1373">P97/P94</f>
        <v>6.3625450180072027E-2</v>
      </c>
      <c r="Q98" s="13" t="e">
        <f t="shared" ref="Q98" si="1374">Q97/Q94</f>
        <v>#DIV/0!</v>
      </c>
      <c r="R98" s="13">
        <f t="shared" ref="R98" si="1375">R97/R94</f>
        <v>0.11416490486257928</v>
      </c>
      <c r="S98" s="13">
        <f t="shared" ref="S98" si="1376">S97/S94</f>
        <v>2.3306055808675789E-2</v>
      </c>
      <c r="T98" s="13">
        <f t="shared" ref="T98:U98" si="1377">T97/T94</f>
        <v>0.34754902826075446</v>
      </c>
      <c r="U98" s="13" t="e">
        <f t="shared" si="1377"/>
        <v>#DIV/0!</v>
      </c>
      <c r="V98" s="163" t="e">
        <f t="shared" ref="V98" si="1378">V97/V94</f>
        <v>#DIV/0!</v>
      </c>
      <c r="W98" s="13" t="e">
        <f t="shared" ref="W98" si="1379">W97/W94</f>
        <v>#DIV/0!</v>
      </c>
      <c r="X98" s="13" t="e">
        <f t="shared" ref="X98" si="1380">X97/X94</f>
        <v>#DIV/0!</v>
      </c>
      <c r="Y98" s="13">
        <f t="shared" ref="Y98" si="1381">Y97/Y94</f>
        <v>-0.91214057507987223</v>
      </c>
      <c r="Z98" s="13">
        <f t="shared" ref="Z98" si="1382">Z97/Z94</f>
        <v>0.28260869565217389</v>
      </c>
      <c r="AA98" s="13">
        <f t="shared" ref="AA98:AD98" si="1383">AA97/AA94</f>
        <v>-0.59126984126984128</v>
      </c>
      <c r="AB98" s="13" t="e">
        <f t="shared" ref="AB98" si="1384">AB97/AB94</f>
        <v>#DIV/0!</v>
      </c>
      <c r="AC98" s="14" t="e">
        <f t="shared" si="1383"/>
        <v>#DIV/0!</v>
      </c>
      <c r="AD98" s="13">
        <f t="shared" si="1383"/>
        <v>4.5292379853082654E-2</v>
      </c>
      <c r="AE98" s="13">
        <f t="shared" ref="AE98" si="1385">AE97/AE94</f>
        <v>-1</v>
      </c>
      <c r="AF98" s="13">
        <f t="shared" ref="AF98" si="1386">AF97/AF94</f>
        <v>0.75</v>
      </c>
      <c r="AG98" s="13">
        <f t="shared" ref="AG98" si="1387">AG97/AG94</f>
        <v>0.71028037383177567</v>
      </c>
      <c r="AH98" s="13" t="e">
        <f t="shared" ref="AH98" si="1388">AH97/AH94</f>
        <v>#DIV/0!</v>
      </c>
      <c r="AI98" s="13" t="e">
        <f t="shared" ref="AI98" si="1389">AI97/AI94</f>
        <v>#DIV/0!</v>
      </c>
      <c r="AJ98" s="13" t="e">
        <f t="shared" ref="AJ98" si="1390">AJ97/AJ94</f>
        <v>#DIV/0!</v>
      </c>
      <c r="AK98" s="13">
        <f t="shared" ref="AK98" si="1391">AK97/AK94</f>
        <v>2.1758241758241756</v>
      </c>
      <c r="AL98" s="13">
        <f t="shared" ref="AL98" si="1392">AL97/AL94</f>
        <v>-4.2338322266584114E-2</v>
      </c>
      <c r="AM98" s="13">
        <f t="shared" ref="AM98" si="1393">AM97/AM94</f>
        <v>-0.66423612283248379</v>
      </c>
      <c r="AN98" s="13" t="e">
        <f t="shared" ref="AN98" si="1394">AN97/AN94</f>
        <v>#DIV/0!</v>
      </c>
      <c r="AO98" s="163">
        <f t="shared" ref="AO98" si="1395">AO97/AO94</f>
        <v>-3.9183009856721879E-2</v>
      </c>
      <c r="AP98" s="13" t="e">
        <f t="shared" ref="AP98" si="1396">AP97/AP94</f>
        <v>#DIV/0!</v>
      </c>
      <c r="AQ98" s="14" t="e">
        <f t="shared" ref="AQ98" si="1397">AQ97/AQ94</f>
        <v>#DIV/0!</v>
      </c>
      <c r="AR98" s="13" t="e">
        <f t="shared" ref="AR98" si="1398">AR97/AR94</f>
        <v>#DIV/0!</v>
      </c>
      <c r="AS98" s="13" t="e">
        <f t="shared" ref="AS98" si="1399">AS97/AS94</f>
        <v>#DIV/0!</v>
      </c>
      <c r="AT98" s="13" t="e">
        <f t="shared" ref="AT98" si="1400">AT97/AT94</f>
        <v>#DIV/0!</v>
      </c>
      <c r="AU98" s="13" t="e">
        <f t="shared" ref="AU98" si="1401">AU97/AU94</f>
        <v>#DIV/0!</v>
      </c>
      <c r="AV98" s="13" t="e">
        <f t="shared" ref="AV98" si="1402">AV97/AV94</f>
        <v>#DIV/0!</v>
      </c>
      <c r="AW98" s="13" t="e">
        <f t="shared" ref="AW98" si="1403">AW97/AW94</f>
        <v>#DIV/0!</v>
      </c>
      <c r="AX98" s="13">
        <f t="shared" ref="AX98" si="1404">AX97/AX94</f>
        <v>-1</v>
      </c>
      <c r="AY98" s="13">
        <f t="shared" ref="AY98" si="1405">AY97/AY94</f>
        <v>0.46558704453441296</v>
      </c>
      <c r="AZ98" s="13" t="e">
        <f t="shared" ref="AZ98" si="1406">AZ97/AZ94</f>
        <v>#DIV/0!</v>
      </c>
      <c r="BA98" s="13" t="e">
        <f t="shared" ref="BA98" si="1407">BA97/BA94</f>
        <v>#DIV/0!</v>
      </c>
      <c r="BB98" s="14" t="e">
        <f t="shared" ref="BB98" si="1408">BB97/BB94</f>
        <v>#DIV/0!</v>
      </c>
      <c r="BC98" s="13">
        <f t="shared" ref="BC98" si="1409">BC97/BC94</f>
        <v>-0.1967237092291941</v>
      </c>
      <c r="BD98" s="13">
        <f t="shared" ref="BD98" si="1410">BD97/BD94</f>
        <v>-0.1891092039064812</v>
      </c>
      <c r="BE98" s="13">
        <f t="shared" ref="BE98" si="1411">BE97/BE94</f>
        <v>-1</v>
      </c>
      <c r="BF98" s="13">
        <f t="shared" ref="BF98" si="1412">BF97/BF94</f>
        <v>1.4658493870402802</v>
      </c>
      <c r="BG98" s="13">
        <f t="shared" ref="BG98:BH98" si="1413">BG97/BG94</f>
        <v>-0.78761145485595618</v>
      </c>
      <c r="BH98" s="163">
        <f t="shared" si="1413"/>
        <v>0.10815546515559836</v>
      </c>
      <c r="BI98" s="46">
        <f t="shared" ref="BI98" si="1414">BI97/BI94</f>
        <v>5.4451399075121205E-2</v>
      </c>
      <c r="BJ98" s="13" t="e">
        <f t="shared" ref="BJ98:BK98" si="1415">BJ97/BJ94</f>
        <v>#DIV/0!</v>
      </c>
      <c r="BK98" s="52">
        <f t="shared" si="1415"/>
        <v>5.4451399075121205E-2</v>
      </c>
      <c r="BM98" s="163">
        <f t="shared" ref="BM98" si="1416">BM97/BM94</f>
        <v>0.10815546515559836</v>
      </c>
    </row>
    <row r="99" spans="1:65" ht="15.75">
      <c r="A99" s="130"/>
      <c r="B99" s="5" t="s">
        <v>129</v>
      </c>
      <c r="C99" s="11">
        <f>C96-C95</f>
        <v>-11098</v>
      </c>
      <c r="D99" s="11">
        <f t="shared" ref="D99:BK99" si="1417">D96-D95</f>
        <v>32271</v>
      </c>
      <c r="E99" s="11">
        <f t="shared" si="1417"/>
        <v>-380</v>
      </c>
      <c r="F99" s="11">
        <f t="shared" si="1417"/>
        <v>1032</v>
      </c>
      <c r="G99" s="11">
        <f t="shared" si="1417"/>
        <v>1844</v>
      </c>
      <c r="H99" s="11">
        <f t="shared" si="1417"/>
        <v>0</v>
      </c>
      <c r="I99" s="11">
        <f t="shared" si="1417"/>
        <v>0</v>
      </c>
      <c r="J99" s="11">
        <f t="shared" si="1417"/>
        <v>0</v>
      </c>
      <c r="K99" s="11">
        <f t="shared" si="1417"/>
        <v>-693</v>
      </c>
      <c r="L99" s="11">
        <f t="shared" si="1417"/>
        <v>2</v>
      </c>
      <c r="M99" s="11">
        <f t="shared" si="1417"/>
        <v>-862</v>
      </c>
      <c r="N99" s="11">
        <f t="shared" si="1417"/>
        <v>-49</v>
      </c>
      <c r="O99" s="11">
        <f t="shared" si="1417"/>
        <v>374</v>
      </c>
      <c r="P99" s="11">
        <f t="shared" si="1417"/>
        <v>811</v>
      </c>
      <c r="Q99" s="11">
        <f t="shared" si="1417"/>
        <v>0</v>
      </c>
      <c r="R99" s="11">
        <f t="shared" si="1417"/>
        <v>367</v>
      </c>
      <c r="S99" s="11">
        <f t="shared" si="1417"/>
        <v>35143</v>
      </c>
      <c r="T99" s="11">
        <f t="shared" si="1417"/>
        <v>21717</v>
      </c>
      <c r="U99" s="11">
        <f t="shared" ref="U99" si="1418">U96-U95</f>
        <v>0</v>
      </c>
      <c r="V99" s="9">
        <f t="shared" si="1417"/>
        <v>0</v>
      </c>
      <c r="W99" s="11">
        <f t="shared" si="1417"/>
        <v>0</v>
      </c>
      <c r="X99" s="11">
        <f t="shared" si="1417"/>
        <v>0</v>
      </c>
      <c r="Y99" s="11">
        <f t="shared" si="1417"/>
        <v>-2594</v>
      </c>
      <c r="Z99" s="11">
        <f t="shared" si="1417"/>
        <v>71</v>
      </c>
      <c r="AA99" s="11">
        <f t="shared" si="1417"/>
        <v>-750</v>
      </c>
      <c r="AB99" s="11">
        <f t="shared" ref="AB99" si="1419">AB96-AB95</f>
        <v>0</v>
      </c>
      <c r="AC99" s="10">
        <f t="shared" ref="AC99:AD99" si="1420">AC96-AC95</f>
        <v>0</v>
      </c>
      <c r="AD99" s="11">
        <f t="shared" si="1420"/>
        <v>77206</v>
      </c>
      <c r="AE99" s="11">
        <f t="shared" si="1417"/>
        <v>0</v>
      </c>
      <c r="AF99" s="11">
        <f t="shared" si="1417"/>
        <v>7</v>
      </c>
      <c r="AG99" s="11">
        <f t="shared" si="1417"/>
        <v>62</v>
      </c>
      <c r="AH99" s="11">
        <f t="shared" si="1417"/>
        <v>0</v>
      </c>
      <c r="AI99" s="11">
        <f t="shared" si="1417"/>
        <v>0</v>
      </c>
      <c r="AJ99" s="11">
        <f t="shared" si="1417"/>
        <v>0</v>
      </c>
      <c r="AK99" s="11">
        <f t="shared" si="1417"/>
        <v>186</v>
      </c>
      <c r="AL99" s="11">
        <f t="shared" si="1417"/>
        <v>-10335</v>
      </c>
      <c r="AM99" s="11">
        <f t="shared" si="1417"/>
        <v>-24604</v>
      </c>
      <c r="AN99" s="11">
        <f t="shared" si="1417"/>
        <v>0</v>
      </c>
      <c r="AO99" s="9">
        <f t="shared" si="1417"/>
        <v>-14183</v>
      </c>
      <c r="AP99" s="11">
        <f t="shared" si="1417"/>
        <v>-676</v>
      </c>
      <c r="AQ99" s="10">
        <f t="shared" si="1417"/>
        <v>0</v>
      </c>
      <c r="AR99" s="11">
        <f t="shared" si="1417"/>
        <v>0</v>
      </c>
      <c r="AS99" s="11">
        <f t="shared" si="1417"/>
        <v>0</v>
      </c>
      <c r="AT99" s="11">
        <f t="shared" si="1417"/>
        <v>0</v>
      </c>
      <c r="AU99" s="11">
        <f t="shared" si="1417"/>
        <v>0</v>
      </c>
      <c r="AV99" s="11">
        <f t="shared" si="1417"/>
        <v>0</v>
      </c>
      <c r="AW99" s="11">
        <f t="shared" si="1417"/>
        <v>0</v>
      </c>
      <c r="AX99" s="11">
        <f t="shared" si="1417"/>
        <v>0</v>
      </c>
      <c r="AY99" s="11">
        <f t="shared" si="1417"/>
        <v>166</v>
      </c>
      <c r="AZ99" s="11">
        <f t="shared" si="1417"/>
        <v>0</v>
      </c>
      <c r="BA99" s="11">
        <f t="shared" si="1417"/>
        <v>0</v>
      </c>
      <c r="BB99" s="10">
        <f t="shared" si="1417"/>
        <v>0</v>
      </c>
      <c r="BC99" s="11">
        <f t="shared" si="1417"/>
        <v>-744</v>
      </c>
      <c r="BD99" s="11">
        <f t="shared" si="1417"/>
        <v>-513</v>
      </c>
      <c r="BE99" s="11">
        <f t="shared" si="1417"/>
        <v>0</v>
      </c>
      <c r="BF99" s="11">
        <f t="shared" si="1417"/>
        <v>993</v>
      </c>
      <c r="BG99" s="11">
        <f t="shared" si="1417"/>
        <v>42909</v>
      </c>
      <c r="BH99" s="9">
        <f t="shared" si="1417"/>
        <v>-6732</v>
      </c>
      <c r="BI99" s="45">
        <f t="shared" si="1417"/>
        <v>70474</v>
      </c>
      <c r="BJ99" s="11">
        <f t="shared" si="1417"/>
        <v>0</v>
      </c>
      <c r="BK99" s="51">
        <f t="shared" si="1417"/>
        <v>70474</v>
      </c>
      <c r="BM99" s="30">
        <f t="shared" si="1305"/>
        <v>-6732</v>
      </c>
    </row>
    <row r="100" spans="1:65" ht="15.75">
      <c r="A100" s="130"/>
      <c r="B100" s="5" t="s">
        <v>130</v>
      </c>
      <c r="C100" s="13">
        <f>C99/C95</f>
        <v>-3.818679806210086E-2</v>
      </c>
      <c r="D100" s="13">
        <f t="shared" ref="D100" si="1421">D99/D95</f>
        <v>0.444736914638516</v>
      </c>
      <c r="E100" s="13">
        <f t="shared" ref="E100" si="1422">E99/E95</f>
        <v>-2.8434600419036216E-2</v>
      </c>
      <c r="F100" s="13">
        <f t="shared" ref="F100" si="1423">F99/F95</f>
        <v>4.8389365592910398E-2</v>
      </c>
      <c r="G100" s="13">
        <f t="shared" ref="G100" si="1424">G99/G95</f>
        <v>9.09808565225972E-2</v>
      </c>
      <c r="H100" s="13" t="e">
        <f t="shared" ref="H100" si="1425">H99/H95</f>
        <v>#DIV/0!</v>
      </c>
      <c r="I100" s="13" t="e">
        <f t="shared" ref="I100" si="1426">I99/I95</f>
        <v>#DIV/0!</v>
      </c>
      <c r="J100" s="13" t="e">
        <f t="shared" ref="J100" si="1427">J99/J95</f>
        <v>#DIV/0!</v>
      </c>
      <c r="K100" s="13">
        <f t="shared" ref="K100" si="1428">K99/K95</f>
        <v>-0.68613861386138619</v>
      </c>
      <c r="L100" s="13">
        <f t="shared" ref="L100" si="1429">L99/L95</f>
        <v>0.13333333333333333</v>
      </c>
      <c r="M100" s="13">
        <f t="shared" ref="M100" si="1430">M99/M95</f>
        <v>-2.8423516998054538E-2</v>
      </c>
      <c r="N100" s="13">
        <f t="shared" ref="N100" si="1431">N99/N95</f>
        <v>-0.84482758620689657</v>
      </c>
      <c r="O100" s="13">
        <f t="shared" ref="O100" si="1432">O99/O95</f>
        <v>1.2425249169435215</v>
      </c>
      <c r="P100" s="13">
        <f t="shared" ref="P100" si="1433">P99/P95</f>
        <v>0.29674350530552507</v>
      </c>
      <c r="Q100" s="13" t="e">
        <f t="shared" ref="Q100" si="1434">Q99/Q95</f>
        <v>#DIV/0!</v>
      </c>
      <c r="R100" s="13">
        <f t="shared" ref="R100" si="1435">R99/R95</f>
        <v>0.53420669577874813</v>
      </c>
      <c r="S100" s="13">
        <f t="shared" ref="S100" si="1436">S99/S95</f>
        <v>9.2997224081949117E-2</v>
      </c>
      <c r="T100" s="13">
        <f t="shared" ref="T100:U100" si="1437">T99/T95</f>
        <v>7.6564554739584623E-2</v>
      </c>
      <c r="U100" s="13" t="e">
        <f t="shared" si="1437"/>
        <v>#DIV/0!</v>
      </c>
      <c r="V100" s="163" t="e">
        <f t="shared" ref="V100" si="1438">V99/V95</f>
        <v>#DIV/0!</v>
      </c>
      <c r="W100" s="13" t="e">
        <f t="shared" ref="W100" si="1439">W99/W95</f>
        <v>#DIV/0!</v>
      </c>
      <c r="X100" s="13" t="e">
        <f t="shared" ref="X100" si="1440">X99/X95</f>
        <v>#DIV/0!</v>
      </c>
      <c r="Y100" s="13">
        <f t="shared" ref="Y100" si="1441">Y99/Y95</f>
        <v>-0.90414778668525619</v>
      </c>
      <c r="Z100" s="13">
        <f t="shared" ref="Z100" si="1442">Z99/Z95</f>
        <v>0.20760233918128654</v>
      </c>
      <c r="AA100" s="13">
        <f t="shared" ref="AA100:AD100" si="1443">AA99/AA95</f>
        <v>-0.70821529745042489</v>
      </c>
      <c r="AB100" s="13" t="e">
        <f t="shared" ref="AB100" si="1444">AB99/AB95</f>
        <v>#DIV/0!</v>
      </c>
      <c r="AC100" s="14" t="e">
        <f t="shared" si="1443"/>
        <v>#DIV/0!</v>
      </c>
      <c r="AD100" s="13">
        <f t="shared" si="1443"/>
        <v>6.8990476122393174E-2</v>
      </c>
      <c r="AE100" s="13" t="e">
        <f t="shared" ref="AE100" si="1445">AE99/AE95</f>
        <v>#DIV/0!</v>
      </c>
      <c r="AF100" s="13">
        <f t="shared" ref="AF100" si="1446">AF99/AF95</f>
        <v>0.2</v>
      </c>
      <c r="AG100" s="13">
        <f t="shared" ref="AG100" si="1447">AG99/AG95</f>
        <v>0.51239669421487599</v>
      </c>
      <c r="AH100" s="13" t="e">
        <f t="shared" ref="AH100" si="1448">AH99/AH95</f>
        <v>#DIV/0!</v>
      </c>
      <c r="AI100" s="13" t="e">
        <f t="shared" ref="AI100" si="1449">AI99/AI95</f>
        <v>#DIV/0!</v>
      </c>
      <c r="AJ100" s="13" t="e">
        <f t="shared" ref="AJ100" si="1450">AJ99/AJ95</f>
        <v>#DIV/0!</v>
      </c>
      <c r="AK100" s="13">
        <f t="shared" ref="AK100" si="1451">AK99/AK95</f>
        <v>0.47448979591836737</v>
      </c>
      <c r="AL100" s="13">
        <f t="shared" ref="AL100" si="1452">AL99/AL95</f>
        <v>-0.18726557828552792</v>
      </c>
      <c r="AM100" s="13">
        <f t="shared" ref="AM100" si="1453">AM99/AM95</f>
        <v>-0.45192219385412263</v>
      </c>
      <c r="AN100" s="13" t="e">
        <f t="shared" ref="AN100" si="1454">AN99/AN95</f>
        <v>#DIV/0!</v>
      </c>
      <c r="AO100" s="163">
        <f t="shared" ref="AO100" si="1455">AO99/AO95</f>
        <v>-9.0908508210801597E-2</v>
      </c>
      <c r="AP100" s="13">
        <f t="shared" ref="AP100" si="1456">AP99/AP95</f>
        <v>-1</v>
      </c>
      <c r="AQ100" s="14" t="e">
        <f t="shared" ref="AQ100" si="1457">AQ99/AQ95</f>
        <v>#DIV/0!</v>
      </c>
      <c r="AR100" s="13" t="e">
        <f t="shared" ref="AR100" si="1458">AR99/AR95</f>
        <v>#DIV/0!</v>
      </c>
      <c r="AS100" s="13" t="e">
        <f t="shared" ref="AS100" si="1459">AS99/AS95</f>
        <v>#DIV/0!</v>
      </c>
      <c r="AT100" s="13" t="e">
        <f t="shared" ref="AT100" si="1460">AT99/AT95</f>
        <v>#DIV/0!</v>
      </c>
      <c r="AU100" s="13" t="e">
        <f t="shared" ref="AU100" si="1461">AU99/AU95</f>
        <v>#DIV/0!</v>
      </c>
      <c r="AV100" s="13" t="e">
        <f t="shared" ref="AV100" si="1462">AV99/AV95</f>
        <v>#DIV/0!</v>
      </c>
      <c r="AW100" s="13" t="e">
        <f t="shared" ref="AW100" si="1463">AW99/AW95</f>
        <v>#DIV/0!</v>
      </c>
      <c r="AX100" s="13" t="e">
        <f t="shared" ref="AX100" si="1464">AX99/AX95</f>
        <v>#DIV/0!</v>
      </c>
      <c r="AY100" s="13">
        <f t="shared" ref="AY100" si="1465">AY99/AY95</f>
        <v>0.84693877551020413</v>
      </c>
      <c r="AZ100" s="13" t="e">
        <f t="shared" ref="AZ100" si="1466">AZ99/AZ95</f>
        <v>#DIV/0!</v>
      </c>
      <c r="BA100" s="13" t="e">
        <f t="shared" ref="BA100" si="1467">BA99/BA95</f>
        <v>#DIV/0!</v>
      </c>
      <c r="BB100" s="14" t="e">
        <f t="shared" ref="BB100" si="1468">BB99/BB95</f>
        <v>#DIV/0!</v>
      </c>
      <c r="BC100" s="13">
        <f t="shared" ref="BC100" si="1469">BC99/BC95</f>
        <v>-6.3437926330150066E-2</v>
      </c>
      <c r="BD100" s="13">
        <f t="shared" ref="BD100" si="1470">BD99/BD95</f>
        <v>-4.471367558615881E-2</v>
      </c>
      <c r="BE100" s="13" t="e">
        <f t="shared" ref="BE100" si="1471">BE99/BE95</f>
        <v>#DIV/0!</v>
      </c>
      <c r="BF100" s="13">
        <f t="shared" ref="BF100" si="1472">BF99/BF95</f>
        <v>2.3927710843373493</v>
      </c>
      <c r="BG100" s="13">
        <f t="shared" ref="BG100:BH100" si="1473">BG99/BG95</f>
        <v>-0.63420438085666142</v>
      </c>
      <c r="BH100" s="163">
        <f t="shared" si="1473"/>
        <v>-3.0185092187387904E-2</v>
      </c>
      <c r="BI100" s="46">
        <f t="shared" ref="BI100" si="1474">BI99/BI95</f>
        <v>5.2510010386660963E-2</v>
      </c>
      <c r="BJ100" s="13" t="e">
        <f t="shared" ref="BJ100:BK100" si="1475">BJ99/BJ95</f>
        <v>#DIV/0!</v>
      </c>
      <c r="BK100" s="52">
        <f t="shared" si="1475"/>
        <v>5.2510010386660963E-2</v>
      </c>
      <c r="BM100" s="14">
        <f t="shared" ref="BM100" si="1476">BM99/BM95</f>
        <v>-3.0185092187387904E-2</v>
      </c>
    </row>
    <row r="101" spans="1:65" ht="15.75">
      <c r="A101" s="130"/>
      <c r="B101" s="5" t="s">
        <v>320</v>
      </c>
      <c r="C101" s="128">
        <f>C96/C93</f>
        <v>0.63116229184307082</v>
      </c>
      <c r="D101" s="128">
        <f t="shared" ref="D101:BK101" si="1477">D96/D93</f>
        <v>0.69523897948762159</v>
      </c>
      <c r="E101" s="128">
        <f t="shared" si="1477"/>
        <v>0.80078944122363394</v>
      </c>
      <c r="F101" s="128">
        <f t="shared" si="1477"/>
        <v>0.57891875097094925</v>
      </c>
      <c r="G101" s="128">
        <f t="shared" si="1477"/>
        <v>0.56960329726944869</v>
      </c>
      <c r="H101" s="128" t="e">
        <f t="shared" si="1477"/>
        <v>#DIV/0!</v>
      </c>
      <c r="I101" s="128" t="e">
        <f t="shared" si="1477"/>
        <v>#DIV/0!</v>
      </c>
      <c r="J101" s="128" t="e">
        <f t="shared" si="1477"/>
        <v>#DIV/0!</v>
      </c>
      <c r="K101" s="128">
        <f t="shared" si="1477"/>
        <v>0.22276879831342233</v>
      </c>
      <c r="L101" s="128">
        <f t="shared" si="1477"/>
        <v>7.0539419087136929E-2</v>
      </c>
      <c r="M101" s="128">
        <f t="shared" si="1477"/>
        <v>0.65141934913335686</v>
      </c>
      <c r="N101" s="128">
        <f t="shared" si="1477"/>
        <v>0.16363636363636364</v>
      </c>
      <c r="O101" s="128">
        <f t="shared" si="1477"/>
        <v>0.57989690721649489</v>
      </c>
      <c r="P101" s="128">
        <f t="shared" si="1477"/>
        <v>0.72311773107529076</v>
      </c>
      <c r="Q101" s="128" t="e">
        <f t="shared" si="1477"/>
        <v>#DIV/0!</v>
      </c>
      <c r="R101" s="128">
        <f t="shared" si="1477"/>
        <v>0.76156069364161849</v>
      </c>
      <c r="S101" s="128">
        <f t="shared" si="1477"/>
        <v>1.0232984500733342</v>
      </c>
      <c r="T101" s="128">
        <f t="shared" si="1477"/>
        <v>0.88936524671905304</v>
      </c>
      <c r="U101" s="128" t="e">
        <f t="shared" si="1477"/>
        <v>#DIV/0!</v>
      </c>
      <c r="V101" s="178" t="e">
        <f t="shared" si="1477"/>
        <v>#DIV/0!</v>
      </c>
      <c r="W101" s="128" t="e">
        <f t="shared" si="1477"/>
        <v>#DIV/0!</v>
      </c>
      <c r="X101" s="128" t="e">
        <f t="shared" si="1477"/>
        <v>#DIV/0!</v>
      </c>
      <c r="Y101" s="128">
        <f t="shared" si="1477"/>
        <v>5.9704732957012591E-2</v>
      </c>
      <c r="Z101" s="128">
        <f t="shared" si="1477"/>
        <v>0.87130801687763715</v>
      </c>
      <c r="AA101" s="128">
        <f t="shared" si="1477"/>
        <v>0.27812781278127813</v>
      </c>
      <c r="AB101" s="128">
        <f t="shared" ref="AB101" si="1478">AB96/AB93</f>
        <v>0</v>
      </c>
      <c r="AC101" s="218" t="e">
        <f t="shared" si="1477"/>
        <v>#DIV/0!</v>
      </c>
      <c r="AD101" s="128">
        <f t="shared" si="1477"/>
        <v>0.79954712148786899</v>
      </c>
      <c r="AE101" s="128">
        <f t="shared" si="1477"/>
        <v>0</v>
      </c>
      <c r="AF101" s="128">
        <f t="shared" si="1477"/>
        <v>1.2727272727272727</v>
      </c>
      <c r="AG101" s="128">
        <f t="shared" si="1477"/>
        <v>1.1656050955414012</v>
      </c>
      <c r="AH101" s="128" t="e">
        <f t="shared" si="1477"/>
        <v>#DIV/0!</v>
      </c>
      <c r="AI101" s="128" t="e">
        <f t="shared" si="1477"/>
        <v>#DIV/0!</v>
      </c>
      <c r="AJ101" s="128" t="e">
        <f t="shared" si="1477"/>
        <v>#DIV/0!</v>
      </c>
      <c r="AK101" s="128">
        <f t="shared" si="1477"/>
        <v>2.0866425992779782</v>
      </c>
      <c r="AL101" s="128">
        <f t="shared" si="1477"/>
        <v>0.63200462160600812</v>
      </c>
      <c r="AM101" s="128">
        <f t="shared" si="1477"/>
        <v>0.22161074224262139</v>
      </c>
      <c r="AN101" s="128" t="e">
        <f t="shared" si="1477"/>
        <v>#DIV/0!</v>
      </c>
      <c r="AO101" s="178">
        <f t="shared" si="1477"/>
        <v>0.63415648348110687</v>
      </c>
      <c r="AP101" s="128" t="e">
        <f t="shared" si="1477"/>
        <v>#DIV/0!</v>
      </c>
      <c r="AQ101" s="218" t="e">
        <f t="shared" si="1477"/>
        <v>#DIV/0!</v>
      </c>
      <c r="AR101" s="128" t="e">
        <f t="shared" si="1477"/>
        <v>#DIV/0!</v>
      </c>
      <c r="AS101" s="128" t="e">
        <f t="shared" si="1477"/>
        <v>#DIV/0!</v>
      </c>
      <c r="AT101" s="128" t="e">
        <f t="shared" si="1477"/>
        <v>#DIV/0!</v>
      </c>
      <c r="AU101" s="128" t="e">
        <f t="shared" si="1477"/>
        <v>#DIV/0!</v>
      </c>
      <c r="AV101" s="128" t="e">
        <f t="shared" si="1477"/>
        <v>#DIV/0!</v>
      </c>
      <c r="AW101" s="128" t="e">
        <f t="shared" si="1477"/>
        <v>#DIV/0!</v>
      </c>
      <c r="AX101" s="128">
        <f t="shared" si="1477"/>
        <v>0</v>
      </c>
      <c r="AY101" s="128">
        <f t="shared" si="1477"/>
        <v>0.97574123989218331</v>
      </c>
      <c r="AZ101" s="128" t="e">
        <f t="shared" si="1477"/>
        <v>#DIV/0!</v>
      </c>
      <c r="BA101" s="128" t="e">
        <f t="shared" si="1477"/>
        <v>#DIV/0!</v>
      </c>
      <c r="BB101" s="218" t="e">
        <f t="shared" si="1477"/>
        <v>#DIV/0!</v>
      </c>
      <c r="BC101" s="128">
        <f t="shared" si="1477"/>
        <v>0.53016700453711751</v>
      </c>
      <c r="BD101" s="128">
        <f t="shared" si="1477"/>
        <v>0.53452984783456892</v>
      </c>
      <c r="BE101" s="128">
        <f t="shared" si="1477"/>
        <v>0</v>
      </c>
      <c r="BF101" s="128">
        <f t="shared" si="1477"/>
        <v>1.6239907727797001</v>
      </c>
      <c r="BG101" s="128">
        <f t="shared" si="1477"/>
        <v>0.14018681001229163</v>
      </c>
      <c r="BH101" s="178">
        <f t="shared" si="1477"/>
        <v>0.73130175174041379</v>
      </c>
      <c r="BI101" s="128">
        <f t="shared" si="1477"/>
        <v>0.78828328599251107</v>
      </c>
      <c r="BJ101" s="128" t="e">
        <f t="shared" si="1477"/>
        <v>#DIV/0!</v>
      </c>
      <c r="BK101" s="128">
        <f t="shared" si="1477"/>
        <v>0.78828328599251107</v>
      </c>
      <c r="BM101" s="128">
        <f t="shared" ref="BM101" si="1479">BM96/BM93</f>
        <v>0.73130175174041379</v>
      </c>
    </row>
    <row r="102" spans="1:65" s="181" customFormat="1" ht="15.75">
      <c r="A102" s="130"/>
      <c r="B102" s="5" t="s">
        <v>319</v>
      </c>
      <c r="C102" s="11">
        <f>C93-C96</f>
        <v>163349</v>
      </c>
      <c r="D102" s="11">
        <f t="shared" ref="D102:BK102" si="1480">D93-D96</f>
        <v>45954</v>
      </c>
      <c r="E102" s="11">
        <f t="shared" si="1480"/>
        <v>3230</v>
      </c>
      <c r="F102" s="11">
        <f t="shared" si="1480"/>
        <v>16263</v>
      </c>
      <c r="G102" s="11">
        <f t="shared" si="1480"/>
        <v>16708</v>
      </c>
      <c r="H102" s="11">
        <f t="shared" si="1480"/>
        <v>0</v>
      </c>
      <c r="I102" s="11">
        <f t="shared" si="1480"/>
        <v>0</v>
      </c>
      <c r="J102" s="11">
        <f t="shared" si="1480"/>
        <v>0</v>
      </c>
      <c r="K102" s="11">
        <f t="shared" si="1480"/>
        <v>1106</v>
      </c>
      <c r="L102" s="11">
        <f t="shared" si="1480"/>
        <v>224</v>
      </c>
      <c r="M102" s="11">
        <f t="shared" si="1480"/>
        <v>15767</v>
      </c>
      <c r="N102" s="11">
        <f t="shared" si="1480"/>
        <v>46</v>
      </c>
      <c r="O102" s="11">
        <f t="shared" si="1480"/>
        <v>489</v>
      </c>
      <c r="P102" s="11">
        <f t="shared" si="1480"/>
        <v>1357</v>
      </c>
      <c r="Q102" s="11">
        <f t="shared" si="1480"/>
        <v>0</v>
      </c>
      <c r="R102" s="11">
        <f t="shared" si="1480"/>
        <v>330</v>
      </c>
      <c r="S102" s="11">
        <f t="shared" si="1480"/>
        <v>-9404</v>
      </c>
      <c r="T102" s="11">
        <f t="shared" si="1480"/>
        <v>37986</v>
      </c>
      <c r="U102" s="11">
        <f t="shared" si="1480"/>
        <v>0</v>
      </c>
      <c r="V102" s="11">
        <f t="shared" si="1480"/>
        <v>0</v>
      </c>
      <c r="W102" s="11">
        <f t="shared" si="1480"/>
        <v>0</v>
      </c>
      <c r="X102" s="11">
        <f t="shared" si="1480"/>
        <v>0</v>
      </c>
      <c r="Y102" s="11">
        <f t="shared" si="1480"/>
        <v>4331</v>
      </c>
      <c r="Z102" s="11">
        <f t="shared" si="1480"/>
        <v>61</v>
      </c>
      <c r="AA102" s="11">
        <f t="shared" si="1480"/>
        <v>802</v>
      </c>
      <c r="AB102" s="11">
        <f t="shared" si="1480"/>
        <v>1320</v>
      </c>
      <c r="AC102" s="11">
        <f t="shared" si="1480"/>
        <v>0</v>
      </c>
      <c r="AD102" s="11">
        <f t="shared" si="1480"/>
        <v>299919</v>
      </c>
      <c r="AE102" s="11">
        <f t="shared" si="1480"/>
        <v>-41</v>
      </c>
      <c r="AF102" s="11">
        <f t="shared" si="1480"/>
        <v>-9</v>
      </c>
      <c r="AG102" s="11">
        <f t="shared" si="1480"/>
        <v>-26</v>
      </c>
      <c r="AH102" s="11">
        <f t="shared" si="1480"/>
        <v>0</v>
      </c>
      <c r="AI102" s="11">
        <f t="shared" si="1480"/>
        <v>0</v>
      </c>
      <c r="AJ102" s="11">
        <f t="shared" si="1480"/>
        <v>0</v>
      </c>
      <c r="AK102" s="11">
        <f t="shared" si="1480"/>
        <v>-301</v>
      </c>
      <c r="AL102" s="11">
        <f t="shared" si="1480"/>
        <v>26117</v>
      </c>
      <c r="AM102" s="11">
        <f t="shared" si="1480"/>
        <v>104807</v>
      </c>
      <c r="AN102" s="11">
        <f t="shared" si="1480"/>
        <v>0</v>
      </c>
      <c r="AO102" s="11">
        <f t="shared" si="1480"/>
        <v>81822</v>
      </c>
      <c r="AP102" s="11">
        <f t="shared" si="1480"/>
        <v>0</v>
      </c>
      <c r="AQ102" s="11">
        <f t="shared" si="1480"/>
        <v>0</v>
      </c>
      <c r="AR102" s="11">
        <f t="shared" si="1480"/>
        <v>0</v>
      </c>
      <c r="AS102" s="11">
        <f t="shared" si="1480"/>
        <v>0</v>
      </c>
      <c r="AT102" s="11">
        <f t="shared" si="1480"/>
        <v>0</v>
      </c>
      <c r="AU102" s="11">
        <f t="shared" si="1480"/>
        <v>0</v>
      </c>
      <c r="AV102" s="11">
        <f t="shared" si="1480"/>
        <v>0</v>
      </c>
      <c r="AW102" s="11">
        <f t="shared" si="1480"/>
        <v>0</v>
      </c>
      <c r="AX102" s="11">
        <f t="shared" si="1480"/>
        <v>10</v>
      </c>
      <c r="AY102" s="11">
        <f t="shared" si="1480"/>
        <v>9</v>
      </c>
      <c r="AZ102" s="11">
        <f t="shared" si="1480"/>
        <v>0</v>
      </c>
      <c r="BA102" s="11">
        <f t="shared" si="1480"/>
        <v>0</v>
      </c>
      <c r="BB102" s="11">
        <f t="shared" si="1480"/>
        <v>0</v>
      </c>
      <c r="BC102" s="11">
        <f t="shared" si="1480"/>
        <v>9734</v>
      </c>
      <c r="BD102" s="11">
        <f t="shared" si="1480"/>
        <v>9544</v>
      </c>
      <c r="BE102" s="11">
        <f t="shared" si="1480"/>
        <v>140</v>
      </c>
      <c r="BF102" s="11">
        <f t="shared" si="1480"/>
        <v>-541</v>
      </c>
      <c r="BG102" s="11">
        <f t="shared" si="1480"/>
        <v>-151794</v>
      </c>
      <c r="BH102" s="11">
        <f t="shared" si="1480"/>
        <v>79471</v>
      </c>
      <c r="BI102" s="11">
        <f t="shared" si="1480"/>
        <v>379390</v>
      </c>
      <c r="BJ102" s="11">
        <f t="shared" si="1480"/>
        <v>0</v>
      </c>
      <c r="BK102" s="11">
        <f t="shared" si="1480"/>
        <v>379390</v>
      </c>
      <c r="BL102" s="11">
        <f t="shared" ref="BL102:BM102" si="1481">BL96-BL93</f>
        <v>1412579</v>
      </c>
      <c r="BM102" s="11">
        <f t="shared" si="1481"/>
        <v>-79471</v>
      </c>
    </row>
    <row r="103" spans="1:65" s="181" customFormat="1" ht="15.75">
      <c r="A103" s="130"/>
      <c r="B103" s="5"/>
      <c r="C103" s="5"/>
      <c r="D103" s="5"/>
      <c r="E103" s="5"/>
      <c r="F103" s="5"/>
      <c r="G103" s="5"/>
      <c r="H103" s="5"/>
      <c r="I103" s="5"/>
      <c r="J103" s="5"/>
      <c r="K103" s="5"/>
      <c r="L103" s="5"/>
      <c r="M103" s="5"/>
      <c r="N103" s="5"/>
      <c r="O103" s="5"/>
      <c r="P103" s="5"/>
      <c r="Q103" s="5"/>
      <c r="R103" s="5"/>
      <c r="S103" s="5"/>
      <c r="T103" s="5"/>
      <c r="U103" s="5"/>
      <c r="V103" s="16"/>
      <c r="W103" s="5"/>
      <c r="X103" s="5"/>
      <c r="Y103" s="5"/>
      <c r="Z103" s="5"/>
      <c r="AA103" s="5"/>
      <c r="AB103" s="5"/>
      <c r="AC103" s="6"/>
      <c r="AD103" s="6"/>
      <c r="AE103" s="5"/>
      <c r="AF103" s="5"/>
      <c r="AG103" s="5"/>
      <c r="AH103" s="5"/>
      <c r="AI103" s="5"/>
      <c r="AJ103" s="5"/>
      <c r="AK103" s="5"/>
      <c r="AL103" s="5"/>
      <c r="AM103" s="5"/>
      <c r="AN103" s="5"/>
      <c r="AO103" s="16"/>
      <c r="AP103" s="5"/>
      <c r="AQ103" s="6"/>
      <c r="AR103" s="5"/>
      <c r="AS103" s="5"/>
      <c r="AT103" s="5"/>
      <c r="AU103" s="5"/>
      <c r="AV103" s="5"/>
      <c r="AW103" s="6"/>
      <c r="AX103" s="5"/>
      <c r="AY103" s="5"/>
      <c r="AZ103" s="5"/>
      <c r="BA103" s="5"/>
      <c r="BB103" s="6"/>
      <c r="BC103" s="5"/>
      <c r="BD103" s="5"/>
      <c r="BE103" s="5"/>
      <c r="BF103" s="5"/>
      <c r="BG103" s="5"/>
      <c r="BH103" s="16"/>
      <c r="BI103" s="44"/>
      <c r="BJ103" s="5"/>
      <c r="BK103" s="50"/>
    </row>
    <row r="104" spans="1:65" s="179" customFormat="1" ht="15.75">
      <c r="A104" s="15" t="s">
        <v>40</v>
      </c>
      <c r="B104" s="9" t="s">
        <v>321</v>
      </c>
      <c r="C104" s="226">
        <v>682904</v>
      </c>
      <c r="D104" s="226">
        <v>223567</v>
      </c>
      <c r="E104" s="226">
        <v>12858</v>
      </c>
      <c r="F104" s="226">
        <v>72277</v>
      </c>
      <c r="G104" s="226">
        <v>58298</v>
      </c>
      <c r="H104" s="226">
        <v>0</v>
      </c>
      <c r="I104" s="226">
        <v>0</v>
      </c>
      <c r="J104" s="226">
        <v>0</v>
      </c>
      <c r="K104" s="226">
        <v>0</v>
      </c>
      <c r="L104" s="226">
        <v>684</v>
      </c>
      <c r="M104" s="226">
        <v>79515</v>
      </c>
      <c r="N104" s="226">
        <v>69</v>
      </c>
      <c r="O104" s="226">
        <v>6231</v>
      </c>
      <c r="P104" s="226">
        <v>85149</v>
      </c>
      <c r="Q104" s="226">
        <v>0</v>
      </c>
      <c r="R104" s="226">
        <v>1763</v>
      </c>
      <c r="S104" s="226">
        <v>0</v>
      </c>
      <c r="T104" s="226">
        <v>0</v>
      </c>
      <c r="U104" s="226">
        <v>0</v>
      </c>
      <c r="V104" s="226">
        <v>0</v>
      </c>
      <c r="W104" s="226">
        <v>0</v>
      </c>
      <c r="X104" s="226">
        <v>0</v>
      </c>
      <c r="Y104" s="226">
        <v>4060</v>
      </c>
      <c r="Z104" s="226">
        <v>628</v>
      </c>
      <c r="AA104" s="226">
        <v>2260</v>
      </c>
      <c r="AB104" s="226">
        <v>55</v>
      </c>
      <c r="AC104" s="226">
        <v>0</v>
      </c>
      <c r="AD104" s="227">
        <f t="shared" ref="AD104" si="1482">SUM(C104:AC104)</f>
        <v>1230318</v>
      </c>
      <c r="AE104" s="226">
        <v>12</v>
      </c>
      <c r="AF104" s="226">
        <v>261</v>
      </c>
      <c r="AG104" s="226">
        <v>57</v>
      </c>
      <c r="AH104" s="226">
        <v>0</v>
      </c>
      <c r="AI104" s="226">
        <v>0</v>
      </c>
      <c r="AJ104" s="226">
        <v>0</v>
      </c>
      <c r="AK104" s="226">
        <v>2793</v>
      </c>
      <c r="AL104" s="226">
        <v>13470</v>
      </c>
      <c r="AM104" s="226">
        <v>0</v>
      </c>
      <c r="AN104" s="226">
        <v>0</v>
      </c>
      <c r="AO104" s="226">
        <v>41181</v>
      </c>
      <c r="AP104" s="226">
        <v>0</v>
      </c>
      <c r="AQ104" s="226">
        <v>0</v>
      </c>
      <c r="AR104" s="226">
        <v>0</v>
      </c>
      <c r="AS104" s="226">
        <v>0</v>
      </c>
      <c r="AT104" s="226">
        <v>0</v>
      </c>
      <c r="AU104" s="226">
        <v>0</v>
      </c>
      <c r="AV104" s="226">
        <v>0</v>
      </c>
      <c r="AW104" s="226">
        <v>0</v>
      </c>
      <c r="AX104" s="226">
        <v>0</v>
      </c>
      <c r="AY104" s="226">
        <v>49</v>
      </c>
      <c r="AZ104" s="226">
        <v>0</v>
      </c>
      <c r="BA104" s="226">
        <v>0</v>
      </c>
      <c r="BB104" s="226">
        <v>0</v>
      </c>
      <c r="BC104" s="226">
        <v>2292</v>
      </c>
      <c r="BD104" s="226">
        <v>2314</v>
      </c>
      <c r="BE104" s="226">
        <v>45</v>
      </c>
      <c r="BF104" s="226">
        <v>965</v>
      </c>
      <c r="BG104" s="232">
        <v>140562</v>
      </c>
      <c r="BH104" s="227">
        <f>SUM(AE104:BG104)</f>
        <v>204001</v>
      </c>
      <c r="BI104" s="125">
        <f>AD104+BH104</f>
        <v>1434319</v>
      </c>
      <c r="BJ104" s="231">
        <v>0</v>
      </c>
      <c r="BK104" s="227">
        <f t="shared" ref="BK104:BK105" si="1483">BI104-BJ104</f>
        <v>1434319</v>
      </c>
      <c r="BM104" s="229">
        <f>BK104-AD104</f>
        <v>204001</v>
      </c>
    </row>
    <row r="105" spans="1:65" s="41" customFormat="1" ht="15.75">
      <c r="A105" s="136"/>
      <c r="B105" s="235" t="s">
        <v>331</v>
      </c>
      <c r="C105" s="10">
        <v>464568</v>
      </c>
      <c r="D105" s="10">
        <v>152028</v>
      </c>
      <c r="E105" s="10">
        <v>12858</v>
      </c>
      <c r="F105" s="10">
        <v>49148</v>
      </c>
      <c r="G105" s="10">
        <v>39644</v>
      </c>
      <c r="H105" s="10">
        <f>IF('[1]Upto Month Current'!$K$9="",0,'[1]Upto Month Current'!$K$9)</f>
        <v>0</v>
      </c>
      <c r="I105" s="10">
        <v>0</v>
      </c>
      <c r="J105" s="10">
        <v>0</v>
      </c>
      <c r="K105" s="10">
        <f>IF('[1]Upto Month Current'!$K$12="",0,'[1]Upto Month Current'!$K$12)</f>
        <v>0</v>
      </c>
      <c r="L105" s="10">
        <v>460</v>
      </c>
      <c r="M105" s="10">
        <v>54074</v>
      </c>
      <c r="N105" s="10">
        <v>50</v>
      </c>
      <c r="O105" s="10">
        <v>4240</v>
      </c>
      <c r="P105" s="10">
        <v>57906</v>
      </c>
      <c r="Q105" s="10">
        <v>0</v>
      </c>
      <c r="R105" s="10">
        <v>1206</v>
      </c>
      <c r="S105" s="10">
        <f>IF('[1]Upto Month Current'!$K$26="",0,'[1]Upto Month Current'!$K$26)</f>
        <v>0</v>
      </c>
      <c r="T105" s="10">
        <f>IF('[1]Upto Month Current'!$K$27="",0,'[1]Upto Month Current'!$K$27)</f>
        <v>0</v>
      </c>
      <c r="U105" s="10">
        <f>IF('[1]Upto Month Current'!$K$30="",0,'[1]Upto Month Current'!$K$30)</f>
        <v>0</v>
      </c>
      <c r="V105" s="10">
        <v>0</v>
      </c>
      <c r="W105" s="10">
        <f>IF('[1]Upto Month Current'!$K$39="",0,'[1]Upto Month Current'!$K$39)</f>
        <v>0</v>
      </c>
      <c r="X105" s="10">
        <v>0</v>
      </c>
      <c r="Y105" s="10">
        <v>2762</v>
      </c>
      <c r="Z105" s="10">
        <v>426</v>
      </c>
      <c r="AA105" s="10">
        <v>1538</v>
      </c>
      <c r="AB105" s="10">
        <v>0</v>
      </c>
      <c r="AC105" s="10">
        <f>IF('[1]Upto Month Current'!$K$51="",0,'[1]Upto Month Current'!$K$51)</f>
        <v>0</v>
      </c>
      <c r="AD105" s="123">
        <f t="shared" ref="AD105" si="1484">SUM(C105:AC105)</f>
        <v>840908</v>
      </c>
      <c r="AE105" s="10">
        <v>8</v>
      </c>
      <c r="AF105" s="10">
        <v>173</v>
      </c>
      <c r="AG105" s="10">
        <v>40</v>
      </c>
      <c r="AH105" s="10">
        <v>0</v>
      </c>
      <c r="AI105" s="10">
        <v>0</v>
      </c>
      <c r="AJ105" s="10">
        <f>IF('[1]Upto Month Current'!$K$25="",0,'[1]Upto Month Current'!$K$25)</f>
        <v>0</v>
      </c>
      <c r="AK105" s="10">
        <v>1849</v>
      </c>
      <c r="AL105" s="10">
        <v>8893</v>
      </c>
      <c r="AM105" s="10">
        <f>IF('[1]Upto Month Current'!$K$31="",0,'[1]Upto Month Current'!$K$31)</f>
        <v>0</v>
      </c>
      <c r="AN105" s="10">
        <f>IF('[1]Upto Month Current'!$K$32="",0,'[1]Upto Month Current'!$K$32)</f>
        <v>0</v>
      </c>
      <c r="AO105" s="10">
        <v>27182</v>
      </c>
      <c r="AP105" s="10">
        <f>IF('[1]Upto Month Current'!$K$34="",0,'[1]Upto Month Current'!$K$34)</f>
        <v>0</v>
      </c>
      <c r="AQ105" s="10">
        <v>0</v>
      </c>
      <c r="AR105" s="10">
        <f>IF('[1]Upto Month Current'!$K$37="",0,'[1]Upto Month Current'!$K$37)</f>
        <v>0</v>
      </c>
      <c r="AS105" s="10">
        <v>0</v>
      </c>
      <c r="AT105" s="10">
        <v>0</v>
      </c>
      <c r="AU105" s="10">
        <f>IF('[1]Upto Month Current'!$K$41="",0,'[1]Upto Month Current'!$K$41)</f>
        <v>0</v>
      </c>
      <c r="AV105" s="10">
        <v>0</v>
      </c>
      <c r="AW105" s="10">
        <f>IF('[1]Upto Month Current'!$K$45="",0,'[1]Upto Month Current'!$K$45)</f>
        <v>0</v>
      </c>
      <c r="AX105" s="10">
        <f>IF('[1]Upto Month Current'!$K$46="",0,'[1]Upto Month Current'!$K$46)</f>
        <v>0</v>
      </c>
      <c r="AY105" s="10">
        <v>33</v>
      </c>
      <c r="AZ105" s="10">
        <v>0</v>
      </c>
      <c r="BA105" s="10">
        <f>IF('[1]Upto Month Current'!$K$50="",0,'[1]Upto Month Current'!$K$50)</f>
        <v>0</v>
      </c>
      <c r="BB105" s="10">
        <f>IF('[1]Upto Month Current'!$K$52="",0,'[1]Upto Month Current'!$K$52)</f>
        <v>0</v>
      </c>
      <c r="BC105" s="10">
        <v>1511</v>
      </c>
      <c r="BD105" s="10">
        <v>1527</v>
      </c>
      <c r="BE105" s="10">
        <v>33</v>
      </c>
      <c r="BF105" s="10">
        <v>643</v>
      </c>
      <c r="BG105" s="10">
        <v>94528</v>
      </c>
      <c r="BH105" s="10">
        <f>SUM(AE105:BG105)</f>
        <v>136420</v>
      </c>
      <c r="BI105" s="220">
        <f>AD105+BH105</f>
        <v>977328</v>
      </c>
      <c r="BJ105" s="253">
        <v>0</v>
      </c>
      <c r="BK105" s="10">
        <f t="shared" si="1483"/>
        <v>977328</v>
      </c>
      <c r="BL105" s="41">
        <f>'[1]Upto Month Current'!$K$61</f>
        <v>225057</v>
      </c>
      <c r="BM105" s="219">
        <f t="shared" ref="BM105" si="1485">BK105-AD105</f>
        <v>136420</v>
      </c>
    </row>
    <row r="106" spans="1:65" ht="15.75">
      <c r="A106" s="130"/>
      <c r="B106" s="12" t="s">
        <v>332</v>
      </c>
      <c r="C106" s="9">
        <f>IF('Upto Month COPPY'!$K$4="",0,'Upto Month COPPY'!$K$4)</f>
        <v>512496</v>
      </c>
      <c r="D106" s="9">
        <f>IF('Upto Month COPPY'!$K$5="",0,'Upto Month COPPY'!$K$5)</f>
        <v>130770</v>
      </c>
      <c r="E106" s="9">
        <f>IF('Upto Month COPPY'!$K$6="",0,'Upto Month COPPY'!$K$6)</f>
        <v>12060</v>
      </c>
      <c r="F106" s="9">
        <f>IF('Upto Month COPPY'!$K$7="",0,'Upto Month COPPY'!$K$7)</f>
        <v>54266</v>
      </c>
      <c r="G106" s="9">
        <f>IF('Upto Month COPPY'!$K$8="",0,'Upto Month COPPY'!$K$8)</f>
        <v>37179</v>
      </c>
      <c r="H106" s="9">
        <f>IF('Upto Month COPPY'!$K$9="",0,'Upto Month COPPY'!$K$9)</f>
        <v>0</v>
      </c>
      <c r="I106" s="9">
        <f>IF('Upto Month COPPY'!$K$10="",0,'Upto Month COPPY'!$K$10)</f>
        <v>0</v>
      </c>
      <c r="J106" s="9">
        <f>IF('Upto Month COPPY'!$K$11="",0,'Upto Month COPPY'!$K$11)</f>
        <v>33</v>
      </c>
      <c r="K106" s="9">
        <f>IF('Upto Month COPPY'!$K$12="",0,'Upto Month COPPY'!$K$12)</f>
        <v>0</v>
      </c>
      <c r="L106" s="9">
        <f>IF('Upto Month COPPY'!$K$13="",0,'Upto Month COPPY'!$K$13)</f>
        <v>327</v>
      </c>
      <c r="M106" s="9">
        <f>IF('Upto Month COPPY'!$K$14="",0,'Upto Month COPPY'!$K$14)</f>
        <v>56512</v>
      </c>
      <c r="N106" s="9">
        <f>IF('Upto Month COPPY'!$K$15="",0,'Upto Month COPPY'!$K$15)</f>
        <v>183</v>
      </c>
      <c r="O106" s="9">
        <f>IF('Upto Month COPPY'!$K$16="",0,'Upto Month COPPY'!$K$16)</f>
        <v>7967</v>
      </c>
      <c r="P106" s="9">
        <f>IF('Upto Month COPPY'!$K$17="",0,'Upto Month COPPY'!$K$17)</f>
        <v>61076</v>
      </c>
      <c r="Q106" s="9">
        <f>IF('Upto Month COPPY'!$K$18="",0,'Upto Month COPPY'!$K$18)</f>
        <v>0</v>
      </c>
      <c r="R106" s="9">
        <f>IF('Upto Month COPPY'!$K$21="",0,'Upto Month COPPY'!$K$21)</f>
        <v>688</v>
      </c>
      <c r="S106" s="9">
        <f>IF('Upto Month COPPY'!$K$26="",0,'Upto Month COPPY'!$K$26)</f>
        <v>0</v>
      </c>
      <c r="T106" s="9">
        <f>IF('Upto Month COPPY'!$K$27="",0,'Upto Month COPPY'!$K$27)</f>
        <v>0</v>
      </c>
      <c r="U106" s="9">
        <f>IF('Upto Month COPPY'!$K$30="",0,'Upto Month COPPY'!$K$30)</f>
        <v>0</v>
      </c>
      <c r="V106" s="9">
        <f>IF('Upto Month COPPY'!$K$35="",0,'Upto Month COPPY'!$K$35)</f>
        <v>0</v>
      </c>
      <c r="W106" s="9">
        <f>IF('Upto Month COPPY'!$K$39="",0,'Upto Month COPPY'!$K$39)</f>
        <v>0</v>
      </c>
      <c r="X106" s="9">
        <f>IF('Upto Month COPPY'!$K$40="",0,'Upto Month COPPY'!$K$40)</f>
        <v>0</v>
      </c>
      <c r="Y106" s="9">
        <f>IF('Upto Month COPPY'!$K$42="",0,'Upto Month COPPY'!$K$42)</f>
        <v>2136</v>
      </c>
      <c r="Z106" s="9">
        <f>IF('Upto Month COPPY'!$K$43="",0,'Upto Month COPPY'!$K$43)</f>
        <v>327</v>
      </c>
      <c r="AA106" s="9">
        <f>IF('Upto Month COPPY'!$K$44="",0,'Upto Month COPPY'!$K$44)</f>
        <v>1164</v>
      </c>
      <c r="AB106" s="9">
        <f>IF('Upto Month COPPY'!$K$48="",0,'Upto Month COPPY'!$K$48)</f>
        <v>0</v>
      </c>
      <c r="AC106" s="10">
        <f>IF('Upto Month COPPY'!$K$51="",0,'Upto Month COPPY'!$K$51)</f>
        <v>0</v>
      </c>
      <c r="AD106" s="123">
        <f t="shared" ref="AD106:AD107" si="1486">SUM(C106:AC106)</f>
        <v>877184</v>
      </c>
      <c r="AE106" s="9">
        <f>IF('Upto Month COPPY'!$K$19="",0,'Upto Month COPPY'!$K$19)</f>
        <v>7</v>
      </c>
      <c r="AF106" s="9">
        <f>IF('Upto Month COPPY'!$K$20="",0,'Upto Month COPPY'!$K$20)</f>
        <v>145</v>
      </c>
      <c r="AG106" s="9">
        <f>IF('Upto Month COPPY'!$K$22="",0,'Upto Month COPPY'!$K$22)</f>
        <v>0</v>
      </c>
      <c r="AH106" s="9">
        <f>IF('Upto Month COPPY'!$K$23="",0,'Upto Month COPPY'!$K$23)</f>
        <v>0</v>
      </c>
      <c r="AI106" s="9">
        <f>IF('Upto Month COPPY'!$K$24="",0,'Upto Month COPPY'!$K$24)</f>
        <v>0</v>
      </c>
      <c r="AJ106" s="9">
        <f>IF('Upto Month COPPY'!$K$25="",0,'Upto Month COPPY'!$K$25)</f>
        <v>0</v>
      </c>
      <c r="AK106" s="9">
        <f>IF('Upto Month COPPY'!$K$28="",0,'Upto Month COPPY'!$K$28)</f>
        <v>2812</v>
      </c>
      <c r="AL106" s="9">
        <f>IF('Upto Month COPPY'!$K$29="",0,'Upto Month COPPY'!$K$29)</f>
        <v>8901</v>
      </c>
      <c r="AM106" s="9">
        <f>IF('Upto Month COPPY'!$K$31="",0,'Upto Month COPPY'!$K$31)</f>
        <v>0</v>
      </c>
      <c r="AN106" s="9">
        <f>IF('Upto Month COPPY'!$K$32="",0,'Upto Month COPPY'!$K$32)</f>
        <v>0</v>
      </c>
      <c r="AO106" s="9">
        <f>IF('Upto Month COPPY'!$K$33="",0,'Upto Month COPPY'!$K$33)</f>
        <v>31781</v>
      </c>
      <c r="AP106" s="9">
        <f>IF('Upto Month COPPY'!$K$34="",0,'Upto Month COPPY'!$K$34)</f>
        <v>0</v>
      </c>
      <c r="AQ106" s="10">
        <f>IF('Upto Month COPPY'!$K$36="",0,'Upto Month COPPY'!$K$36)</f>
        <v>0</v>
      </c>
      <c r="AR106" s="9">
        <f>IF('Upto Month COPPY'!$K$37="",0,'Upto Month COPPY'!$K$37)</f>
        <v>0</v>
      </c>
      <c r="AS106" s="9">
        <v>0</v>
      </c>
      <c r="AT106" s="9">
        <f>IF('Upto Month COPPY'!$K$38="",0,'Upto Month COPPY'!$K$38)</f>
        <v>0</v>
      </c>
      <c r="AU106" s="9">
        <f>IF('Upto Month COPPY'!$K$41="",0,'Upto Month COPPY'!$K$41)</f>
        <v>0</v>
      </c>
      <c r="AV106" s="9">
        <v>0</v>
      </c>
      <c r="AW106" s="9">
        <f>IF('Upto Month COPPY'!$K$45="",0,'Upto Month COPPY'!$K$45)</f>
        <v>0</v>
      </c>
      <c r="AX106" s="9">
        <f>IF('Upto Month COPPY'!$K$46="",0,'Upto Month COPPY'!$K$46)</f>
        <v>0</v>
      </c>
      <c r="AY106" s="9">
        <f>IF('Upto Month COPPY'!$K$47="",0,'Upto Month COPPY'!$K$47)</f>
        <v>0</v>
      </c>
      <c r="AZ106" s="9">
        <f>IF('Upto Month COPPY'!$K$49="",0,'Upto Month COPPY'!$K$49)</f>
        <v>0</v>
      </c>
      <c r="BA106" s="9">
        <f>IF('Upto Month COPPY'!$K$50="",0,'Upto Month COPPY'!$K$50)</f>
        <v>0</v>
      </c>
      <c r="BB106" s="10">
        <f>IF('Upto Month COPPY'!$K$52="",0,'Upto Month COPPY'!$K$52)</f>
        <v>0</v>
      </c>
      <c r="BC106" s="9">
        <f>IF('Upto Month COPPY'!$K$53="",0,'Upto Month COPPY'!$K$53)</f>
        <v>621</v>
      </c>
      <c r="BD106" s="9">
        <f>IF('Upto Month COPPY'!$K$54="",0,'Upto Month COPPY'!$K$54)</f>
        <v>621</v>
      </c>
      <c r="BE106" s="9">
        <f>IF('Upto Month COPPY'!$K$55="",0,'Upto Month COPPY'!$K$55)</f>
        <v>0</v>
      </c>
      <c r="BF106" s="9">
        <f>IF('Upto Month COPPY'!$K$56="",0,'Upto Month COPPY'!$K$56)</f>
        <v>2329</v>
      </c>
      <c r="BG106" s="9">
        <f>IF('Upto Month COPPY'!$K$58="",0,'Upto Month COPPY'!$K$58)</f>
        <v>69077</v>
      </c>
      <c r="BH106" s="9">
        <f>SUM(AE106:BG106)</f>
        <v>116294</v>
      </c>
      <c r="BI106" s="127">
        <f>AD106+BH106</f>
        <v>993478</v>
      </c>
      <c r="BJ106" s="9">
        <f>IF('Upto Month COPPY'!$K$60="",0,'Upto Month COPPY'!$K$60)</f>
        <v>0</v>
      </c>
      <c r="BK106" s="51">
        <f t="shared" ref="BK106:BK107" si="1487">BI106-BJ106</f>
        <v>993478</v>
      </c>
      <c r="BL106">
        <f>'Upto Month COPPY'!$K$61</f>
        <v>993477</v>
      </c>
      <c r="BM106" s="30">
        <f t="shared" ref="BM106:BM110" si="1488">BK106-AD106</f>
        <v>116294</v>
      </c>
    </row>
    <row r="107" spans="1:65" ht="16.5" customHeight="1">
      <c r="A107" s="130"/>
      <c r="B107" s="183" t="s">
        <v>333</v>
      </c>
      <c r="C107" s="9">
        <f>IF('Upto Month Current'!$K$4="",0,'Upto Month Current'!$K$4)</f>
        <v>535764</v>
      </c>
      <c r="D107" s="9">
        <f>IF('Upto Month Current'!$K$5="",0,'Upto Month Current'!$K$5)</f>
        <v>189131</v>
      </c>
      <c r="E107" s="9">
        <f>IF('Upto Month Current'!$K$6="",0,'Upto Month Current'!$K$6)</f>
        <v>12402</v>
      </c>
      <c r="F107" s="9">
        <f>IF('Upto Month Current'!$K$7="",0,'Upto Month Current'!$K$7)</f>
        <v>59084</v>
      </c>
      <c r="G107" s="9">
        <f>IF('Upto Month Current'!$K$8="",0,'Upto Month Current'!$K$8)</f>
        <v>39581</v>
      </c>
      <c r="H107" s="9">
        <f>IF('Upto Month Current'!$K$9="",0,'Upto Month Current'!$K$9)</f>
        <v>0</v>
      </c>
      <c r="I107" s="9">
        <f>IF('Upto Month Current'!$K$10="",0,'Upto Month Current'!$K$10)</f>
        <v>0</v>
      </c>
      <c r="J107" s="9">
        <f>IF('Upto Month Current'!$K$11="",0,'Upto Month Current'!$K$11)</f>
        <v>0</v>
      </c>
      <c r="K107" s="9">
        <f>IF('Upto Month Current'!$K$12="",0,'Upto Month Current'!$K$12)</f>
        <v>0</v>
      </c>
      <c r="L107" s="9">
        <f>IF('Upto Month Current'!$K$13="",0,'Upto Month Current'!$K$13)</f>
        <v>567</v>
      </c>
      <c r="M107" s="9">
        <f>IF('Upto Month Current'!$K$14="",0,'Upto Month Current'!$K$14)</f>
        <v>56270</v>
      </c>
      <c r="N107" s="9">
        <f>IF('Upto Month Current'!$K$15="",0,'Upto Month Current'!$K$15)</f>
        <v>80</v>
      </c>
      <c r="O107" s="9">
        <f>IF('Upto Month Current'!$K$16="",0,'Upto Month Current'!$K$16)</f>
        <v>7378</v>
      </c>
      <c r="P107" s="9">
        <f>IF('Upto Month Current'!$K$17="",0,'Upto Month Current'!$K$17)</f>
        <v>65351</v>
      </c>
      <c r="Q107" s="9">
        <f>IF('Upto Month Current'!$K$18="",0,'Upto Month Current'!$K$18)</f>
        <v>0</v>
      </c>
      <c r="R107" s="9">
        <f>IF('Upto Month Current'!$K$21="",0,'Upto Month Current'!$K$21)</f>
        <v>2070</v>
      </c>
      <c r="S107" s="9">
        <f>IF('Upto Month Current'!$K$26="",0,'Upto Month Current'!$K$26)</f>
        <v>0</v>
      </c>
      <c r="T107" s="9">
        <f>IF('Upto Month Current'!$K$27="",0,'Upto Month Current'!$K$27)</f>
        <v>0</v>
      </c>
      <c r="U107" s="9">
        <f>IF('Upto Month Current'!$K$30="",0,'Upto Month Current'!$K$30)</f>
        <v>0</v>
      </c>
      <c r="V107" s="9">
        <f>IF('Upto Month Current'!$K$35="",0,'Upto Month Current'!$K$35)</f>
        <v>0</v>
      </c>
      <c r="W107" s="9">
        <f>IF('Upto Month Current'!$K$39="",0,'Upto Month Current'!$K$39)</f>
        <v>0</v>
      </c>
      <c r="X107" s="9">
        <f>IF('Upto Month Current'!$K$40="",0,'Upto Month Current'!$K$40)</f>
        <v>0</v>
      </c>
      <c r="Y107" s="9">
        <f>IF('Upto Month Current'!$K$42="",0,'Upto Month Current'!$K$42)</f>
        <v>2972</v>
      </c>
      <c r="Z107" s="9">
        <f>IF('Upto Month Current'!$K$43="",0,'Upto Month Current'!$K$43)</f>
        <v>771</v>
      </c>
      <c r="AA107" s="9">
        <f>IF('Upto Month Current'!$K$44="",0,'Upto Month Current'!$K$44)</f>
        <v>631</v>
      </c>
      <c r="AB107" s="9">
        <f>IF('Upto Month Current'!$K$48="",0,'Upto Month Current'!$K$48)</f>
        <v>9</v>
      </c>
      <c r="AC107" s="10">
        <f>IF('Upto Month Current'!$K$51="",0,'Upto Month Current'!$K$51)</f>
        <v>0</v>
      </c>
      <c r="AD107" s="123">
        <f t="shared" si="1486"/>
        <v>972061</v>
      </c>
      <c r="AE107" s="9">
        <f>IF('Upto Month Current'!$K$19="",0,'Upto Month Current'!$K$19)</f>
        <v>84</v>
      </c>
      <c r="AF107" s="9">
        <f>IF('Upto Month Current'!$K$20="",0,'Upto Month Current'!$K$20)</f>
        <v>215</v>
      </c>
      <c r="AG107" s="9">
        <f>IF('Upto Month Current'!$K$22="",0,'Upto Month Current'!$K$22)</f>
        <v>0</v>
      </c>
      <c r="AH107" s="9">
        <f>IF('Upto Month Current'!$K$23="",0,'Upto Month Current'!$K$23)</f>
        <v>0</v>
      </c>
      <c r="AI107" s="9">
        <f>IF('Upto Month Current'!$K$24="",0,'Upto Month Current'!$K$24)</f>
        <v>0</v>
      </c>
      <c r="AJ107" s="9">
        <f>IF('Upto Month Current'!$K$25="",0,'Upto Month Current'!$K$25)</f>
        <v>0</v>
      </c>
      <c r="AK107" s="9">
        <f>IF('Upto Month Current'!$K$28="",0,'Upto Month Current'!$K$28)</f>
        <v>2830</v>
      </c>
      <c r="AL107" s="9">
        <f>IF('Upto Month Current'!$K$29="",0,'Upto Month Current'!$K$29)</f>
        <v>7789</v>
      </c>
      <c r="AM107" s="9">
        <f>IF('Upto Month Current'!$K$31="",0,'Upto Month Current'!$K$31)</f>
        <v>0</v>
      </c>
      <c r="AN107" s="9">
        <f>IF('Upto Month Current'!$K$32="",0,'Upto Month Current'!$K$32)</f>
        <v>0</v>
      </c>
      <c r="AO107" s="9">
        <f>IF('Upto Month Current'!$K$33="",0,'Upto Month Current'!$K$33)</f>
        <v>54533</v>
      </c>
      <c r="AP107" s="9">
        <f>IF('Upto Month Current'!$K$34="",0,'Upto Month Current'!$K$34)</f>
        <v>0</v>
      </c>
      <c r="AQ107" s="10">
        <f>IF('Upto Month Current'!$K$36="",0,'Upto Month Current'!$K$36)</f>
        <v>0</v>
      </c>
      <c r="AR107" s="9">
        <f>IF('Upto Month Current'!$K$37="",0,'Upto Month Current'!$K$37)</f>
        <v>0</v>
      </c>
      <c r="AS107" s="9">
        <v>0</v>
      </c>
      <c r="AT107" s="9">
        <f>IF('Upto Month Current'!$K$38="",0,'Upto Month Current'!$K$38)</f>
        <v>0</v>
      </c>
      <c r="AU107" s="9">
        <f>IF('Upto Month Current'!$K$41="",0,'Upto Month Current'!$K$41)</f>
        <v>0</v>
      </c>
      <c r="AV107" s="9">
        <v>0</v>
      </c>
      <c r="AW107" s="9">
        <f>IF('Upto Month Current'!$K$45="",0,'Upto Month Current'!$K$45)</f>
        <v>0</v>
      </c>
      <c r="AX107" s="9">
        <f>IF('Upto Month Current'!$K$46="",0,'Upto Month Current'!$K$46)</f>
        <v>0</v>
      </c>
      <c r="AY107" s="9">
        <f>IF('Upto Month Current'!$K$47="",0,'Upto Month Current'!$K$47)</f>
        <v>0</v>
      </c>
      <c r="AZ107" s="9">
        <f>IF('Upto Month Current'!$K$49="",0,'Upto Month Current'!$K$49)</f>
        <v>0</v>
      </c>
      <c r="BA107" s="9">
        <f>IF('Upto Month Current'!$K$50="",0,'Upto Month Current'!$K$50)</f>
        <v>0</v>
      </c>
      <c r="BB107" s="10">
        <f>IF('Upto Month Current'!$K$52="",0,'Upto Month Current'!$K$52)</f>
        <v>0</v>
      </c>
      <c r="BC107" s="9">
        <f>IF('Upto Month Current'!$K$53="",0,'Upto Month Current'!$K$53)</f>
        <v>614</v>
      </c>
      <c r="BD107" s="9">
        <f>IF('Upto Month Current'!$K$54="",0,'Upto Month Current'!$K$54)</f>
        <v>614</v>
      </c>
      <c r="BE107" s="9">
        <f>IF('Upto Month Current'!$K$55="",0,'Upto Month Current'!$K$55)</f>
        <v>0</v>
      </c>
      <c r="BF107" s="9">
        <f>IF('Upto Month Current'!$K$56="",0,'Upto Month Current'!$K$56)</f>
        <v>3464</v>
      </c>
      <c r="BG107" s="9">
        <f>IF('Upto Month Current'!$K$58="",0,'Upto Month Current'!$K$58)</f>
        <v>57814</v>
      </c>
      <c r="BH107" s="9">
        <f>SUM(AE107:BG107)</f>
        <v>127957</v>
      </c>
      <c r="BI107" s="127">
        <f>AD107+BH107</f>
        <v>1100018</v>
      </c>
      <c r="BJ107" s="9">
        <f>IF('Upto Month Current'!$K$60="",0,'Upto Month Current'!$K$60)</f>
        <v>0</v>
      </c>
      <c r="BK107" s="51">
        <f t="shared" si="1487"/>
        <v>1100018</v>
      </c>
      <c r="BL107">
        <f>'Upto Month Current'!$K$61</f>
        <v>1100017</v>
      </c>
      <c r="BM107" s="30">
        <f t="shared" si="1488"/>
        <v>127957</v>
      </c>
    </row>
    <row r="108" spans="1:65" ht="15.75">
      <c r="A108" s="130"/>
      <c r="B108" s="5" t="s">
        <v>127</v>
      </c>
      <c r="C108" s="11">
        <f>C107-C105</f>
        <v>71196</v>
      </c>
      <c r="D108" s="11">
        <f t="shared" ref="D108" si="1489">D107-D105</f>
        <v>37103</v>
      </c>
      <c r="E108" s="11">
        <f t="shared" ref="E108" si="1490">E107-E105</f>
        <v>-456</v>
      </c>
      <c r="F108" s="11">
        <f t="shared" ref="F108" si="1491">F107-F105</f>
        <v>9936</v>
      </c>
      <c r="G108" s="11">
        <f t="shared" ref="G108" si="1492">G107-G105</f>
        <v>-63</v>
      </c>
      <c r="H108" s="11">
        <f t="shared" ref="H108" si="1493">H107-H105</f>
        <v>0</v>
      </c>
      <c r="I108" s="11">
        <f t="shared" ref="I108" si="1494">I107-I105</f>
        <v>0</v>
      </c>
      <c r="J108" s="11">
        <f t="shared" ref="J108" si="1495">J107-J105</f>
        <v>0</v>
      </c>
      <c r="K108" s="11">
        <f t="shared" ref="K108" si="1496">K107-K105</f>
        <v>0</v>
      </c>
      <c r="L108" s="11">
        <f t="shared" ref="L108" si="1497">L107-L105</f>
        <v>107</v>
      </c>
      <c r="M108" s="11">
        <f t="shared" ref="M108" si="1498">M107-M105</f>
        <v>2196</v>
      </c>
      <c r="N108" s="11">
        <f t="shared" ref="N108" si="1499">N107-N105</f>
        <v>30</v>
      </c>
      <c r="O108" s="11">
        <f t="shared" ref="O108" si="1500">O107-O105</f>
        <v>3138</v>
      </c>
      <c r="P108" s="11">
        <f t="shared" ref="P108" si="1501">P107-P105</f>
        <v>7445</v>
      </c>
      <c r="Q108" s="11">
        <f t="shared" ref="Q108" si="1502">Q107-Q105</f>
        <v>0</v>
      </c>
      <c r="R108" s="11">
        <f t="shared" ref="R108" si="1503">R107-R105</f>
        <v>864</v>
      </c>
      <c r="S108" s="11">
        <f t="shared" ref="S108" si="1504">S107-S105</f>
        <v>0</v>
      </c>
      <c r="T108" s="11">
        <f t="shared" ref="T108:U108" si="1505">T107-T105</f>
        <v>0</v>
      </c>
      <c r="U108" s="11">
        <f t="shared" si="1505"/>
        <v>0</v>
      </c>
      <c r="V108" s="9">
        <f t="shared" ref="V108" si="1506">V107-V105</f>
        <v>0</v>
      </c>
      <c r="W108" s="11">
        <f t="shared" ref="W108" si="1507">W107-W105</f>
        <v>0</v>
      </c>
      <c r="X108" s="11">
        <f t="shared" ref="X108" si="1508">X107-X105</f>
        <v>0</v>
      </c>
      <c r="Y108" s="11">
        <f t="shared" ref="Y108" si="1509">Y107-Y105</f>
        <v>210</v>
      </c>
      <c r="Z108" s="11">
        <f t="shared" ref="Z108" si="1510">Z107-Z105</f>
        <v>345</v>
      </c>
      <c r="AA108" s="11">
        <f t="shared" ref="AA108:AD108" si="1511">AA107-AA105</f>
        <v>-907</v>
      </c>
      <c r="AB108" s="11">
        <f t="shared" ref="AB108" si="1512">AB107-AB105</f>
        <v>9</v>
      </c>
      <c r="AC108" s="10">
        <f t="shared" si="1511"/>
        <v>0</v>
      </c>
      <c r="AD108" s="11">
        <f t="shared" si="1511"/>
        <v>131153</v>
      </c>
      <c r="AE108" s="11">
        <f t="shared" ref="AE108" si="1513">AE107-AE105</f>
        <v>76</v>
      </c>
      <c r="AF108" s="11">
        <f t="shared" ref="AF108" si="1514">AF107-AF105</f>
        <v>42</v>
      </c>
      <c r="AG108" s="11">
        <f t="shared" ref="AG108" si="1515">AG107-AG105</f>
        <v>-40</v>
      </c>
      <c r="AH108" s="11">
        <f t="shared" ref="AH108" si="1516">AH107-AH105</f>
        <v>0</v>
      </c>
      <c r="AI108" s="11">
        <f t="shared" ref="AI108" si="1517">AI107-AI105</f>
        <v>0</v>
      </c>
      <c r="AJ108" s="11">
        <f t="shared" ref="AJ108" si="1518">AJ107-AJ105</f>
        <v>0</v>
      </c>
      <c r="AK108" s="11">
        <f t="shared" ref="AK108" si="1519">AK107-AK105</f>
        <v>981</v>
      </c>
      <c r="AL108" s="11">
        <f t="shared" ref="AL108" si="1520">AL107-AL105</f>
        <v>-1104</v>
      </c>
      <c r="AM108" s="11">
        <f t="shared" ref="AM108" si="1521">AM107-AM105</f>
        <v>0</v>
      </c>
      <c r="AN108" s="11">
        <f t="shared" ref="AN108" si="1522">AN107-AN105</f>
        <v>0</v>
      </c>
      <c r="AO108" s="9">
        <f t="shared" ref="AO108" si="1523">AO107-AO105</f>
        <v>27351</v>
      </c>
      <c r="AP108" s="11">
        <f t="shared" ref="AP108" si="1524">AP107-AP105</f>
        <v>0</v>
      </c>
      <c r="AQ108" s="10">
        <f t="shared" ref="AQ108" si="1525">AQ107-AQ105</f>
        <v>0</v>
      </c>
      <c r="AR108" s="11">
        <f t="shared" ref="AR108" si="1526">AR107-AR105</f>
        <v>0</v>
      </c>
      <c r="AS108" s="11">
        <f t="shared" ref="AS108" si="1527">AS107-AS105</f>
        <v>0</v>
      </c>
      <c r="AT108" s="11">
        <f t="shared" ref="AT108" si="1528">AT107-AT105</f>
        <v>0</v>
      </c>
      <c r="AU108" s="11">
        <f t="shared" ref="AU108" si="1529">AU107-AU105</f>
        <v>0</v>
      </c>
      <c r="AV108" s="11">
        <f t="shared" ref="AV108" si="1530">AV107-AV105</f>
        <v>0</v>
      </c>
      <c r="AW108" s="11">
        <f t="shared" ref="AW108" si="1531">AW107-AW105</f>
        <v>0</v>
      </c>
      <c r="AX108" s="11">
        <f t="shared" ref="AX108" si="1532">AX107-AX105</f>
        <v>0</v>
      </c>
      <c r="AY108" s="11">
        <f t="shared" ref="AY108" si="1533">AY107-AY105</f>
        <v>-33</v>
      </c>
      <c r="AZ108" s="11">
        <f t="shared" ref="AZ108" si="1534">AZ107-AZ105</f>
        <v>0</v>
      </c>
      <c r="BA108" s="11">
        <f t="shared" ref="BA108" si="1535">BA107-BA105</f>
        <v>0</v>
      </c>
      <c r="BB108" s="10">
        <f t="shared" ref="BB108" si="1536">BB107-BB105</f>
        <v>0</v>
      </c>
      <c r="BC108" s="11">
        <f t="shared" ref="BC108" si="1537">BC107-BC105</f>
        <v>-897</v>
      </c>
      <c r="BD108" s="11">
        <f t="shared" ref="BD108" si="1538">BD107-BD105</f>
        <v>-913</v>
      </c>
      <c r="BE108" s="11">
        <f t="shared" ref="BE108" si="1539">BE107-BE105</f>
        <v>-33</v>
      </c>
      <c r="BF108" s="11">
        <f t="shared" ref="BF108" si="1540">BF107-BF105</f>
        <v>2821</v>
      </c>
      <c r="BG108" s="11">
        <f t="shared" ref="BG108:BH108" si="1541">BG107-BG105</f>
        <v>-36714</v>
      </c>
      <c r="BH108" s="9">
        <f t="shared" si="1541"/>
        <v>-8463</v>
      </c>
      <c r="BI108" s="45">
        <f t="shared" ref="BI108" si="1542">BI107-BI105</f>
        <v>122690</v>
      </c>
      <c r="BJ108" s="11">
        <f t="shared" ref="BJ108:BK108" si="1543">BJ107-BJ105</f>
        <v>0</v>
      </c>
      <c r="BK108" s="51">
        <f t="shared" si="1543"/>
        <v>122690</v>
      </c>
      <c r="BM108" s="30">
        <f t="shared" si="1488"/>
        <v>-8463</v>
      </c>
    </row>
    <row r="109" spans="1:65" ht="15.75">
      <c r="A109" s="130"/>
      <c r="B109" s="5" t="s">
        <v>128</v>
      </c>
      <c r="C109" s="13">
        <f>C108/C105</f>
        <v>0.15325205352069018</v>
      </c>
      <c r="D109" s="13">
        <f t="shared" ref="D109" si="1544">D108/D105</f>
        <v>0.24405372694503644</v>
      </c>
      <c r="E109" s="13">
        <f t="shared" ref="E109" si="1545">E108/E105</f>
        <v>-3.5464302379841342E-2</v>
      </c>
      <c r="F109" s="13">
        <f t="shared" ref="F109" si="1546">F108/F105</f>
        <v>0.20216488972084318</v>
      </c>
      <c r="G109" s="13">
        <f t="shared" ref="G109" si="1547">G108/G105</f>
        <v>-1.5891433760468166E-3</v>
      </c>
      <c r="H109" s="13" t="e">
        <f t="shared" ref="H109" si="1548">H108/H105</f>
        <v>#DIV/0!</v>
      </c>
      <c r="I109" s="13" t="e">
        <f t="shared" ref="I109" si="1549">I108/I105</f>
        <v>#DIV/0!</v>
      </c>
      <c r="J109" s="13" t="e">
        <f t="shared" ref="J109" si="1550">J108/J105</f>
        <v>#DIV/0!</v>
      </c>
      <c r="K109" s="13" t="e">
        <f t="shared" ref="K109" si="1551">K108/K105</f>
        <v>#DIV/0!</v>
      </c>
      <c r="L109" s="13">
        <f t="shared" ref="L109" si="1552">L108/L105</f>
        <v>0.2326086956521739</v>
      </c>
      <c r="M109" s="13">
        <f t="shared" ref="M109" si="1553">M108/M105</f>
        <v>4.0611014535636349E-2</v>
      </c>
      <c r="N109" s="13">
        <f t="shared" ref="N109" si="1554">N108/N105</f>
        <v>0.6</v>
      </c>
      <c r="O109" s="13">
        <f t="shared" ref="O109" si="1555">O108/O105</f>
        <v>0.74009433962264148</v>
      </c>
      <c r="P109" s="13">
        <f t="shared" ref="P109" si="1556">P108/P105</f>
        <v>0.12857044175042309</v>
      </c>
      <c r="Q109" s="13" t="e">
        <f t="shared" ref="Q109" si="1557">Q108/Q105</f>
        <v>#DIV/0!</v>
      </c>
      <c r="R109" s="13">
        <f t="shared" ref="R109" si="1558">R108/R105</f>
        <v>0.71641791044776115</v>
      </c>
      <c r="S109" s="13" t="e">
        <f t="shared" ref="S109" si="1559">S108/S105</f>
        <v>#DIV/0!</v>
      </c>
      <c r="T109" s="13" t="e">
        <f t="shared" ref="T109:U109" si="1560">T108/T105</f>
        <v>#DIV/0!</v>
      </c>
      <c r="U109" s="13" t="e">
        <f t="shared" si="1560"/>
        <v>#DIV/0!</v>
      </c>
      <c r="V109" s="163" t="e">
        <f t="shared" ref="V109" si="1561">V108/V105</f>
        <v>#DIV/0!</v>
      </c>
      <c r="W109" s="13" t="e">
        <f t="shared" ref="W109" si="1562">W108/W105</f>
        <v>#DIV/0!</v>
      </c>
      <c r="X109" s="13" t="e">
        <f t="shared" ref="X109" si="1563">X108/X105</f>
        <v>#DIV/0!</v>
      </c>
      <c r="Y109" s="13">
        <f t="shared" ref="Y109" si="1564">Y108/Y105</f>
        <v>7.6031860970311366E-2</v>
      </c>
      <c r="Z109" s="13">
        <f t="shared" ref="Z109" si="1565">Z108/Z105</f>
        <v>0.8098591549295775</v>
      </c>
      <c r="AA109" s="13">
        <f t="shared" ref="AA109:AD109" si="1566">AA108/AA105</f>
        <v>-0.58972691807542266</v>
      </c>
      <c r="AB109" s="13" t="e">
        <f t="shared" ref="AB109" si="1567">AB108/AB105</f>
        <v>#DIV/0!</v>
      </c>
      <c r="AC109" s="14" t="e">
        <f t="shared" si="1566"/>
        <v>#DIV/0!</v>
      </c>
      <c r="AD109" s="13">
        <f t="shared" si="1566"/>
        <v>0.15596593206391188</v>
      </c>
      <c r="AE109" s="13">
        <f t="shared" ref="AE109" si="1568">AE108/AE105</f>
        <v>9.5</v>
      </c>
      <c r="AF109" s="13">
        <f t="shared" ref="AF109" si="1569">AF108/AF105</f>
        <v>0.24277456647398843</v>
      </c>
      <c r="AG109" s="13">
        <f t="shared" ref="AG109" si="1570">AG108/AG105</f>
        <v>-1</v>
      </c>
      <c r="AH109" s="13" t="e">
        <f t="shared" ref="AH109" si="1571">AH108/AH105</f>
        <v>#DIV/0!</v>
      </c>
      <c r="AI109" s="13" t="e">
        <f t="shared" ref="AI109" si="1572">AI108/AI105</f>
        <v>#DIV/0!</v>
      </c>
      <c r="AJ109" s="13" t="e">
        <f t="shared" ref="AJ109" si="1573">AJ108/AJ105</f>
        <v>#DIV/0!</v>
      </c>
      <c r="AK109" s="13">
        <f t="shared" ref="AK109" si="1574">AK108/AK105</f>
        <v>0.53055705786911844</v>
      </c>
      <c r="AL109" s="13">
        <f t="shared" ref="AL109" si="1575">AL108/AL105</f>
        <v>-0.12414258405487462</v>
      </c>
      <c r="AM109" s="13" t="e">
        <f t="shared" ref="AM109" si="1576">AM108/AM105</f>
        <v>#DIV/0!</v>
      </c>
      <c r="AN109" s="13" t="e">
        <f t="shared" ref="AN109" si="1577">AN108/AN105</f>
        <v>#DIV/0!</v>
      </c>
      <c r="AO109" s="163">
        <f t="shared" ref="AO109" si="1578">AO108/AO105</f>
        <v>1.0062173497167244</v>
      </c>
      <c r="AP109" s="13" t="e">
        <f t="shared" ref="AP109" si="1579">AP108/AP105</f>
        <v>#DIV/0!</v>
      </c>
      <c r="AQ109" s="14" t="e">
        <f t="shared" ref="AQ109" si="1580">AQ108/AQ105</f>
        <v>#DIV/0!</v>
      </c>
      <c r="AR109" s="13" t="e">
        <f t="shared" ref="AR109" si="1581">AR108/AR105</f>
        <v>#DIV/0!</v>
      </c>
      <c r="AS109" s="13" t="e">
        <f t="shared" ref="AS109" si="1582">AS108/AS105</f>
        <v>#DIV/0!</v>
      </c>
      <c r="AT109" s="13" t="e">
        <f t="shared" ref="AT109" si="1583">AT108/AT105</f>
        <v>#DIV/0!</v>
      </c>
      <c r="AU109" s="13" t="e">
        <f t="shared" ref="AU109" si="1584">AU108/AU105</f>
        <v>#DIV/0!</v>
      </c>
      <c r="AV109" s="13" t="e">
        <f t="shared" ref="AV109" si="1585">AV108/AV105</f>
        <v>#DIV/0!</v>
      </c>
      <c r="AW109" s="13" t="e">
        <f t="shared" ref="AW109" si="1586">AW108/AW105</f>
        <v>#DIV/0!</v>
      </c>
      <c r="AX109" s="13" t="e">
        <f t="shared" ref="AX109" si="1587">AX108/AX105</f>
        <v>#DIV/0!</v>
      </c>
      <c r="AY109" s="13">
        <f t="shared" ref="AY109" si="1588">AY108/AY105</f>
        <v>-1</v>
      </c>
      <c r="AZ109" s="13" t="e">
        <f t="shared" ref="AZ109" si="1589">AZ108/AZ105</f>
        <v>#DIV/0!</v>
      </c>
      <c r="BA109" s="13" t="e">
        <f t="shared" ref="BA109" si="1590">BA108/BA105</f>
        <v>#DIV/0!</v>
      </c>
      <c r="BB109" s="14" t="e">
        <f t="shared" ref="BB109" si="1591">BB108/BB105</f>
        <v>#DIV/0!</v>
      </c>
      <c r="BC109" s="13">
        <f t="shared" ref="BC109" si="1592">BC108/BC105</f>
        <v>-0.59364659166115152</v>
      </c>
      <c r="BD109" s="13">
        <f t="shared" ref="BD109" si="1593">BD108/BD105</f>
        <v>-0.59790438768827769</v>
      </c>
      <c r="BE109" s="13">
        <f t="shared" ref="BE109" si="1594">BE108/BE105</f>
        <v>-1</v>
      </c>
      <c r="BF109" s="13">
        <f t="shared" ref="BF109" si="1595">BF108/BF105</f>
        <v>4.3872472783825813</v>
      </c>
      <c r="BG109" s="13">
        <f t="shared" ref="BG109:BH109" si="1596">BG108/BG105</f>
        <v>-0.38839285714285715</v>
      </c>
      <c r="BH109" s="163">
        <f t="shared" si="1596"/>
        <v>-6.2036358305233838E-2</v>
      </c>
      <c r="BI109" s="46">
        <f t="shared" ref="BI109" si="1597">BI108/BI105</f>
        <v>0.12553615572254145</v>
      </c>
      <c r="BJ109" s="13" t="e">
        <f t="shared" ref="BJ109:BK109" si="1598">BJ108/BJ105</f>
        <v>#DIV/0!</v>
      </c>
      <c r="BK109" s="52">
        <f t="shared" si="1598"/>
        <v>0.12553615572254145</v>
      </c>
      <c r="BM109" s="163">
        <f t="shared" ref="BM109" si="1599">BM108/BM105</f>
        <v>-6.2036358305233838E-2</v>
      </c>
    </row>
    <row r="110" spans="1:65" ht="15.75">
      <c r="A110" s="130"/>
      <c r="B110" s="5" t="s">
        <v>129</v>
      </c>
      <c r="C110" s="11">
        <f>C107-C106</f>
        <v>23268</v>
      </c>
      <c r="D110" s="11">
        <f t="shared" ref="D110:BK110" si="1600">D107-D106</f>
        <v>58361</v>
      </c>
      <c r="E110" s="11">
        <f t="shared" si="1600"/>
        <v>342</v>
      </c>
      <c r="F110" s="11">
        <f t="shared" si="1600"/>
        <v>4818</v>
      </c>
      <c r="G110" s="11">
        <f t="shared" si="1600"/>
        <v>2402</v>
      </c>
      <c r="H110" s="11">
        <f t="shared" si="1600"/>
        <v>0</v>
      </c>
      <c r="I110" s="11">
        <f t="shared" si="1600"/>
        <v>0</v>
      </c>
      <c r="J110" s="11">
        <f t="shared" si="1600"/>
        <v>-33</v>
      </c>
      <c r="K110" s="11">
        <f t="shared" si="1600"/>
        <v>0</v>
      </c>
      <c r="L110" s="11">
        <f t="shared" si="1600"/>
        <v>240</v>
      </c>
      <c r="M110" s="11">
        <f t="shared" si="1600"/>
        <v>-242</v>
      </c>
      <c r="N110" s="11">
        <f t="shared" si="1600"/>
        <v>-103</v>
      </c>
      <c r="O110" s="11">
        <f t="shared" si="1600"/>
        <v>-589</v>
      </c>
      <c r="P110" s="11">
        <f t="shared" si="1600"/>
        <v>4275</v>
      </c>
      <c r="Q110" s="11">
        <f t="shared" si="1600"/>
        <v>0</v>
      </c>
      <c r="R110" s="11">
        <f t="shared" si="1600"/>
        <v>1382</v>
      </c>
      <c r="S110" s="11">
        <f t="shared" si="1600"/>
        <v>0</v>
      </c>
      <c r="T110" s="11">
        <f t="shared" si="1600"/>
        <v>0</v>
      </c>
      <c r="U110" s="11">
        <f t="shared" ref="U110" si="1601">U107-U106</f>
        <v>0</v>
      </c>
      <c r="V110" s="9">
        <f t="shared" si="1600"/>
        <v>0</v>
      </c>
      <c r="W110" s="11">
        <f t="shared" si="1600"/>
        <v>0</v>
      </c>
      <c r="X110" s="11">
        <f t="shared" si="1600"/>
        <v>0</v>
      </c>
      <c r="Y110" s="11">
        <f t="shared" si="1600"/>
        <v>836</v>
      </c>
      <c r="Z110" s="11">
        <f t="shared" si="1600"/>
        <v>444</v>
      </c>
      <c r="AA110" s="11">
        <f t="shared" si="1600"/>
        <v>-533</v>
      </c>
      <c r="AB110" s="11">
        <f t="shared" ref="AB110" si="1602">AB107-AB106</f>
        <v>9</v>
      </c>
      <c r="AC110" s="10">
        <f t="shared" ref="AC110:AD110" si="1603">AC107-AC106</f>
        <v>0</v>
      </c>
      <c r="AD110" s="11">
        <f t="shared" si="1603"/>
        <v>94877</v>
      </c>
      <c r="AE110" s="11">
        <f t="shared" si="1600"/>
        <v>77</v>
      </c>
      <c r="AF110" s="11">
        <f t="shared" si="1600"/>
        <v>70</v>
      </c>
      <c r="AG110" s="11">
        <f t="shared" si="1600"/>
        <v>0</v>
      </c>
      <c r="AH110" s="11">
        <f t="shared" si="1600"/>
        <v>0</v>
      </c>
      <c r="AI110" s="11">
        <f t="shared" si="1600"/>
        <v>0</v>
      </c>
      <c r="AJ110" s="11">
        <f t="shared" si="1600"/>
        <v>0</v>
      </c>
      <c r="AK110" s="11">
        <f t="shared" si="1600"/>
        <v>18</v>
      </c>
      <c r="AL110" s="11">
        <f t="shared" si="1600"/>
        <v>-1112</v>
      </c>
      <c r="AM110" s="11">
        <f t="shared" si="1600"/>
        <v>0</v>
      </c>
      <c r="AN110" s="11">
        <f t="shared" si="1600"/>
        <v>0</v>
      </c>
      <c r="AO110" s="9">
        <f t="shared" si="1600"/>
        <v>22752</v>
      </c>
      <c r="AP110" s="11">
        <f t="shared" si="1600"/>
        <v>0</v>
      </c>
      <c r="AQ110" s="10">
        <f t="shared" si="1600"/>
        <v>0</v>
      </c>
      <c r="AR110" s="11">
        <f t="shared" si="1600"/>
        <v>0</v>
      </c>
      <c r="AS110" s="11">
        <f t="shared" si="1600"/>
        <v>0</v>
      </c>
      <c r="AT110" s="11">
        <f t="shared" si="1600"/>
        <v>0</v>
      </c>
      <c r="AU110" s="11">
        <f t="shared" si="1600"/>
        <v>0</v>
      </c>
      <c r="AV110" s="11">
        <f t="shared" si="1600"/>
        <v>0</v>
      </c>
      <c r="AW110" s="11">
        <f t="shared" si="1600"/>
        <v>0</v>
      </c>
      <c r="AX110" s="11">
        <f t="shared" si="1600"/>
        <v>0</v>
      </c>
      <c r="AY110" s="11">
        <f t="shared" si="1600"/>
        <v>0</v>
      </c>
      <c r="AZ110" s="11">
        <f t="shared" si="1600"/>
        <v>0</v>
      </c>
      <c r="BA110" s="11">
        <f t="shared" si="1600"/>
        <v>0</v>
      </c>
      <c r="BB110" s="10">
        <f t="shared" si="1600"/>
        <v>0</v>
      </c>
      <c r="BC110" s="11">
        <f t="shared" si="1600"/>
        <v>-7</v>
      </c>
      <c r="BD110" s="11">
        <f t="shared" si="1600"/>
        <v>-7</v>
      </c>
      <c r="BE110" s="11">
        <f t="shared" si="1600"/>
        <v>0</v>
      </c>
      <c r="BF110" s="11">
        <f t="shared" si="1600"/>
        <v>1135</v>
      </c>
      <c r="BG110" s="11">
        <f t="shared" si="1600"/>
        <v>-11263</v>
      </c>
      <c r="BH110" s="9">
        <f t="shared" si="1600"/>
        <v>11663</v>
      </c>
      <c r="BI110" s="45">
        <f t="shared" si="1600"/>
        <v>106540</v>
      </c>
      <c r="BJ110" s="11">
        <f t="shared" si="1600"/>
        <v>0</v>
      </c>
      <c r="BK110" s="51">
        <f t="shared" si="1600"/>
        <v>106540</v>
      </c>
      <c r="BM110" s="30">
        <f t="shared" si="1488"/>
        <v>11663</v>
      </c>
    </row>
    <row r="111" spans="1:65" ht="15.75">
      <c r="A111" s="130"/>
      <c r="B111" s="5" t="s">
        <v>130</v>
      </c>
      <c r="C111" s="13">
        <f>C110/C106</f>
        <v>4.54013299615997E-2</v>
      </c>
      <c r="D111" s="13">
        <f t="shared" ref="D111" si="1604">D110/D106</f>
        <v>0.44628737478014835</v>
      </c>
      <c r="E111" s="13">
        <f t="shared" ref="E111" si="1605">E110/E106</f>
        <v>2.8358208955223882E-2</v>
      </c>
      <c r="F111" s="13">
        <f t="shared" ref="F111" si="1606">F110/F106</f>
        <v>8.8784874507057826E-2</v>
      </c>
      <c r="G111" s="13">
        <f t="shared" ref="G111" si="1607">G110/G106</f>
        <v>6.4606363807525755E-2</v>
      </c>
      <c r="H111" s="13" t="e">
        <f t="shared" ref="H111" si="1608">H110/H106</f>
        <v>#DIV/0!</v>
      </c>
      <c r="I111" s="13" t="e">
        <f t="shared" ref="I111" si="1609">I110/I106</f>
        <v>#DIV/0!</v>
      </c>
      <c r="J111" s="13">
        <f t="shared" ref="J111" si="1610">J110/J106</f>
        <v>-1</v>
      </c>
      <c r="K111" s="13" t="e">
        <f t="shared" ref="K111" si="1611">K110/K106</f>
        <v>#DIV/0!</v>
      </c>
      <c r="L111" s="13">
        <f t="shared" ref="L111" si="1612">L110/L106</f>
        <v>0.73394495412844041</v>
      </c>
      <c r="M111" s="13">
        <f t="shared" ref="M111" si="1613">M110/M106</f>
        <v>-4.2822763306908269E-3</v>
      </c>
      <c r="N111" s="13">
        <f t="shared" ref="N111" si="1614">N110/N106</f>
        <v>-0.56284153005464477</v>
      </c>
      <c r="O111" s="13">
        <f t="shared" ref="O111" si="1615">O110/O106</f>
        <v>-7.3929961089494164E-2</v>
      </c>
      <c r="P111" s="13">
        <f t="shared" ref="P111" si="1616">P110/P106</f>
        <v>6.9994760626105185E-2</v>
      </c>
      <c r="Q111" s="13" t="e">
        <f t="shared" ref="Q111" si="1617">Q110/Q106</f>
        <v>#DIV/0!</v>
      </c>
      <c r="R111" s="13">
        <f t="shared" ref="R111" si="1618">R110/R106</f>
        <v>2.0087209302325579</v>
      </c>
      <c r="S111" s="13" t="e">
        <f t="shared" ref="S111" si="1619">S110/S106</f>
        <v>#DIV/0!</v>
      </c>
      <c r="T111" s="13" t="e">
        <f t="shared" ref="T111:U111" si="1620">T110/T106</f>
        <v>#DIV/0!</v>
      </c>
      <c r="U111" s="13" t="e">
        <f t="shared" si="1620"/>
        <v>#DIV/0!</v>
      </c>
      <c r="V111" s="163" t="e">
        <f t="shared" ref="V111" si="1621">V110/V106</f>
        <v>#DIV/0!</v>
      </c>
      <c r="W111" s="13" t="e">
        <f t="shared" ref="W111" si="1622">W110/W106</f>
        <v>#DIV/0!</v>
      </c>
      <c r="X111" s="13" t="e">
        <f t="shared" ref="X111" si="1623">X110/X106</f>
        <v>#DIV/0!</v>
      </c>
      <c r="Y111" s="13">
        <f t="shared" ref="Y111" si="1624">Y110/Y106</f>
        <v>0.39138576779026218</v>
      </c>
      <c r="Z111" s="13">
        <f t="shared" ref="Z111" si="1625">Z110/Z106</f>
        <v>1.3577981651376148</v>
      </c>
      <c r="AA111" s="13">
        <f t="shared" ref="AA111:AD111" si="1626">AA110/AA106</f>
        <v>-0.45790378006872851</v>
      </c>
      <c r="AB111" s="13" t="e">
        <f t="shared" ref="AB111" si="1627">AB110/AB106</f>
        <v>#DIV/0!</v>
      </c>
      <c r="AC111" s="14" t="e">
        <f t="shared" si="1626"/>
        <v>#DIV/0!</v>
      </c>
      <c r="AD111" s="13">
        <f t="shared" si="1626"/>
        <v>0.10816088756748869</v>
      </c>
      <c r="AE111" s="13">
        <f t="shared" ref="AE111" si="1628">AE110/AE106</f>
        <v>11</v>
      </c>
      <c r="AF111" s="13">
        <f t="shared" ref="AF111" si="1629">AF110/AF106</f>
        <v>0.48275862068965519</v>
      </c>
      <c r="AG111" s="13" t="e">
        <f t="shared" ref="AG111" si="1630">AG110/AG106</f>
        <v>#DIV/0!</v>
      </c>
      <c r="AH111" s="13" t="e">
        <f t="shared" ref="AH111" si="1631">AH110/AH106</f>
        <v>#DIV/0!</v>
      </c>
      <c r="AI111" s="13" t="e">
        <f t="shared" ref="AI111" si="1632">AI110/AI106</f>
        <v>#DIV/0!</v>
      </c>
      <c r="AJ111" s="13" t="e">
        <f t="shared" ref="AJ111" si="1633">AJ110/AJ106</f>
        <v>#DIV/0!</v>
      </c>
      <c r="AK111" s="13">
        <f t="shared" ref="AK111" si="1634">AK110/AK106</f>
        <v>6.4011379800853483E-3</v>
      </c>
      <c r="AL111" s="13">
        <f t="shared" ref="AL111" si="1635">AL110/AL106</f>
        <v>-0.12492978317043028</v>
      </c>
      <c r="AM111" s="13" t="e">
        <f t="shared" ref="AM111" si="1636">AM110/AM106</f>
        <v>#DIV/0!</v>
      </c>
      <c r="AN111" s="13" t="e">
        <f t="shared" ref="AN111" si="1637">AN110/AN106</f>
        <v>#DIV/0!</v>
      </c>
      <c r="AO111" s="163">
        <f t="shared" ref="AO111" si="1638">AO110/AO106</f>
        <v>0.71589943677039736</v>
      </c>
      <c r="AP111" s="13" t="e">
        <f t="shared" ref="AP111" si="1639">AP110/AP106</f>
        <v>#DIV/0!</v>
      </c>
      <c r="AQ111" s="14" t="e">
        <f t="shared" ref="AQ111" si="1640">AQ110/AQ106</f>
        <v>#DIV/0!</v>
      </c>
      <c r="AR111" s="13" t="e">
        <f t="shared" ref="AR111" si="1641">AR110/AR106</f>
        <v>#DIV/0!</v>
      </c>
      <c r="AS111" s="13" t="e">
        <f t="shared" ref="AS111" si="1642">AS110/AS106</f>
        <v>#DIV/0!</v>
      </c>
      <c r="AT111" s="13" t="e">
        <f t="shared" ref="AT111" si="1643">AT110/AT106</f>
        <v>#DIV/0!</v>
      </c>
      <c r="AU111" s="13" t="e">
        <f t="shared" ref="AU111" si="1644">AU110/AU106</f>
        <v>#DIV/0!</v>
      </c>
      <c r="AV111" s="13" t="e">
        <f t="shared" ref="AV111" si="1645">AV110/AV106</f>
        <v>#DIV/0!</v>
      </c>
      <c r="AW111" s="13" t="e">
        <f t="shared" ref="AW111" si="1646">AW110/AW106</f>
        <v>#DIV/0!</v>
      </c>
      <c r="AX111" s="13" t="e">
        <f t="shared" ref="AX111" si="1647">AX110/AX106</f>
        <v>#DIV/0!</v>
      </c>
      <c r="AY111" s="13" t="e">
        <f t="shared" ref="AY111" si="1648">AY110/AY106</f>
        <v>#DIV/0!</v>
      </c>
      <c r="AZ111" s="13" t="e">
        <f t="shared" ref="AZ111" si="1649">AZ110/AZ106</f>
        <v>#DIV/0!</v>
      </c>
      <c r="BA111" s="13" t="e">
        <f t="shared" ref="BA111" si="1650">BA110/BA106</f>
        <v>#DIV/0!</v>
      </c>
      <c r="BB111" s="14" t="e">
        <f t="shared" ref="BB111" si="1651">BB110/BB106</f>
        <v>#DIV/0!</v>
      </c>
      <c r="BC111" s="13">
        <f t="shared" ref="BC111" si="1652">BC110/BC106</f>
        <v>-1.1272141706924315E-2</v>
      </c>
      <c r="BD111" s="13">
        <f t="shared" ref="BD111" si="1653">BD110/BD106</f>
        <v>-1.1272141706924315E-2</v>
      </c>
      <c r="BE111" s="13" t="e">
        <f t="shared" ref="BE111" si="1654">BE110/BE106</f>
        <v>#DIV/0!</v>
      </c>
      <c r="BF111" s="13">
        <f t="shared" ref="BF111" si="1655">BF110/BF106</f>
        <v>0.48733361957921856</v>
      </c>
      <c r="BG111" s="13">
        <f t="shared" ref="BG111:BH111" si="1656">BG110/BG106</f>
        <v>-0.16304992978849689</v>
      </c>
      <c r="BH111" s="163">
        <f t="shared" si="1656"/>
        <v>0.10028892290229935</v>
      </c>
      <c r="BI111" s="46">
        <f t="shared" ref="BI111" si="1657">BI110/BI106</f>
        <v>0.1072394154676802</v>
      </c>
      <c r="BJ111" s="13" t="e">
        <f t="shared" ref="BJ111:BK111" si="1658">BJ110/BJ106</f>
        <v>#DIV/0!</v>
      </c>
      <c r="BK111" s="52">
        <f t="shared" si="1658"/>
        <v>0.1072394154676802</v>
      </c>
      <c r="BM111" s="14">
        <f t="shared" ref="BM111" si="1659">BM110/BM106</f>
        <v>0.10028892290229935</v>
      </c>
    </row>
    <row r="112" spans="1:65" ht="15.75">
      <c r="A112" s="130"/>
      <c r="B112" s="5" t="s">
        <v>320</v>
      </c>
      <c r="C112" s="128">
        <f>C107/C104</f>
        <v>0.78453779740637042</v>
      </c>
      <c r="D112" s="128">
        <f t="shared" ref="D112:BK112" si="1660">D107/D104</f>
        <v>0.84597011186803062</v>
      </c>
      <c r="E112" s="128">
        <f t="shared" si="1660"/>
        <v>0.96453569762015867</v>
      </c>
      <c r="F112" s="128">
        <f t="shared" si="1660"/>
        <v>0.81746613722207617</v>
      </c>
      <c r="G112" s="128">
        <f t="shared" si="1660"/>
        <v>0.67894267384815943</v>
      </c>
      <c r="H112" s="128" t="e">
        <f t="shared" si="1660"/>
        <v>#DIV/0!</v>
      </c>
      <c r="I112" s="128" t="e">
        <f t="shared" si="1660"/>
        <v>#DIV/0!</v>
      </c>
      <c r="J112" s="128" t="e">
        <f t="shared" si="1660"/>
        <v>#DIV/0!</v>
      </c>
      <c r="K112" s="128" t="e">
        <f t="shared" si="1660"/>
        <v>#DIV/0!</v>
      </c>
      <c r="L112" s="128">
        <f t="shared" si="1660"/>
        <v>0.82894736842105265</v>
      </c>
      <c r="M112" s="128">
        <f t="shared" si="1660"/>
        <v>0.70766522039866697</v>
      </c>
      <c r="N112" s="128">
        <f t="shared" si="1660"/>
        <v>1.1594202898550725</v>
      </c>
      <c r="O112" s="128">
        <f t="shared" si="1660"/>
        <v>1.1840796019900497</v>
      </c>
      <c r="P112" s="128">
        <f t="shared" si="1660"/>
        <v>0.767489929417844</v>
      </c>
      <c r="Q112" s="128" t="e">
        <f t="shared" si="1660"/>
        <v>#DIV/0!</v>
      </c>
      <c r="R112" s="128">
        <f t="shared" si="1660"/>
        <v>1.1741349971639252</v>
      </c>
      <c r="S112" s="128" t="e">
        <f t="shared" si="1660"/>
        <v>#DIV/0!</v>
      </c>
      <c r="T112" s="128" t="e">
        <f t="shared" si="1660"/>
        <v>#DIV/0!</v>
      </c>
      <c r="U112" s="128" t="e">
        <f t="shared" si="1660"/>
        <v>#DIV/0!</v>
      </c>
      <c r="V112" s="178" t="e">
        <f t="shared" si="1660"/>
        <v>#DIV/0!</v>
      </c>
      <c r="W112" s="128" t="e">
        <f t="shared" si="1660"/>
        <v>#DIV/0!</v>
      </c>
      <c r="X112" s="128" t="e">
        <f t="shared" si="1660"/>
        <v>#DIV/0!</v>
      </c>
      <c r="Y112" s="128">
        <f t="shared" si="1660"/>
        <v>0.73201970443349751</v>
      </c>
      <c r="Z112" s="128">
        <f t="shared" si="1660"/>
        <v>1.2277070063694266</v>
      </c>
      <c r="AA112" s="128">
        <f t="shared" si="1660"/>
        <v>0.27920353982300883</v>
      </c>
      <c r="AB112" s="128">
        <f t="shared" ref="AB112" si="1661">AB107/AB104</f>
        <v>0.16363636363636364</v>
      </c>
      <c r="AC112" s="218" t="e">
        <f t="shared" si="1660"/>
        <v>#DIV/0!</v>
      </c>
      <c r="AD112" s="128">
        <f t="shared" si="1660"/>
        <v>0.79008922896356881</v>
      </c>
      <c r="AE112" s="128">
        <f t="shared" si="1660"/>
        <v>7</v>
      </c>
      <c r="AF112" s="128">
        <f t="shared" si="1660"/>
        <v>0.82375478927203061</v>
      </c>
      <c r="AG112" s="128">
        <f t="shared" si="1660"/>
        <v>0</v>
      </c>
      <c r="AH112" s="128" t="e">
        <f t="shared" si="1660"/>
        <v>#DIV/0!</v>
      </c>
      <c r="AI112" s="128" t="e">
        <f t="shared" si="1660"/>
        <v>#DIV/0!</v>
      </c>
      <c r="AJ112" s="128" t="e">
        <f t="shared" si="1660"/>
        <v>#DIV/0!</v>
      </c>
      <c r="AK112" s="128">
        <f t="shared" si="1660"/>
        <v>1.0132474042248478</v>
      </c>
      <c r="AL112" s="128">
        <f t="shared" si="1660"/>
        <v>0.57824795842613219</v>
      </c>
      <c r="AM112" s="128" t="e">
        <f t="shared" si="1660"/>
        <v>#DIV/0!</v>
      </c>
      <c r="AN112" s="128" t="e">
        <f t="shared" si="1660"/>
        <v>#DIV/0!</v>
      </c>
      <c r="AO112" s="178">
        <f t="shared" si="1660"/>
        <v>1.3242271921517204</v>
      </c>
      <c r="AP112" s="128" t="e">
        <f t="shared" si="1660"/>
        <v>#DIV/0!</v>
      </c>
      <c r="AQ112" s="218" t="e">
        <f t="shared" si="1660"/>
        <v>#DIV/0!</v>
      </c>
      <c r="AR112" s="128" t="e">
        <f t="shared" si="1660"/>
        <v>#DIV/0!</v>
      </c>
      <c r="AS112" s="128" t="e">
        <f t="shared" si="1660"/>
        <v>#DIV/0!</v>
      </c>
      <c r="AT112" s="128" t="e">
        <f t="shared" si="1660"/>
        <v>#DIV/0!</v>
      </c>
      <c r="AU112" s="128" t="e">
        <f t="shared" si="1660"/>
        <v>#DIV/0!</v>
      </c>
      <c r="AV112" s="128" t="e">
        <f t="shared" si="1660"/>
        <v>#DIV/0!</v>
      </c>
      <c r="AW112" s="128" t="e">
        <f t="shared" si="1660"/>
        <v>#DIV/0!</v>
      </c>
      <c r="AX112" s="128" t="e">
        <f t="shared" si="1660"/>
        <v>#DIV/0!</v>
      </c>
      <c r="AY112" s="128">
        <f t="shared" si="1660"/>
        <v>0</v>
      </c>
      <c r="AZ112" s="128" t="e">
        <f t="shared" si="1660"/>
        <v>#DIV/0!</v>
      </c>
      <c r="BA112" s="128" t="e">
        <f t="shared" si="1660"/>
        <v>#DIV/0!</v>
      </c>
      <c r="BB112" s="218" t="e">
        <f t="shared" si="1660"/>
        <v>#DIV/0!</v>
      </c>
      <c r="BC112" s="128">
        <f t="shared" si="1660"/>
        <v>0.26788830715532286</v>
      </c>
      <c r="BD112" s="128">
        <f t="shared" si="1660"/>
        <v>0.26534140017286084</v>
      </c>
      <c r="BE112" s="128">
        <f t="shared" si="1660"/>
        <v>0</v>
      </c>
      <c r="BF112" s="128">
        <f t="shared" si="1660"/>
        <v>3.5896373056994819</v>
      </c>
      <c r="BG112" s="128">
        <f t="shared" si="1660"/>
        <v>0.41130604288499023</v>
      </c>
      <c r="BH112" s="178">
        <f t="shared" si="1660"/>
        <v>0.62723712138665988</v>
      </c>
      <c r="BI112" s="128">
        <f t="shared" si="1660"/>
        <v>0.76692702251033418</v>
      </c>
      <c r="BJ112" s="128" t="e">
        <f t="shared" si="1660"/>
        <v>#DIV/0!</v>
      </c>
      <c r="BK112" s="128">
        <f t="shared" si="1660"/>
        <v>0.76692702251033418</v>
      </c>
      <c r="BM112" s="128">
        <f t="shared" ref="BM112" si="1662">BM107/BM104</f>
        <v>0.62723712138665988</v>
      </c>
    </row>
    <row r="113" spans="1:65" s="181" customFormat="1" ht="15.75">
      <c r="A113" s="130"/>
      <c r="B113" s="5" t="s">
        <v>319</v>
      </c>
      <c r="C113" s="11">
        <f>C104-C107</f>
        <v>147140</v>
      </c>
      <c r="D113" s="11">
        <f t="shared" ref="D113:BK113" si="1663">D104-D107</f>
        <v>34436</v>
      </c>
      <c r="E113" s="11">
        <f t="shared" si="1663"/>
        <v>456</v>
      </c>
      <c r="F113" s="11">
        <f t="shared" si="1663"/>
        <v>13193</v>
      </c>
      <c r="G113" s="11">
        <f t="shared" si="1663"/>
        <v>18717</v>
      </c>
      <c r="H113" s="11">
        <f t="shared" si="1663"/>
        <v>0</v>
      </c>
      <c r="I113" s="11">
        <f t="shared" si="1663"/>
        <v>0</v>
      </c>
      <c r="J113" s="11">
        <f t="shared" si="1663"/>
        <v>0</v>
      </c>
      <c r="K113" s="11">
        <f t="shared" si="1663"/>
        <v>0</v>
      </c>
      <c r="L113" s="11">
        <f t="shared" si="1663"/>
        <v>117</v>
      </c>
      <c r="M113" s="11">
        <f t="shared" si="1663"/>
        <v>23245</v>
      </c>
      <c r="N113" s="11">
        <f t="shared" si="1663"/>
        <v>-11</v>
      </c>
      <c r="O113" s="11">
        <f t="shared" si="1663"/>
        <v>-1147</v>
      </c>
      <c r="P113" s="11">
        <f t="shared" si="1663"/>
        <v>19798</v>
      </c>
      <c r="Q113" s="11">
        <f t="shared" si="1663"/>
        <v>0</v>
      </c>
      <c r="R113" s="11">
        <f t="shared" si="1663"/>
        <v>-307</v>
      </c>
      <c r="S113" s="11">
        <f t="shared" si="1663"/>
        <v>0</v>
      </c>
      <c r="T113" s="11">
        <f t="shared" si="1663"/>
        <v>0</v>
      </c>
      <c r="U113" s="11">
        <f t="shared" si="1663"/>
        <v>0</v>
      </c>
      <c r="V113" s="11">
        <f t="shared" si="1663"/>
        <v>0</v>
      </c>
      <c r="W113" s="11">
        <f t="shared" si="1663"/>
        <v>0</v>
      </c>
      <c r="X113" s="11">
        <f t="shared" si="1663"/>
        <v>0</v>
      </c>
      <c r="Y113" s="11">
        <f t="shared" si="1663"/>
        <v>1088</v>
      </c>
      <c r="Z113" s="11">
        <f t="shared" si="1663"/>
        <v>-143</v>
      </c>
      <c r="AA113" s="11">
        <f t="shared" si="1663"/>
        <v>1629</v>
      </c>
      <c r="AB113" s="11">
        <f t="shared" si="1663"/>
        <v>46</v>
      </c>
      <c r="AC113" s="11">
        <f t="shared" si="1663"/>
        <v>0</v>
      </c>
      <c r="AD113" s="11">
        <f t="shared" si="1663"/>
        <v>258257</v>
      </c>
      <c r="AE113" s="11">
        <f t="shared" si="1663"/>
        <v>-72</v>
      </c>
      <c r="AF113" s="11">
        <f t="shared" si="1663"/>
        <v>46</v>
      </c>
      <c r="AG113" s="11">
        <f t="shared" si="1663"/>
        <v>57</v>
      </c>
      <c r="AH113" s="11">
        <f t="shared" si="1663"/>
        <v>0</v>
      </c>
      <c r="AI113" s="11">
        <f t="shared" si="1663"/>
        <v>0</v>
      </c>
      <c r="AJ113" s="11">
        <f t="shared" si="1663"/>
        <v>0</v>
      </c>
      <c r="AK113" s="11">
        <f t="shared" si="1663"/>
        <v>-37</v>
      </c>
      <c r="AL113" s="11">
        <f t="shared" si="1663"/>
        <v>5681</v>
      </c>
      <c r="AM113" s="11">
        <f t="shared" si="1663"/>
        <v>0</v>
      </c>
      <c r="AN113" s="11">
        <f t="shared" si="1663"/>
        <v>0</v>
      </c>
      <c r="AO113" s="11">
        <f t="shared" si="1663"/>
        <v>-13352</v>
      </c>
      <c r="AP113" s="11">
        <f t="shared" si="1663"/>
        <v>0</v>
      </c>
      <c r="AQ113" s="11">
        <f t="shared" si="1663"/>
        <v>0</v>
      </c>
      <c r="AR113" s="11">
        <f t="shared" si="1663"/>
        <v>0</v>
      </c>
      <c r="AS113" s="11">
        <f t="shared" si="1663"/>
        <v>0</v>
      </c>
      <c r="AT113" s="11">
        <f t="shared" si="1663"/>
        <v>0</v>
      </c>
      <c r="AU113" s="11">
        <f t="shared" si="1663"/>
        <v>0</v>
      </c>
      <c r="AV113" s="11">
        <f t="shared" si="1663"/>
        <v>0</v>
      </c>
      <c r="AW113" s="11">
        <f t="shared" si="1663"/>
        <v>0</v>
      </c>
      <c r="AX113" s="11">
        <f t="shared" si="1663"/>
        <v>0</v>
      </c>
      <c r="AY113" s="11">
        <f t="shared" si="1663"/>
        <v>49</v>
      </c>
      <c r="AZ113" s="11">
        <f t="shared" si="1663"/>
        <v>0</v>
      </c>
      <c r="BA113" s="11">
        <f t="shared" si="1663"/>
        <v>0</v>
      </c>
      <c r="BB113" s="11">
        <f t="shared" si="1663"/>
        <v>0</v>
      </c>
      <c r="BC113" s="11">
        <f t="shared" si="1663"/>
        <v>1678</v>
      </c>
      <c r="BD113" s="11">
        <f t="shared" si="1663"/>
        <v>1700</v>
      </c>
      <c r="BE113" s="11">
        <f t="shared" si="1663"/>
        <v>45</v>
      </c>
      <c r="BF113" s="11">
        <f t="shared" si="1663"/>
        <v>-2499</v>
      </c>
      <c r="BG113" s="11">
        <f t="shared" si="1663"/>
        <v>82748</v>
      </c>
      <c r="BH113" s="11">
        <f t="shared" si="1663"/>
        <v>76044</v>
      </c>
      <c r="BI113" s="11">
        <f t="shared" si="1663"/>
        <v>334301</v>
      </c>
      <c r="BJ113" s="11">
        <f t="shared" si="1663"/>
        <v>0</v>
      </c>
      <c r="BK113" s="11">
        <f t="shared" si="1663"/>
        <v>334301</v>
      </c>
      <c r="BL113" s="11">
        <f t="shared" ref="BL113:BM113" si="1664">BL107-BL104</f>
        <v>1100017</v>
      </c>
      <c r="BM113" s="11">
        <f t="shared" si="1664"/>
        <v>-76044</v>
      </c>
    </row>
    <row r="114" spans="1:65" s="181" customFormat="1" ht="15.75">
      <c r="A114" s="130"/>
      <c r="B114" s="5"/>
      <c r="C114" s="5"/>
      <c r="D114" s="5"/>
      <c r="E114" s="5"/>
      <c r="F114" s="5"/>
      <c r="G114" s="5"/>
      <c r="H114" s="5"/>
      <c r="I114" s="5"/>
      <c r="J114" s="5"/>
      <c r="K114" s="5"/>
      <c r="L114" s="5"/>
      <c r="M114" s="5"/>
      <c r="N114" s="5"/>
      <c r="O114" s="5"/>
      <c r="P114" s="5"/>
      <c r="Q114" s="5"/>
      <c r="R114" s="5"/>
      <c r="S114" s="5"/>
      <c r="T114" s="5"/>
      <c r="U114" s="5"/>
      <c r="V114" s="16"/>
      <c r="W114" s="5"/>
      <c r="X114" s="5"/>
      <c r="Y114" s="5"/>
      <c r="Z114" s="5"/>
      <c r="AA114" s="5"/>
      <c r="AB114" s="5"/>
      <c r="AC114" s="6"/>
      <c r="AD114" s="6"/>
      <c r="AE114" s="5"/>
      <c r="AF114" s="5"/>
      <c r="AG114" s="5"/>
      <c r="AH114" s="5"/>
      <c r="AI114" s="5"/>
      <c r="AJ114" s="5"/>
      <c r="AK114" s="5"/>
      <c r="AL114" s="5"/>
      <c r="AM114" s="5"/>
      <c r="AN114" s="5"/>
      <c r="AO114" s="16"/>
      <c r="AP114" s="5"/>
      <c r="AQ114" s="6"/>
      <c r="AR114" s="5"/>
      <c r="AS114" s="5"/>
      <c r="AT114" s="5"/>
      <c r="AU114" s="5"/>
      <c r="AV114" s="5"/>
      <c r="AW114" s="6"/>
      <c r="AX114" s="5"/>
      <c r="AY114" s="5"/>
      <c r="AZ114" s="5"/>
      <c r="BA114" s="5"/>
      <c r="BB114" s="6"/>
      <c r="BC114" s="5"/>
      <c r="BD114" s="5"/>
      <c r="BE114" s="5"/>
      <c r="BF114" s="5"/>
      <c r="BG114" s="5"/>
      <c r="BH114" s="16"/>
      <c r="BI114" s="44"/>
      <c r="BJ114" s="5"/>
      <c r="BK114" s="50"/>
    </row>
    <row r="115" spans="1:65" s="179" customFormat="1" ht="15.75">
      <c r="A115" s="15" t="s">
        <v>138</v>
      </c>
      <c r="B115" s="9" t="s">
        <v>321</v>
      </c>
      <c r="C115" s="226">
        <v>0</v>
      </c>
      <c r="D115" s="226">
        <v>0</v>
      </c>
      <c r="E115" s="226">
        <v>0</v>
      </c>
      <c r="F115" s="226">
        <v>0</v>
      </c>
      <c r="G115" s="226">
        <v>0</v>
      </c>
      <c r="H115" s="226">
        <v>1713079</v>
      </c>
      <c r="I115" s="226">
        <v>0</v>
      </c>
      <c r="J115" s="226">
        <v>0</v>
      </c>
      <c r="K115" s="226">
        <v>0</v>
      </c>
      <c r="L115" s="226">
        <v>0</v>
      </c>
      <c r="M115" s="226">
        <v>0</v>
      </c>
      <c r="N115" s="226">
        <v>0</v>
      </c>
      <c r="O115" s="226">
        <v>0</v>
      </c>
      <c r="P115" s="226">
        <v>0</v>
      </c>
      <c r="Q115" s="226">
        <v>0</v>
      </c>
      <c r="R115" s="226">
        <v>0</v>
      </c>
      <c r="S115" s="226">
        <v>0</v>
      </c>
      <c r="T115" s="226">
        <v>0</v>
      </c>
      <c r="U115" s="226">
        <v>0</v>
      </c>
      <c r="V115" s="226">
        <v>0</v>
      </c>
      <c r="W115" s="226">
        <v>0</v>
      </c>
      <c r="X115" s="226">
        <v>0</v>
      </c>
      <c r="Y115" s="226">
        <v>0</v>
      </c>
      <c r="Z115" s="226">
        <v>0</v>
      </c>
      <c r="AA115" s="226">
        <v>0</v>
      </c>
      <c r="AB115" s="226">
        <v>0</v>
      </c>
      <c r="AC115" s="226">
        <v>0</v>
      </c>
      <c r="AD115" s="227">
        <f t="shared" ref="AD115" si="1665">SUM(C115:AC115)</f>
        <v>1713079</v>
      </c>
      <c r="AE115" s="226">
        <v>0</v>
      </c>
      <c r="AF115" s="226">
        <v>0</v>
      </c>
      <c r="AG115" s="226">
        <v>0</v>
      </c>
      <c r="AH115" s="226">
        <v>0</v>
      </c>
      <c r="AI115" s="226">
        <v>0</v>
      </c>
      <c r="AJ115" s="226">
        <v>0</v>
      </c>
      <c r="AK115" s="226">
        <v>0</v>
      </c>
      <c r="AL115" s="226">
        <v>0</v>
      </c>
      <c r="AM115" s="226">
        <v>0</v>
      </c>
      <c r="AN115" s="226">
        <v>0</v>
      </c>
      <c r="AO115" s="226">
        <v>0</v>
      </c>
      <c r="AP115" s="226">
        <v>0</v>
      </c>
      <c r="AQ115" s="226">
        <v>0</v>
      </c>
      <c r="AR115" s="226">
        <v>0</v>
      </c>
      <c r="AS115" s="226">
        <v>0</v>
      </c>
      <c r="AT115" s="226">
        <v>0</v>
      </c>
      <c r="AU115" s="226">
        <v>0</v>
      </c>
      <c r="AV115" s="226">
        <v>0</v>
      </c>
      <c r="AW115" s="226">
        <v>0</v>
      </c>
      <c r="AX115" s="226">
        <v>0</v>
      </c>
      <c r="AY115" s="226">
        <v>0</v>
      </c>
      <c r="AZ115" s="226">
        <v>0</v>
      </c>
      <c r="BA115" s="226">
        <v>0</v>
      </c>
      <c r="BB115" s="226">
        <v>0</v>
      </c>
      <c r="BC115" s="226">
        <v>0</v>
      </c>
      <c r="BD115" s="226">
        <v>0</v>
      </c>
      <c r="BE115" s="226">
        <v>0</v>
      </c>
      <c r="BF115" s="226">
        <v>0</v>
      </c>
      <c r="BG115" s="226">
        <v>2585396</v>
      </c>
      <c r="BH115" s="230">
        <f>SUM(AE115:BG115)</f>
        <v>2585396</v>
      </c>
      <c r="BI115" s="125">
        <f>AD115+BH115</f>
        <v>4298475</v>
      </c>
      <c r="BJ115" s="231">
        <v>2572678</v>
      </c>
      <c r="BK115" s="227">
        <f t="shared" ref="BK115:BK116" si="1666">BI115-BJ115</f>
        <v>1725797</v>
      </c>
      <c r="BM115" s="229">
        <f>BK115-AD115</f>
        <v>12718</v>
      </c>
    </row>
    <row r="116" spans="1:65" s="41" customFormat="1" ht="15.75">
      <c r="A116" s="136"/>
      <c r="B116" s="235" t="s">
        <v>331</v>
      </c>
      <c r="C116" s="10">
        <v>0</v>
      </c>
      <c r="D116" s="10">
        <f>IF('[1]Upto Month Current'!$L$5="",0,'[1]Upto Month Current'!$L$5)</f>
        <v>0</v>
      </c>
      <c r="E116" s="10">
        <f>IF('[1]Upto Month Current'!$L$6="",0,'[1]Upto Month Current'!$L$6)</f>
        <v>0</v>
      </c>
      <c r="F116" s="10">
        <f>IF('[1]Upto Month Current'!$L$7="",0,'[1]Upto Month Current'!$L$7)</f>
        <v>0</v>
      </c>
      <c r="G116" s="10">
        <f>IF('[1]Upto Month Current'!$L$8="",0,'[1]Upto Month Current'!$L$8)</f>
        <v>0</v>
      </c>
      <c r="H116" s="10">
        <v>1164898</v>
      </c>
      <c r="I116" s="10">
        <v>0</v>
      </c>
      <c r="J116" s="10">
        <f>IF('[1]Upto Month Current'!$L$11="",0,'[1]Upto Month Current'!$L$11)</f>
        <v>0</v>
      </c>
      <c r="K116" s="10">
        <f>IF('[1]Upto Month Current'!$L$12="",0,'[1]Upto Month Current'!$L$12)</f>
        <v>0</v>
      </c>
      <c r="L116" s="10">
        <f>IF('[1]Upto Month Current'!$L$13="",0,'[1]Upto Month Current'!$L$13)</f>
        <v>0</v>
      </c>
      <c r="M116" s="10">
        <f>IF('[1]Upto Month Current'!$L$14="",0,'[1]Upto Month Current'!$L$14)</f>
        <v>0</v>
      </c>
      <c r="N116" s="10">
        <f>IF('[1]Upto Month Current'!$L$15="",0,'[1]Upto Month Current'!$L$15)</f>
        <v>0</v>
      </c>
      <c r="O116" s="10">
        <f>IF('[1]Upto Month Current'!$L$16="",0,'[1]Upto Month Current'!$L$16)</f>
        <v>0</v>
      </c>
      <c r="P116" s="10">
        <f>IF('[1]Upto Month Current'!$L$17="",0,'[1]Upto Month Current'!$L$17)</f>
        <v>0</v>
      </c>
      <c r="Q116" s="10">
        <v>0</v>
      </c>
      <c r="R116" s="10">
        <f>IF('[1]Upto Month Current'!$L$21="",0,'[1]Upto Month Current'!$L$21)</f>
        <v>0</v>
      </c>
      <c r="S116" s="10">
        <f>IF('[1]Upto Month Current'!$L$26="",0,'[1]Upto Month Current'!$L$26)</f>
        <v>0</v>
      </c>
      <c r="T116" s="10">
        <f>IF('[1]Upto Month Current'!$L$27="",0,'[1]Upto Month Current'!$L$27)</f>
        <v>0</v>
      </c>
      <c r="U116" s="10">
        <f>IF('[1]Upto Month Current'!$L$30="",0,'[1]Upto Month Current'!$L$30)</f>
        <v>0</v>
      </c>
      <c r="V116" s="10">
        <v>0</v>
      </c>
      <c r="W116" s="10">
        <f>IF('[1]Upto Month Current'!$L$39="",0,'[1]Upto Month Current'!$L$39)</f>
        <v>0</v>
      </c>
      <c r="X116" s="10">
        <v>0</v>
      </c>
      <c r="Y116" s="10">
        <f>IF('[1]Upto Month Current'!$L$42="",0,'[1]Upto Month Current'!$L$42)</f>
        <v>0</v>
      </c>
      <c r="Z116" s="10">
        <f>IF('[1]Upto Month Current'!$L$43="",0,'[1]Upto Month Current'!$L$43)</f>
        <v>0</v>
      </c>
      <c r="AA116" s="10">
        <f>IF('[1]Upto Month Current'!$L$44="",0,'[1]Upto Month Current'!$L$44)</f>
        <v>0</v>
      </c>
      <c r="AB116" s="10">
        <f>IF('[1]Upto Month Current'!$L$48="",0,'[1]Upto Month Current'!$L$48)</f>
        <v>0</v>
      </c>
      <c r="AC116" s="10">
        <f>IF('[1]Upto Month Current'!$L$51="",0,'[1]Upto Month Current'!$L$51)</f>
        <v>0</v>
      </c>
      <c r="AD116" s="123">
        <f t="shared" ref="AD116" si="1667">SUM(C116:AC116)</f>
        <v>1164898</v>
      </c>
      <c r="AE116" s="10">
        <f>IF('[1]Upto Month Current'!$L$19="",0,'[1]Upto Month Current'!$L$19)</f>
        <v>0</v>
      </c>
      <c r="AF116" s="10">
        <f>IF('[1]Upto Month Current'!$L$20="",0,'[1]Upto Month Current'!$L$20)</f>
        <v>0</v>
      </c>
      <c r="AG116" s="10">
        <f>IF('[1]Upto Month Current'!$L$22="",0,'[1]Upto Month Current'!$L$22)</f>
        <v>0</v>
      </c>
      <c r="AH116" s="10">
        <v>0</v>
      </c>
      <c r="AI116" s="10">
        <v>0</v>
      </c>
      <c r="AJ116" s="10">
        <f>IF('[1]Upto Month Current'!$L$25="",0,'[1]Upto Month Current'!$L$25)</f>
        <v>0</v>
      </c>
      <c r="AK116" s="10">
        <f>IF('[1]Upto Month Current'!$L$28="",0,'[1]Upto Month Current'!$L$28)</f>
        <v>0</v>
      </c>
      <c r="AL116" s="10">
        <f>IF('[1]Upto Month Current'!$L$29="",0,'[1]Upto Month Current'!$L$29)</f>
        <v>0</v>
      </c>
      <c r="AM116" s="10">
        <f>IF('[1]Upto Month Current'!$L$31="",0,'[1]Upto Month Current'!$L$31)</f>
        <v>0</v>
      </c>
      <c r="AN116" s="10">
        <f>IF('[1]Upto Month Current'!$L$32="",0,'[1]Upto Month Current'!$L$32)</f>
        <v>0</v>
      </c>
      <c r="AO116" s="10">
        <f>IF('[1]Upto Month Current'!$L$33="",0,'[1]Upto Month Current'!$L$33)</f>
        <v>0</v>
      </c>
      <c r="AP116" s="10">
        <f>IF('[1]Upto Month Current'!$L$34="",0,'[1]Upto Month Current'!$L$34)</f>
        <v>0</v>
      </c>
      <c r="AQ116" s="10">
        <v>0</v>
      </c>
      <c r="AR116" s="10">
        <f>IF('[1]Upto Month Current'!$L$37="",0,'[1]Upto Month Current'!$L$37)</f>
        <v>0</v>
      </c>
      <c r="AS116" s="10">
        <v>0</v>
      </c>
      <c r="AT116" s="10">
        <v>0</v>
      </c>
      <c r="AU116" s="10">
        <f>IF('[1]Upto Month Current'!$L$41="",0,'[1]Upto Month Current'!$L$41)</f>
        <v>0</v>
      </c>
      <c r="AV116" s="10">
        <v>0</v>
      </c>
      <c r="AW116" s="10">
        <f>IF('[1]Upto Month Current'!$L$45="",0,'[1]Upto Month Current'!$L$45)</f>
        <v>0</v>
      </c>
      <c r="AX116" s="10">
        <f>IF('[1]Upto Month Current'!$L$46="",0,'[1]Upto Month Current'!$L$46)</f>
        <v>0</v>
      </c>
      <c r="AY116" s="10">
        <f>IF('[1]Upto Month Current'!$L$47="",0,'[1]Upto Month Current'!$L$47)</f>
        <v>0</v>
      </c>
      <c r="AZ116" s="10">
        <v>0</v>
      </c>
      <c r="BA116" s="10">
        <f>IF('[1]Upto Month Current'!$L$50="",0,'[1]Upto Month Current'!$L$50)</f>
        <v>0</v>
      </c>
      <c r="BB116" s="10">
        <f>IF('[1]Upto Month Current'!$L$52="",0,'[1]Upto Month Current'!$L$52)</f>
        <v>0</v>
      </c>
      <c r="BC116" s="10">
        <f>IF('[1]Upto Month Current'!$L$53="",0,'[1]Upto Month Current'!$L$53)</f>
        <v>0</v>
      </c>
      <c r="BD116" s="10">
        <f>IF('[1]Upto Month Current'!$L$54="",0,'[1]Upto Month Current'!$L$54)</f>
        <v>0</v>
      </c>
      <c r="BE116" s="10">
        <v>0</v>
      </c>
      <c r="BF116" s="10">
        <f>IF('[1]Upto Month Current'!$L$56="",0,'[1]Upto Month Current'!$L$56)</f>
        <v>0</v>
      </c>
      <c r="BG116" s="10">
        <v>8481</v>
      </c>
      <c r="BH116" s="10">
        <f>SUM(AE116:BG116)</f>
        <v>8481</v>
      </c>
      <c r="BI116" s="220">
        <f>AD116+BH116</f>
        <v>1173379</v>
      </c>
      <c r="BJ116" s="10">
        <v>0</v>
      </c>
      <c r="BK116" s="10">
        <f t="shared" si="1666"/>
        <v>1173379</v>
      </c>
      <c r="BL116" s="41">
        <f>'[1]Upto Month Current'!$L$61</f>
        <v>297912</v>
      </c>
      <c r="BM116" s="219">
        <f t="shared" ref="BM116" si="1668">BK116-AD116</f>
        <v>8481</v>
      </c>
    </row>
    <row r="117" spans="1:65" ht="15.75">
      <c r="A117" s="130"/>
      <c r="B117" s="12" t="s">
        <v>332</v>
      </c>
      <c r="C117" s="9">
        <f>IF('Upto Month COPPY'!$L$4="",0,'Upto Month COPPY'!$L$4)</f>
        <v>0</v>
      </c>
      <c r="D117" s="9">
        <f>IF('Upto Month COPPY'!$L$5="",0,'Upto Month COPPY'!$L$5)</f>
        <v>0</v>
      </c>
      <c r="E117" s="9">
        <f>IF('Upto Month COPPY'!$L$6="",0,'Upto Month COPPY'!$L$6)</f>
        <v>0</v>
      </c>
      <c r="F117" s="9">
        <f>IF('Upto Month COPPY'!$L$7="",0,'Upto Month COPPY'!$L$7)</f>
        <v>0</v>
      </c>
      <c r="G117" s="9">
        <f>IF('Upto Month COPPY'!$L$8="",0,'Upto Month COPPY'!$L$8)</f>
        <v>0</v>
      </c>
      <c r="H117" s="9">
        <f>IF('Upto Month COPPY'!$L$9="",0,'Upto Month COPPY'!$L$9)</f>
        <v>977506</v>
      </c>
      <c r="I117" s="9">
        <f>IF('Upto Month COPPY'!$L$10="",0,'Upto Month COPPY'!$L$10)</f>
        <v>0</v>
      </c>
      <c r="J117" s="9">
        <f>IF('Upto Month COPPY'!$L$11="",0,'Upto Month COPPY'!$L$11)</f>
        <v>0</v>
      </c>
      <c r="K117" s="9">
        <f>IF('Upto Month COPPY'!$L$12="",0,'Upto Month COPPY'!$L$12)</f>
        <v>0</v>
      </c>
      <c r="L117" s="9">
        <f>IF('Upto Month COPPY'!$L$13="",0,'Upto Month COPPY'!$L$13)</f>
        <v>0</v>
      </c>
      <c r="M117" s="9">
        <f>IF('Upto Month COPPY'!$L$14="",0,'Upto Month COPPY'!$L$14)</f>
        <v>0</v>
      </c>
      <c r="N117" s="9">
        <f>IF('Upto Month COPPY'!$L$15="",0,'Upto Month COPPY'!$L$15)</f>
        <v>0</v>
      </c>
      <c r="O117" s="9">
        <f>IF('Upto Month COPPY'!$L$16="",0,'Upto Month COPPY'!$L$16)</f>
        <v>0</v>
      </c>
      <c r="P117" s="9">
        <f>IF('Upto Month COPPY'!$L$17="",0,'Upto Month COPPY'!$L$17)</f>
        <v>0</v>
      </c>
      <c r="Q117" s="9">
        <f>IF('Upto Month COPPY'!$L$18="",0,'Upto Month COPPY'!$L$18)</f>
        <v>0</v>
      </c>
      <c r="R117" s="9">
        <f>IF('Upto Month COPPY'!$L$21="",0,'Upto Month COPPY'!$L$21)</f>
        <v>0</v>
      </c>
      <c r="S117" s="9">
        <f>IF('Upto Month COPPY'!$L$26="",0,'Upto Month COPPY'!$L$26)</f>
        <v>0</v>
      </c>
      <c r="T117" s="9">
        <f>IF('Upto Month COPPY'!$L$27="",0,'Upto Month COPPY'!$L$27)</f>
        <v>0</v>
      </c>
      <c r="U117" s="9">
        <f>IF('Upto Month COPPY'!$L$30="",0,'Upto Month COPPY'!$L$30)</f>
        <v>0</v>
      </c>
      <c r="V117" s="9">
        <f>IF('Upto Month COPPY'!$L$35="",0,'Upto Month COPPY'!$L$35)</f>
        <v>0</v>
      </c>
      <c r="W117" s="9">
        <f>IF('Upto Month COPPY'!$L$39="",0,'Upto Month COPPY'!$L$39)</f>
        <v>0</v>
      </c>
      <c r="X117" s="9">
        <f>IF('Upto Month COPPY'!$L$40="",0,'Upto Month COPPY'!$L$40)</f>
        <v>0</v>
      </c>
      <c r="Y117" s="9">
        <f>IF('Upto Month COPPY'!$L$42="",0,'Upto Month COPPY'!$L$42)</f>
        <v>0</v>
      </c>
      <c r="Z117" s="9">
        <f>IF('Upto Month COPPY'!$L$43="",0,'Upto Month COPPY'!$L$43)</f>
        <v>0</v>
      </c>
      <c r="AA117" s="9">
        <f>IF('Upto Month COPPY'!$L$44="",0,'Upto Month COPPY'!$L$44)</f>
        <v>0</v>
      </c>
      <c r="AB117" s="9">
        <f>IF('Upto Month COPPY'!$L$48="",0,'Upto Month COPPY'!$L$48)</f>
        <v>0</v>
      </c>
      <c r="AC117" s="10">
        <f>IF('Upto Month COPPY'!$L$51="",0,'Upto Month COPPY'!$L$51)</f>
        <v>0</v>
      </c>
      <c r="AD117" s="123">
        <f t="shared" ref="AD117:AD118" si="1669">SUM(C117:AC117)</f>
        <v>977506</v>
      </c>
      <c r="AE117" s="9">
        <f>IF('Upto Month COPPY'!$L$19="",0,'Upto Month COPPY'!$L$19)</f>
        <v>0</v>
      </c>
      <c r="AF117" s="9">
        <f>IF('Upto Month COPPY'!$L$20="",0,'Upto Month COPPY'!$L$20)</f>
        <v>0</v>
      </c>
      <c r="AG117" s="9">
        <f>IF('Upto Month COPPY'!$L$22="",0,'Upto Month COPPY'!$L$22)</f>
        <v>0</v>
      </c>
      <c r="AH117" s="9">
        <f>IF('Upto Month COPPY'!$L$23="",0,'Upto Month COPPY'!$L$23)</f>
        <v>0</v>
      </c>
      <c r="AI117" s="9">
        <f>IF('Upto Month COPPY'!$L$24="",0,'Upto Month COPPY'!$L$24)</f>
        <v>0</v>
      </c>
      <c r="AJ117" s="9">
        <f>IF('Upto Month COPPY'!$L$25="",0,'Upto Month COPPY'!$L$25)</f>
        <v>0</v>
      </c>
      <c r="AK117" s="9">
        <f>IF('Upto Month COPPY'!$L$28="",0,'Upto Month COPPY'!$L$28)</f>
        <v>0</v>
      </c>
      <c r="AL117" s="9">
        <f>IF('Upto Month COPPY'!$L$29="",0,'Upto Month COPPY'!$L$29)</f>
        <v>0</v>
      </c>
      <c r="AM117" s="9">
        <f>IF('Upto Month COPPY'!$L$31="",0,'Upto Month COPPY'!$L$31)</f>
        <v>0</v>
      </c>
      <c r="AN117" s="9">
        <f>IF('Upto Month COPPY'!$L$32="",0,'Upto Month COPPY'!$L$32)</f>
        <v>0</v>
      </c>
      <c r="AO117" s="9">
        <f>IF('Upto Month COPPY'!$L$33="",0,'Upto Month COPPY'!$L$33)</f>
        <v>0</v>
      </c>
      <c r="AP117" s="9">
        <f>IF('Upto Month COPPY'!$L$34="",0,'Upto Month COPPY'!$L$34)</f>
        <v>0</v>
      </c>
      <c r="AQ117" s="10">
        <f>IF('Upto Month COPPY'!$L$36="",0,'Upto Month COPPY'!$L$36)</f>
        <v>0</v>
      </c>
      <c r="AR117" s="9">
        <f>IF('Upto Month COPPY'!$L$37="",0,'Upto Month COPPY'!$L$37)</f>
        <v>0</v>
      </c>
      <c r="AS117" s="9">
        <v>0</v>
      </c>
      <c r="AT117" s="9">
        <f>IF('Upto Month COPPY'!$L$38="",0,'Upto Month COPPY'!$L$38)</f>
        <v>0</v>
      </c>
      <c r="AU117" s="9">
        <f>IF('Upto Month COPPY'!$L$41="",0,'Upto Month COPPY'!$L$41)</f>
        <v>0</v>
      </c>
      <c r="AV117" s="9">
        <v>0</v>
      </c>
      <c r="AW117" s="9">
        <f>IF('Upto Month COPPY'!$L$45="",0,'Upto Month COPPY'!$L$45)</f>
        <v>0</v>
      </c>
      <c r="AX117" s="9">
        <f>IF('Upto Month COPPY'!$L$46="",0,'Upto Month COPPY'!$L$46)</f>
        <v>0</v>
      </c>
      <c r="AY117" s="9">
        <f>IF('Upto Month COPPY'!$L$47="",0,'Upto Month COPPY'!$L$47)</f>
        <v>0</v>
      </c>
      <c r="AZ117" s="9">
        <f>IF('Upto Month COPPY'!$L$49="",0,'Upto Month COPPY'!$L$49)</f>
        <v>0</v>
      </c>
      <c r="BA117" s="9">
        <f>IF('Upto Month COPPY'!$L$50="",0,'Upto Month COPPY'!$L$50)</f>
        <v>0</v>
      </c>
      <c r="BB117" s="10">
        <f>IF('Upto Month COPPY'!$L$52="",0,'Upto Month COPPY'!$L$52)</f>
        <v>0</v>
      </c>
      <c r="BC117" s="9">
        <f>IF('Upto Month COPPY'!$L$53="",0,'Upto Month COPPY'!$L$53)</f>
        <v>0</v>
      </c>
      <c r="BD117" s="9">
        <f>IF('Upto Month COPPY'!$L$54="",0,'Upto Month COPPY'!$L$54)</f>
        <v>0</v>
      </c>
      <c r="BE117" s="9">
        <f>IF('Upto Month COPPY'!$L$55="",0,'Upto Month COPPY'!$L$55)</f>
        <v>0</v>
      </c>
      <c r="BF117" s="9">
        <f>IF('Upto Month COPPY'!$L$56="",0,'Upto Month COPPY'!$L$56)</f>
        <v>0</v>
      </c>
      <c r="BG117" s="9">
        <f>IF('Upto Month COPPY'!$L$58="",0,'Upto Month COPPY'!$L$58)</f>
        <v>1413078</v>
      </c>
      <c r="BH117" s="9">
        <f>SUM(AE117:BG117)</f>
        <v>1413078</v>
      </c>
      <c r="BI117" s="127">
        <f>AD117+BH117</f>
        <v>2390584</v>
      </c>
      <c r="BJ117" s="9">
        <f>IF('Upto Month COPPY'!$L$60="",0,'Upto Month COPPY'!$L$60)</f>
        <v>1407321</v>
      </c>
      <c r="BK117" s="51">
        <f t="shared" ref="BK117:BK118" si="1670">BI117-BJ117</f>
        <v>983263</v>
      </c>
      <c r="BL117">
        <f>'Upto Month COPPY'!$L$61</f>
        <v>983263</v>
      </c>
      <c r="BM117" s="30">
        <f t="shared" ref="BM117:BM121" si="1671">BK117-AD117</f>
        <v>5757</v>
      </c>
    </row>
    <row r="118" spans="1:65" ht="17.25" customHeight="1">
      <c r="A118" s="130"/>
      <c r="B118" s="183" t="s">
        <v>333</v>
      </c>
      <c r="C118" s="9">
        <f>IF('Upto Month Current'!$L$4="",0,'Upto Month Current'!$L$4)</f>
        <v>0</v>
      </c>
      <c r="D118" s="9">
        <f>IF('Upto Month Current'!$L$5="",0,'Upto Month Current'!$L$5)</f>
        <v>0</v>
      </c>
      <c r="E118" s="9">
        <f>IF('Upto Month Current'!$L$6="",0,'Upto Month Current'!$L$6)</f>
        <v>0</v>
      </c>
      <c r="F118" s="9">
        <f>IF('Upto Month Current'!$L$7="",0,'Upto Month Current'!$L$7)</f>
        <v>0</v>
      </c>
      <c r="G118" s="9">
        <f>IF('Upto Month Current'!$L$8="",0,'Upto Month Current'!$L$8)</f>
        <v>0</v>
      </c>
      <c r="H118" s="9">
        <f>IF('Upto Month Current'!$L$9="",0,'Upto Month Current'!$L$9)</f>
        <v>1023417</v>
      </c>
      <c r="I118" s="9">
        <f>IF('Upto Month Current'!$L$10="",0,'Upto Month Current'!$L$10)</f>
        <v>0</v>
      </c>
      <c r="J118" s="9">
        <f>IF('Upto Month Current'!$L$11="",0,'Upto Month Current'!$L$11)</f>
        <v>0</v>
      </c>
      <c r="K118" s="9">
        <f>IF('Upto Month Current'!$L$12="",0,'Upto Month Current'!$L$12)</f>
        <v>0</v>
      </c>
      <c r="L118" s="9">
        <f>IF('Upto Month Current'!$L$13="",0,'Upto Month Current'!$L$13)</f>
        <v>0</v>
      </c>
      <c r="M118" s="9">
        <f>IF('Upto Month Current'!$L$14="",0,'Upto Month Current'!$L$14)</f>
        <v>0</v>
      </c>
      <c r="N118" s="9">
        <f>IF('Upto Month Current'!$L$15="",0,'Upto Month Current'!$L$15)</f>
        <v>0</v>
      </c>
      <c r="O118" s="9">
        <f>IF('Upto Month Current'!$L$16="",0,'Upto Month Current'!$L$16)</f>
        <v>0</v>
      </c>
      <c r="P118" s="9">
        <f>IF('Upto Month Current'!$L$17="",0,'Upto Month Current'!$L$17)</f>
        <v>0</v>
      </c>
      <c r="Q118" s="9">
        <f>IF('Upto Month Current'!$L$18="",0,'Upto Month Current'!$L$18)</f>
        <v>0</v>
      </c>
      <c r="R118" s="9">
        <f>IF('Upto Month Current'!$L$21="",0,'Upto Month Current'!$L$21)</f>
        <v>0</v>
      </c>
      <c r="S118" s="9">
        <f>IF('Upto Month Current'!$L$26="",0,'Upto Month Current'!$L$26)</f>
        <v>0</v>
      </c>
      <c r="T118" s="9">
        <f>IF('Upto Month Current'!$L$27="",0,'Upto Month Current'!$L$27)</f>
        <v>0</v>
      </c>
      <c r="U118" s="9">
        <f>IF('Upto Month Current'!$L$30="",0,'Upto Month Current'!$L$30)</f>
        <v>0</v>
      </c>
      <c r="V118" s="9">
        <f>IF('Upto Month Current'!$L$35="",0,'Upto Month Current'!$L$35)</f>
        <v>0</v>
      </c>
      <c r="W118" s="9">
        <f>IF('Upto Month Current'!$L$39="",0,'Upto Month Current'!$L$39)</f>
        <v>0</v>
      </c>
      <c r="X118" s="9">
        <f>IF('Upto Month Current'!$L$40="",0,'Upto Month Current'!$L$40)</f>
        <v>0</v>
      </c>
      <c r="Y118" s="9">
        <f>IF('Upto Month Current'!$L$42="",0,'Upto Month Current'!$L$42)</f>
        <v>0</v>
      </c>
      <c r="Z118" s="9">
        <f>IF('Upto Month Current'!$L$43="",0,'Upto Month Current'!$L$43)</f>
        <v>0</v>
      </c>
      <c r="AA118" s="9">
        <f>IF('Upto Month Current'!$L$44="",0,'Upto Month Current'!$L$44)</f>
        <v>0</v>
      </c>
      <c r="AB118" s="9">
        <f>IF('Upto Month Current'!$L$48="",0,'Upto Month Current'!$L$48)</f>
        <v>0</v>
      </c>
      <c r="AC118" s="10">
        <f>IF('Upto Month Current'!$L$51="",0,'Upto Month Current'!$L$51)</f>
        <v>0</v>
      </c>
      <c r="AD118" s="123">
        <f t="shared" si="1669"/>
        <v>1023417</v>
      </c>
      <c r="AE118" s="9">
        <f>IF('Upto Month Current'!$L$19="",0,'Upto Month Current'!$L$19)</f>
        <v>0</v>
      </c>
      <c r="AF118" s="9">
        <f>IF('Upto Month Current'!$L$20="",0,'Upto Month Current'!$L$20)</f>
        <v>0</v>
      </c>
      <c r="AG118" s="9">
        <f>IF('Upto Month Current'!$L$22="",0,'Upto Month Current'!$L$22)</f>
        <v>0</v>
      </c>
      <c r="AH118" s="9">
        <f>IF('Upto Month Current'!$L$23="",0,'Upto Month Current'!$L$23)</f>
        <v>0</v>
      </c>
      <c r="AI118" s="9">
        <f>IF('Upto Month Current'!$L$24="",0,'Upto Month Current'!$L$24)</f>
        <v>0</v>
      </c>
      <c r="AJ118" s="9">
        <f>IF('Upto Month Current'!$L$25="",0,'Upto Month Current'!$L$25)</f>
        <v>0</v>
      </c>
      <c r="AK118" s="9">
        <f>IF('Upto Month Current'!$L$28="",0,'Upto Month Current'!$L$28)</f>
        <v>0</v>
      </c>
      <c r="AL118" s="9">
        <f>IF('Upto Month Current'!$L$29="",0,'Upto Month Current'!$L$29)</f>
        <v>0</v>
      </c>
      <c r="AM118" s="9">
        <f>IF('Upto Month Current'!$L$31="",0,'Upto Month Current'!$L$31)</f>
        <v>0</v>
      </c>
      <c r="AN118" s="9">
        <f>IF('Upto Month Current'!$L$32="",0,'Upto Month Current'!$L$32)</f>
        <v>0</v>
      </c>
      <c r="AO118" s="9">
        <f>IF('Upto Month Current'!$L$33="",0,'Upto Month Current'!$L$33)</f>
        <v>0</v>
      </c>
      <c r="AP118" s="9">
        <f>IF('Upto Month Current'!$L$34="",0,'Upto Month Current'!$L$34)</f>
        <v>0</v>
      </c>
      <c r="AQ118" s="10">
        <f>IF('Upto Month Current'!$L$36="",0,'Upto Month Current'!$L$36)</f>
        <v>0</v>
      </c>
      <c r="AR118" s="9">
        <f>IF('Upto Month Current'!$L$37="",0,'Upto Month Current'!$L$37)</f>
        <v>0</v>
      </c>
      <c r="AS118" s="9">
        <v>0</v>
      </c>
      <c r="AT118" s="9">
        <f>IF('Upto Month Current'!$L$38="",0,'Upto Month Current'!$L$38)</f>
        <v>0</v>
      </c>
      <c r="AU118" s="9">
        <f>IF('Upto Month Current'!$L$41="",0,'Upto Month Current'!$L$41)</f>
        <v>0</v>
      </c>
      <c r="AV118" s="9">
        <v>0</v>
      </c>
      <c r="AW118" s="9">
        <f>IF('Upto Month Current'!$L$45="",0,'Upto Month Current'!$L$45)</f>
        <v>0</v>
      </c>
      <c r="AX118" s="9">
        <f>IF('Upto Month Current'!$L$46="",0,'Upto Month Current'!$L$46)</f>
        <v>0</v>
      </c>
      <c r="AY118" s="9">
        <f>IF('Upto Month Current'!$L$47="",0,'Upto Month Current'!$L$47)</f>
        <v>0</v>
      </c>
      <c r="AZ118" s="9">
        <f>IF('Upto Month Current'!$L$49="",0,'Upto Month Current'!$L$49)</f>
        <v>0</v>
      </c>
      <c r="BA118" s="9">
        <f>IF('Upto Month Current'!$L$50="",0,'Upto Month Current'!$L$50)</f>
        <v>0</v>
      </c>
      <c r="BB118" s="10">
        <f>IF('Upto Month Current'!$L$52="",0,'Upto Month Current'!$L$52)</f>
        <v>0</v>
      </c>
      <c r="BC118" s="9">
        <f>IF('Upto Month Current'!$L$53="",0,'Upto Month Current'!$L$53)</f>
        <v>0</v>
      </c>
      <c r="BD118" s="9">
        <f>IF('Upto Month Current'!$L$54="",0,'Upto Month Current'!$L$54)</f>
        <v>0</v>
      </c>
      <c r="BE118" s="9">
        <f>IF('Upto Month Current'!$L$55="",0,'Upto Month Current'!$L$55)</f>
        <v>0</v>
      </c>
      <c r="BF118" s="9">
        <f>IF('Upto Month Current'!$L$56="",0,'Upto Month Current'!$L$56)</f>
        <v>0</v>
      </c>
      <c r="BG118" s="9">
        <f>IF('Upto Month Current'!$L$58="",0,'Upto Month Current'!$L$58)</f>
        <v>1490708</v>
      </c>
      <c r="BH118" s="9">
        <f>SUM(AE118:BG118)</f>
        <v>1490708</v>
      </c>
      <c r="BI118" s="127">
        <f>AD118+BH118</f>
        <v>2514125</v>
      </c>
      <c r="BJ118" s="9">
        <f>IF('Upto Month Current'!$L$60="",0,'Upto Month Current'!$L$60)</f>
        <v>1487931</v>
      </c>
      <c r="BK118" s="51">
        <f t="shared" si="1670"/>
        <v>1026194</v>
      </c>
      <c r="BL118">
        <f>'Upto Month Current'!$L$61</f>
        <v>1026194</v>
      </c>
      <c r="BM118" s="30">
        <f t="shared" si="1671"/>
        <v>2777</v>
      </c>
    </row>
    <row r="119" spans="1:65" ht="15.75">
      <c r="A119" s="130"/>
      <c r="B119" s="5" t="s">
        <v>127</v>
      </c>
      <c r="C119" s="11">
        <f>C118-C116</f>
        <v>0</v>
      </c>
      <c r="D119" s="11">
        <f t="shared" ref="D119" si="1672">D118-D116</f>
        <v>0</v>
      </c>
      <c r="E119" s="11">
        <f t="shared" ref="E119" si="1673">E118-E116</f>
        <v>0</v>
      </c>
      <c r="F119" s="11">
        <f t="shared" ref="F119" si="1674">F118-F116</f>
        <v>0</v>
      </c>
      <c r="G119" s="11">
        <f t="shared" ref="G119" si="1675">G118-G116</f>
        <v>0</v>
      </c>
      <c r="H119" s="11">
        <f t="shared" ref="H119" si="1676">H118-H116</f>
        <v>-141481</v>
      </c>
      <c r="I119" s="11">
        <f t="shared" ref="I119" si="1677">I118-I116</f>
        <v>0</v>
      </c>
      <c r="J119" s="11">
        <f t="shared" ref="J119" si="1678">J118-J116</f>
        <v>0</v>
      </c>
      <c r="K119" s="11">
        <f t="shared" ref="K119" si="1679">K118-K116</f>
        <v>0</v>
      </c>
      <c r="L119" s="11">
        <f t="shared" ref="L119" si="1680">L118-L116</f>
        <v>0</v>
      </c>
      <c r="M119" s="11">
        <f t="shared" ref="M119" si="1681">M118-M116</f>
        <v>0</v>
      </c>
      <c r="N119" s="11">
        <f t="shared" ref="N119" si="1682">N118-N116</f>
        <v>0</v>
      </c>
      <c r="O119" s="11">
        <f t="shared" ref="O119" si="1683">O118-O116</f>
        <v>0</v>
      </c>
      <c r="P119" s="11">
        <f t="shared" ref="P119" si="1684">P118-P116</f>
        <v>0</v>
      </c>
      <c r="Q119" s="11">
        <f t="shared" ref="Q119" si="1685">Q118-Q116</f>
        <v>0</v>
      </c>
      <c r="R119" s="11">
        <f t="shared" ref="R119" si="1686">R118-R116</f>
        <v>0</v>
      </c>
      <c r="S119" s="11">
        <f t="shared" ref="S119" si="1687">S118-S116</f>
        <v>0</v>
      </c>
      <c r="T119" s="11">
        <f t="shared" ref="T119:U119" si="1688">T118-T116</f>
        <v>0</v>
      </c>
      <c r="U119" s="11">
        <f t="shared" si="1688"/>
        <v>0</v>
      </c>
      <c r="V119" s="9">
        <f t="shared" ref="V119" si="1689">V118-V116</f>
        <v>0</v>
      </c>
      <c r="W119" s="11">
        <f t="shared" ref="W119" si="1690">W118-W116</f>
        <v>0</v>
      </c>
      <c r="X119" s="11">
        <f t="shared" ref="X119" si="1691">X118-X116</f>
        <v>0</v>
      </c>
      <c r="Y119" s="11">
        <f t="shared" ref="Y119" si="1692">Y118-Y116</f>
        <v>0</v>
      </c>
      <c r="Z119" s="11">
        <f t="shared" ref="Z119" si="1693">Z118-Z116</f>
        <v>0</v>
      </c>
      <c r="AA119" s="11">
        <f t="shared" ref="AA119:AD119" si="1694">AA118-AA116</f>
        <v>0</v>
      </c>
      <c r="AB119" s="11">
        <f t="shared" ref="AB119" si="1695">AB118-AB116</f>
        <v>0</v>
      </c>
      <c r="AC119" s="10">
        <f t="shared" si="1694"/>
        <v>0</v>
      </c>
      <c r="AD119" s="11">
        <f t="shared" si="1694"/>
        <v>-141481</v>
      </c>
      <c r="AE119" s="11">
        <f t="shared" ref="AE119" si="1696">AE118-AE116</f>
        <v>0</v>
      </c>
      <c r="AF119" s="11">
        <f t="shared" ref="AF119" si="1697">AF118-AF116</f>
        <v>0</v>
      </c>
      <c r="AG119" s="11">
        <f t="shared" ref="AG119" si="1698">AG118-AG116</f>
        <v>0</v>
      </c>
      <c r="AH119" s="11">
        <f t="shared" ref="AH119" si="1699">AH118-AH116</f>
        <v>0</v>
      </c>
      <c r="AI119" s="11">
        <f t="shared" ref="AI119" si="1700">AI118-AI116</f>
        <v>0</v>
      </c>
      <c r="AJ119" s="11">
        <f t="shared" ref="AJ119" si="1701">AJ118-AJ116</f>
        <v>0</v>
      </c>
      <c r="AK119" s="11">
        <f t="shared" ref="AK119" si="1702">AK118-AK116</f>
        <v>0</v>
      </c>
      <c r="AL119" s="11">
        <f t="shared" ref="AL119" si="1703">AL118-AL116</f>
        <v>0</v>
      </c>
      <c r="AM119" s="11">
        <f t="shared" ref="AM119" si="1704">AM118-AM116</f>
        <v>0</v>
      </c>
      <c r="AN119" s="11">
        <f t="shared" ref="AN119" si="1705">AN118-AN116</f>
        <v>0</v>
      </c>
      <c r="AO119" s="9">
        <f t="shared" ref="AO119" si="1706">AO118-AO116</f>
        <v>0</v>
      </c>
      <c r="AP119" s="11">
        <f t="shared" ref="AP119" si="1707">AP118-AP116</f>
        <v>0</v>
      </c>
      <c r="AQ119" s="10">
        <f t="shared" ref="AQ119" si="1708">AQ118-AQ116</f>
        <v>0</v>
      </c>
      <c r="AR119" s="11">
        <f t="shared" ref="AR119" si="1709">AR118-AR116</f>
        <v>0</v>
      </c>
      <c r="AS119" s="11">
        <f t="shared" ref="AS119" si="1710">AS118-AS116</f>
        <v>0</v>
      </c>
      <c r="AT119" s="11">
        <f t="shared" ref="AT119" si="1711">AT118-AT116</f>
        <v>0</v>
      </c>
      <c r="AU119" s="11">
        <f t="shared" ref="AU119" si="1712">AU118-AU116</f>
        <v>0</v>
      </c>
      <c r="AV119" s="11">
        <f t="shared" ref="AV119" si="1713">AV118-AV116</f>
        <v>0</v>
      </c>
      <c r="AW119" s="11">
        <f t="shared" ref="AW119" si="1714">AW118-AW116</f>
        <v>0</v>
      </c>
      <c r="AX119" s="11">
        <f t="shared" ref="AX119" si="1715">AX118-AX116</f>
        <v>0</v>
      </c>
      <c r="AY119" s="11">
        <f t="shared" ref="AY119" si="1716">AY118-AY116</f>
        <v>0</v>
      </c>
      <c r="AZ119" s="11">
        <f t="shared" ref="AZ119" si="1717">AZ118-AZ116</f>
        <v>0</v>
      </c>
      <c r="BA119" s="11">
        <f t="shared" ref="BA119" si="1718">BA118-BA116</f>
        <v>0</v>
      </c>
      <c r="BB119" s="10">
        <f t="shared" ref="BB119" si="1719">BB118-BB116</f>
        <v>0</v>
      </c>
      <c r="BC119" s="11">
        <f t="shared" ref="BC119" si="1720">BC118-BC116</f>
        <v>0</v>
      </c>
      <c r="BD119" s="11">
        <f t="shared" ref="BD119" si="1721">BD118-BD116</f>
        <v>0</v>
      </c>
      <c r="BE119" s="11">
        <f t="shared" ref="BE119" si="1722">BE118-BE116</f>
        <v>0</v>
      </c>
      <c r="BF119" s="11">
        <f t="shared" ref="BF119" si="1723">BF118-BF116</f>
        <v>0</v>
      </c>
      <c r="BG119" s="11">
        <f t="shared" ref="BG119:BH119" si="1724">BG118-BG116</f>
        <v>1482227</v>
      </c>
      <c r="BH119" s="9">
        <f t="shared" si="1724"/>
        <v>1482227</v>
      </c>
      <c r="BI119" s="45">
        <f t="shared" ref="BI119" si="1725">BI118-BI116</f>
        <v>1340746</v>
      </c>
      <c r="BJ119" s="11">
        <f t="shared" ref="BJ119:BK119" si="1726">BJ118-BJ116</f>
        <v>1487931</v>
      </c>
      <c r="BK119" s="51">
        <f t="shared" si="1726"/>
        <v>-147185</v>
      </c>
      <c r="BM119" s="30">
        <f t="shared" si="1671"/>
        <v>-5704</v>
      </c>
    </row>
    <row r="120" spans="1:65" ht="15.75">
      <c r="A120" s="130"/>
      <c r="B120" s="5" t="s">
        <v>128</v>
      </c>
      <c r="C120" s="13" t="e">
        <f>C119/C116</f>
        <v>#DIV/0!</v>
      </c>
      <c r="D120" s="13" t="e">
        <f t="shared" ref="D120" si="1727">D119/D116</f>
        <v>#DIV/0!</v>
      </c>
      <c r="E120" s="13" t="e">
        <f t="shared" ref="E120" si="1728">E119/E116</f>
        <v>#DIV/0!</v>
      </c>
      <c r="F120" s="13" t="e">
        <f t="shared" ref="F120" si="1729">F119/F116</f>
        <v>#DIV/0!</v>
      </c>
      <c r="G120" s="13" t="e">
        <f t="shared" ref="G120" si="1730">G119/G116</f>
        <v>#DIV/0!</v>
      </c>
      <c r="H120" s="13">
        <f t="shared" ref="H120" si="1731">H119/H116</f>
        <v>-0.12145355215649782</v>
      </c>
      <c r="I120" s="13" t="e">
        <f t="shared" ref="I120" si="1732">I119/I116</f>
        <v>#DIV/0!</v>
      </c>
      <c r="J120" s="13" t="e">
        <f t="shared" ref="J120" si="1733">J119/J116</f>
        <v>#DIV/0!</v>
      </c>
      <c r="K120" s="13" t="e">
        <f t="shared" ref="K120" si="1734">K119/K116</f>
        <v>#DIV/0!</v>
      </c>
      <c r="L120" s="13" t="e">
        <f t="shared" ref="L120" si="1735">L119/L116</f>
        <v>#DIV/0!</v>
      </c>
      <c r="M120" s="13" t="e">
        <f t="shared" ref="M120" si="1736">M119/M116</f>
        <v>#DIV/0!</v>
      </c>
      <c r="N120" s="13" t="e">
        <f t="shared" ref="N120" si="1737">N119/N116</f>
        <v>#DIV/0!</v>
      </c>
      <c r="O120" s="13" t="e">
        <f t="shared" ref="O120" si="1738">O119/O116</f>
        <v>#DIV/0!</v>
      </c>
      <c r="P120" s="13" t="e">
        <f t="shared" ref="P120" si="1739">P119/P116</f>
        <v>#DIV/0!</v>
      </c>
      <c r="Q120" s="13" t="e">
        <f t="shared" ref="Q120" si="1740">Q119/Q116</f>
        <v>#DIV/0!</v>
      </c>
      <c r="R120" s="13" t="e">
        <f t="shared" ref="R120" si="1741">R119/R116</f>
        <v>#DIV/0!</v>
      </c>
      <c r="S120" s="13" t="e">
        <f t="shared" ref="S120" si="1742">S119/S116</f>
        <v>#DIV/0!</v>
      </c>
      <c r="T120" s="13" t="e">
        <f t="shared" ref="T120:U120" si="1743">T119/T116</f>
        <v>#DIV/0!</v>
      </c>
      <c r="U120" s="13" t="e">
        <f t="shared" si="1743"/>
        <v>#DIV/0!</v>
      </c>
      <c r="V120" s="163" t="e">
        <f t="shared" ref="V120" si="1744">V119/V116</f>
        <v>#DIV/0!</v>
      </c>
      <c r="W120" s="13" t="e">
        <f t="shared" ref="W120" si="1745">W119/W116</f>
        <v>#DIV/0!</v>
      </c>
      <c r="X120" s="13" t="e">
        <f t="shared" ref="X120" si="1746">X119/X116</f>
        <v>#DIV/0!</v>
      </c>
      <c r="Y120" s="13" t="e">
        <f t="shared" ref="Y120" si="1747">Y119/Y116</f>
        <v>#DIV/0!</v>
      </c>
      <c r="Z120" s="13" t="e">
        <f t="shared" ref="Z120" si="1748">Z119/Z116</f>
        <v>#DIV/0!</v>
      </c>
      <c r="AA120" s="13" t="e">
        <f t="shared" ref="AA120:AD120" si="1749">AA119/AA116</f>
        <v>#DIV/0!</v>
      </c>
      <c r="AB120" s="13" t="e">
        <f t="shared" ref="AB120" si="1750">AB119/AB116</f>
        <v>#DIV/0!</v>
      </c>
      <c r="AC120" s="14" t="e">
        <f t="shared" si="1749"/>
        <v>#DIV/0!</v>
      </c>
      <c r="AD120" s="13">
        <f t="shared" si="1749"/>
        <v>-0.12145355215649782</v>
      </c>
      <c r="AE120" s="13" t="e">
        <f t="shared" ref="AE120" si="1751">AE119/AE116</f>
        <v>#DIV/0!</v>
      </c>
      <c r="AF120" s="13" t="e">
        <f t="shared" ref="AF120" si="1752">AF119/AF116</f>
        <v>#DIV/0!</v>
      </c>
      <c r="AG120" s="13" t="e">
        <f t="shared" ref="AG120" si="1753">AG119/AG116</f>
        <v>#DIV/0!</v>
      </c>
      <c r="AH120" s="13" t="e">
        <f t="shared" ref="AH120" si="1754">AH119/AH116</f>
        <v>#DIV/0!</v>
      </c>
      <c r="AI120" s="13" t="e">
        <f t="shared" ref="AI120" si="1755">AI119/AI116</f>
        <v>#DIV/0!</v>
      </c>
      <c r="AJ120" s="13" t="e">
        <f t="shared" ref="AJ120" si="1756">AJ119/AJ116</f>
        <v>#DIV/0!</v>
      </c>
      <c r="AK120" s="13" t="e">
        <f t="shared" ref="AK120" si="1757">AK119/AK116</f>
        <v>#DIV/0!</v>
      </c>
      <c r="AL120" s="13" t="e">
        <f t="shared" ref="AL120" si="1758">AL119/AL116</f>
        <v>#DIV/0!</v>
      </c>
      <c r="AM120" s="13" t="e">
        <f t="shared" ref="AM120" si="1759">AM119/AM116</f>
        <v>#DIV/0!</v>
      </c>
      <c r="AN120" s="13" t="e">
        <f t="shared" ref="AN120" si="1760">AN119/AN116</f>
        <v>#DIV/0!</v>
      </c>
      <c r="AO120" s="163" t="e">
        <f t="shared" ref="AO120" si="1761">AO119/AO116</f>
        <v>#DIV/0!</v>
      </c>
      <c r="AP120" s="13" t="e">
        <f t="shared" ref="AP120" si="1762">AP119/AP116</f>
        <v>#DIV/0!</v>
      </c>
      <c r="AQ120" s="14" t="e">
        <f t="shared" ref="AQ120" si="1763">AQ119/AQ116</f>
        <v>#DIV/0!</v>
      </c>
      <c r="AR120" s="13" t="e">
        <f t="shared" ref="AR120" si="1764">AR119/AR116</f>
        <v>#DIV/0!</v>
      </c>
      <c r="AS120" s="13" t="e">
        <f t="shared" ref="AS120" si="1765">AS119/AS116</f>
        <v>#DIV/0!</v>
      </c>
      <c r="AT120" s="13" t="e">
        <f t="shared" ref="AT120" si="1766">AT119/AT116</f>
        <v>#DIV/0!</v>
      </c>
      <c r="AU120" s="13" t="e">
        <f t="shared" ref="AU120" si="1767">AU119/AU116</f>
        <v>#DIV/0!</v>
      </c>
      <c r="AV120" s="13" t="e">
        <f t="shared" ref="AV120" si="1768">AV119/AV116</f>
        <v>#DIV/0!</v>
      </c>
      <c r="AW120" s="13" t="e">
        <f t="shared" ref="AW120" si="1769">AW119/AW116</f>
        <v>#DIV/0!</v>
      </c>
      <c r="AX120" s="13" t="e">
        <f t="shared" ref="AX120" si="1770">AX119/AX116</f>
        <v>#DIV/0!</v>
      </c>
      <c r="AY120" s="13" t="e">
        <f t="shared" ref="AY120" si="1771">AY119/AY116</f>
        <v>#DIV/0!</v>
      </c>
      <c r="AZ120" s="13" t="e">
        <f t="shared" ref="AZ120" si="1772">AZ119/AZ116</f>
        <v>#DIV/0!</v>
      </c>
      <c r="BA120" s="13" t="e">
        <f t="shared" ref="BA120" si="1773">BA119/BA116</f>
        <v>#DIV/0!</v>
      </c>
      <c r="BB120" s="14" t="e">
        <f t="shared" ref="BB120" si="1774">BB119/BB116</f>
        <v>#DIV/0!</v>
      </c>
      <c r="BC120" s="13" t="e">
        <f t="shared" ref="BC120" si="1775">BC119/BC116</f>
        <v>#DIV/0!</v>
      </c>
      <c r="BD120" s="13" t="e">
        <f t="shared" ref="BD120" si="1776">BD119/BD116</f>
        <v>#DIV/0!</v>
      </c>
      <c r="BE120" s="13" t="e">
        <f t="shared" ref="BE120" si="1777">BE119/BE116</f>
        <v>#DIV/0!</v>
      </c>
      <c r="BF120" s="13" t="e">
        <f t="shared" ref="BF120" si="1778">BF119/BF116</f>
        <v>#DIV/0!</v>
      </c>
      <c r="BG120" s="13">
        <f t="shared" ref="BG120:BH120" si="1779">BG119/BG116</f>
        <v>174.77031010494045</v>
      </c>
      <c r="BH120" s="163">
        <f t="shared" si="1779"/>
        <v>174.77031010494045</v>
      </c>
      <c r="BI120" s="46">
        <f t="shared" ref="BI120" si="1780">BI119/BI116</f>
        <v>1.1426367780572178</v>
      </c>
      <c r="BJ120" s="13" t="e">
        <f t="shared" ref="BJ120:BK120" si="1781">BJ119/BJ116</f>
        <v>#DIV/0!</v>
      </c>
      <c r="BK120" s="52">
        <f t="shared" si="1781"/>
        <v>-0.12543687930327713</v>
      </c>
      <c r="BM120" s="163">
        <f t="shared" ref="BM120" si="1782">BM119/BM116</f>
        <v>-0.6725621978540266</v>
      </c>
    </row>
    <row r="121" spans="1:65" ht="15.75">
      <c r="A121" s="130"/>
      <c r="B121" s="5" t="s">
        <v>129</v>
      </c>
      <c r="C121" s="11">
        <f>C118-C117</f>
        <v>0</v>
      </c>
      <c r="D121" s="11">
        <f t="shared" ref="D121:BK121" si="1783">D118-D117</f>
        <v>0</v>
      </c>
      <c r="E121" s="11">
        <f t="shared" si="1783"/>
        <v>0</v>
      </c>
      <c r="F121" s="11">
        <f t="shared" si="1783"/>
        <v>0</v>
      </c>
      <c r="G121" s="11">
        <f t="shared" si="1783"/>
        <v>0</v>
      </c>
      <c r="H121" s="11">
        <f t="shared" si="1783"/>
        <v>45911</v>
      </c>
      <c r="I121" s="11">
        <f t="shared" si="1783"/>
        <v>0</v>
      </c>
      <c r="J121" s="11">
        <f t="shared" si="1783"/>
        <v>0</v>
      </c>
      <c r="K121" s="11">
        <f t="shared" si="1783"/>
        <v>0</v>
      </c>
      <c r="L121" s="11">
        <f t="shared" si="1783"/>
        <v>0</v>
      </c>
      <c r="M121" s="11">
        <f t="shared" si="1783"/>
        <v>0</v>
      </c>
      <c r="N121" s="11">
        <f t="shared" si="1783"/>
        <v>0</v>
      </c>
      <c r="O121" s="11">
        <f t="shared" si="1783"/>
        <v>0</v>
      </c>
      <c r="P121" s="11">
        <f t="shared" si="1783"/>
        <v>0</v>
      </c>
      <c r="Q121" s="11">
        <f t="shared" si="1783"/>
        <v>0</v>
      </c>
      <c r="R121" s="11">
        <f t="shared" si="1783"/>
        <v>0</v>
      </c>
      <c r="S121" s="11">
        <f t="shared" si="1783"/>
        <v>0</v>
      </c>
      <c r="T121" s="11">
        <f t="shared" si="1783"/>
        <v>0</v>
      </c>
      <c r="U121" s="11">
        <f t="shared" ref="U121" si="1784">U118-U117</f>
        <v>0</v>
      </c>
      <c r="V121" s="9">
        <f t="shared" si="1783"/>
        <v>0</v>
      </c>
      <c r="W121" s="11">
        <f t="shared" si="1783"/>
        <v>0</v>
      </c>
      <c r="X121" s="11">
        <f t="shared" si="1783"/>
        <v>0</v>
      </c>
      <c r="Y121" s="11">
        <f t="shared" si="1783"/>
        <v>0</v>
      </c>
      <c r="Z121" s="11">
        <f t="shared" si="1783"/>
        <v>0</v>
      </c>
      <c r="AA121" s="11">
        <f t="shared" si="1783"/>
        <v>0</v>
      </c>
      <c r="AB121" s="11">
        <f t="shared" ref="AB121" si="1785">AB118-AB117</f>
        <v>0</v>
      </c>
      <c r="AC121" s="10">
        <f t="shared" ref="AC121:AD121" si="1786">AC118-AC117</f>
        <v>0</v>
      </c>
      <c r="AD121" s="11">
        <f t="shared" si="1786"/>
        <v>45911</v>
      </c>
      <c r="AE121" s="11">
        <f t="shared" si="1783"/>
        <v>0</v>
      </c>
      <c r="AF121" s="11">
        <f t="shared" si="1783"/>
        <v>0</v>
      </c>
      <c r="AG121" s="11">
        <f t="shared" si="1783"/>
        <v>0</v>
      </c>
      <c r="AH121" s="11">
        <f t="shared" si="1783"/>
        <v>0</v>
      </c>
      <c r="AI121" s="11">
        <f t="shared" si="1783"/>
        <v>0</v>
      </c>
      <c r="AJ121" s="11">
        <f t="shared" si="1783"/>
        <v>0</v>
      </c>
      <c r="AK121" s="11">
        <f t="shared" si="1783"/>
        <v>0</v>
      </c>
      <c r="AL121" s="11">
        <f t="shared" si="1783"/>
        <v>0</v>
      </c>
      <c r="AM121" s="11">
        <f t="shared" si="1783"/>
        <v>0</v>
      </c>
      <c r="AN121" s="11">
        <f t="shared" si="1783"/>
        <v>0</v>
      </c>
      <c r="AO121" s="9">
        <f t="shared" si="1783"/>
        <v>0</v>
      </c>
      <c r="AP121" s="11">
        <f t="shared" si="1783"/>
        <v>0</v>
      </c>
      <c r="AQ121" s="10">
        <f t="shared" si="1783"/>
        <v>0</v>
      </c>
      <c r="AR121" s="11">
        <f t="shared" si="1783"/>
        <v>0</v>
      </c>
      <c r="AS121" s="11">
        <f t="shared" si="1783"/>
        <v>0</v>
      </c>
      <c r="AT121" s="11">
        <f t="shared" si="1783"/>
        <v>0</v>
      </c>
      <c r="AU121" s="11">
        <f t="shared" si="1783"/>
        <v>0</v>
      </c>
      <c r="AV121" s="11">
        <f t="shared" si="1783"/>
        <v>0</v>
      </c>
      <c r="AW121" s="11">
        <f t="shared" si="1783"/>
        <v>0</v>
      </c>
      <c r="AX121" s="11">
        <f t="shared" si="1783"/>
        <v>0</v>
      </c>
      <c r="AY121" s="11">
        <f t="shared" si="1783"/>
        <v>0</v>
      </c>
      <c r="AZ121" s="11">
        <f t="shared" si="1783"/>
        <v>0</v>
      </c>
      <c r="BA121" s="11">
        <f t="shared" si="1783"/>
        <v>0</v>
      </c>
      <c r="BB121" s="10">
        <f t="shared" si="1783"/>
        <v>0</v>
      </c>
      <c r="BC121" s="11">
        <f t="shared" si="1783"/>
        <v>0</v>
      </c>
      <c r="BD121" s="11">
        <f t="shared" si="1783"/>
        <v>0</v>
      </c>
      <c r="BE121" s="11">
        <f t="shared" si="1783"/>
        <v>0</v>
      </c>
      <c r="BF121" s="11">
        <f t="shared" si="1783"/>
        <v>0</v>
      </c>
      <c r="BG121" s="11">
        <f t="shared" si="1783"/>
        <v>77630</v>
      </c>
      <c r="BH121" s="9">
        <f t="shared" si="1783"/>
        <v>77630</v>
      </c>
      <c r="BI121" s="45">
        <f t="shared" si="1783"/>
        <v>123541</v>
      </c>
      <c r="BJ121" s="11">
        <f t="shared" si="1783"/>
        <v>80610</v>
      </c>
      <c r="BK121" s="51">
        <f t="shared" si="1783"/>
        <v>42931</v>
      </c>
      <c r="BM121" s="30">
        <f t="shared" si="1671"/>
        <v>-2980</v>
      </c>
    </row>
    <row r="122" spans="1:65" ht="15.75">
      <c r="A122" s="130"/>
      <c r="B122" s="5" t="s">
        <v>130</v>
      </c>
      <c r="C122" s="13" t="e">
        <f>C121/C117</f>
        <v>#DIV/0!</v>
      </c>
      <c r="D122" s="13" t="e">
        <f t="shared" ref="D122" si="1787">D121/D117</f>
        <v>#DIV/0!</v>
      </c>
      <c r="E122" s="13" t="e">
        <f t="shared" ref="E122" si="1788">E121/E117</f>
        <v>#DIV/0!</v>
      </c>
      <c r="F122" s="13" t="e">
        <f t="shared" ref="F122" si="1789">F121/F117</f>
        <v>#DIV/0!</v>
      </c>
      <c r="G122" s="13" t="e">
        <f t="shared" ref="G122" si="1790">G121/G117</f>
        <v>#DIV/0!</v>
      </c>
      <c r="H122" s="13">
        <f t="shared" ref="H122" si="1791">H121/H117</f>
        <v>4.6967486644583258E-2</v>
      </c>
      <c r="I122" s="13" t="e">
        <f t="shared" ref="I122" si="1792">I121/I117</f>
        <v>#DIV/0!</v>
      </c>
      <c r="J122" s="13" t="e">
        <f t="shared" ref="J122" si="1793">J121/J117</f>
        <v>#DIV/0!</v>
      </c>
      <c r="K122" s="13" t="e">
        <f t="shared" ref="K122" si="1794">K121/K117</f>
        <v>#DIV/0!</v>
      </c>
      <c r="L122" s="13" t="e">
        <f t="shared" ref="L122" si="1795">L121/L117</f>
        <v>#DIV/0!</v>
      </c>
      <c r="M122" s="13" t="e">
        <f t="shared" ref="M122" si="1796">M121/M117</f>
        <v>#DIV/0!</v>
      </c>
      <c r="N122" s="13" t="e">
        <f t="shared" ref="N122" si="1797">N121/N117</f>
        <v>#DIV/0!</v>
      </c>
      <c r="O122" s="13" t="e">
        <f t="shared" ref="O122" si="1798">O121/O117</f>
        <v>#DIV/0!</v>
      </c>
      <c r="P122" s="13" t="e">
        <f t="shared" ref="P122" si="1799">P121/P117</f>
        <v>#DIV/0!</v>
      </c>
      <c r="Q122" s="13" t="e">
        <f t="shared" ref="Q122" si="1800">Q121/Q117</f>
        <v>#DIV/0!</v>
      </c>
      <c r="R122" s="13" t="e">
        <f t="shared" ref="R122" si="1801">R121/R117</f>
        <v>#DIV/0!</v>
      </c>
      <c r="S122" s="13" t="e">
        <f t="shared" ref="S122" si="1802">S121/S117</f>
        <v>#DIV/0!</v>
      </c>
      <c r="T122" s="13" t="e">
        <f t="shared" ref="T122:U122" si="1803">T121/T117</f>
        <v>#DIV/0!</v>
      </c>
      <c r="U122" s="13" t="e">
        <f t="shared" si="1803"/>
        <v>#DIV/0!</v>
      </c>
      <c r="V122" s="163" t="e">
        <f t="shared" ref="V122" si="1804">V121/V117</f>
        <v>#DIV/0!</v>
      </c>
      <c r="W122" s="13" t="e">
        <f t="shared" ref="W122" si="1805">W121/W117</f>
        <v>#DIV/0!</v>
      </c>
      <c r="X122" s="13" t="e">
        <f t="shared" ref="X122" si="1806">X121/X117</f>
        <v>#DIV/0!</v>
      </c>
      <c r="Y122" s="13" t="e">
        <f t="shared" ref="Y122" si="1807">Y121/Y117</f>
        <v>#DIV/0!</v>
      </c>
      <c r="Z122" s="13" t="e">
        <f t="shared" ref="Z122" si="1808">Z121/Z117</f>
        <v>#DIV/0!</v>
      </c>
      <c r="AA122" s="13" t="e">
        <f t="shared" ref="AA122:AD122" si="1809">AA121/AA117</f>
        <v>#DIV/0!</v>
      </c>
      <c r="AB122" s="13" t="e">
        <f t="shared" ref="AB122" si="1810">AB121/AB117</f>
        <v>#DIV/0!</v>
      </c>
      <c r="AC122" s="14" t="e">
        <f t="shared" si="1809"/>
        <v>#DIV/0!</v>
      </c>
      <c r="AD122" s="13">
        <f t="shared" si="1809"/>
        <v>4.6967486644583258E-2</v>
      </c>
      <c r="AE122" s="13" t="e">
        <f t="shared" ref="AE122" si="1811">AE121/AE117</f>
        <v>#DIV/0!</v>
      </c>
      <c r="AF122" s="13" t="e">
        <f t="shared" ref="AF122" si="1812">AF121/AF117</f>
        <v>#DIV/0!</v>
      </c>
      <c r="AG122" s="13" t="e">
        <f t="shared" ref="AG122" si="1813">AG121/AG117</f>
        <v>#DIV/0!</v>
      </c>
      <c r="AH122" s="13" t="e">
        <f t="shared" ref="AH122" si="1814">AH121/AH117</f>
        <v>#DIV/0!</v>
      </c>
      <c r="AI122" s="13" t="e">
        <f t="shared" ref="AI122" si="1815">AI121/AI117</f>
        <v>#DIV/0!</v>
      </c>
      <c r="AJ122" s="13" t="e">
        <f t="shared" ref="AJ122" si="1816">AJ121/AJ117</f>
        <v>#DIV/0!</v>
      </c>
      <c r="AK122" s="13" t="e">
        <f t="shared" ref="AK122" si="1817">AK121/AK117</f>
        <v>#DIV/0!</v>
      </c>
      <c r="AL122" s="13" t="e">
        <f t="shared" ref="AL122" si="1818">AL121/AL117</f>
        <v>#DIV/0!</v>
      </c>
      <c r="AM122" s="13" t="e">
        <f t="shared" ref="AM122" si="1819">AM121/AM117</f>
        <v>#DIV/0!</v>
      </c>
      <c r="AN122" s="13" t="e">
        <f t="shared" ref="AN122" si="1820">AN121/AN117</f>
        <v>#DIV/0!</v>
      </c>
      <c r="AO122" s="163" t="e">
        <f t="shared" ref="AO122" si="1821">AO121/AO117</f>
        <v>#DIV/0!</v>
      </c>
      <c r="AP122" s="13" t="e">
        <f t="shared" ref="AP122" si="1822">AP121/AP117</f>
        <v>#DIV/0!</v>
      </c>
      <c r="AQ122" s="14" t="e">
        <f t="shared" ref="AQ122" si="1823">AQ121/AQ117</f>
        <v>#DIV/0!</v>
      </c>
      <c r="AR122" s="13" t="e">
        <f t="shared" ref="AR122" si="1824">AR121/AR117</f>
        <v>#DIV/0!</v>
      </c>
      <c r="AS122" s="13" t="e">
        <f t="shared" ref="AS122" si="1825">AS121/AS117</f>
        <v>#DIV/0!</v>
      </c>
      <c r="AT122" s="13" t="e">
        <f t="shared" ref="AT122" si="1826">AT121/AT117</f>
        <v>#DIV/0!</v>
      </c>
      <c r="AU122" s="13" t="e">
        <f t="shared" ref="AU122" si="1827">AU121/AU117</f>
        <v>#DIV/0!</v>
      </c>
      <c r="AV122" s="13" t="e">
        <f t="shared" ref="AV122" si="1828">AV121/AV117</f>
        <v>#DIV/0!</v>
      </c>
      <c r="AW122" s="13" t="e">
        <f t="shared" ref="AW122" si="1829">AW121/AW117</f>
        <v>#DIV/0!</v>
      </c>
      <c r="AX122" s="13" t="e">
        <f t="shared" ref="AX122" si="1830">AX121/AX117</f>
        <v>#DIV/0!</v>
      </c>
      <c r="AY122" s="13" t="e">
        <f t="shared" ref="AY122" si="1831">AY121/AY117</f>
        <v>#DIV/0!</v>
      </c>
      <c r="AZ122" s="13" t="e">
        <f t="shared" ref="AZ122" si="1832">AZ121/AZ117</f>
        <v>#DIV/0!</v>
      </c>
      <c r="BA122" s="13" t="e">
        <f t="shared" ref="BA122" si="1833">BA121/BA117</f>
        <v>#DIV/0!</v>
      </c>
      <c r="BB122" s="14" t="e">
        <f t="shared" ref="BB122" si="1834">BB121/BB117</f>
        <v>#DIV/0!</v>
      </c>
      <c r="BC122" s="13" t="e">
        <f t="shared" ref="BC122" si="1835">BC121/BC117</f>
        <v>#DIV/0!</v>
      </c>
      <c r="BD122" s="13" t="e">
        <f t="shared" ref="BD122" si="1836">BD121/BD117</f>
        <v>#DIV/0!</v>
      </c>
      <c r="BE122" s="13" t="e">
        <f t="shared" ref="BE122" si="1837">BE121/BE117</f>
        <v>#DIV/0!</v>
      </c>
      <c r="BF122" s="13" t="e">
        <f t="shared" ref="BF122" si="1838">BF121/BF117</f>
        <v>#DIV/0!</v>
      </c>
      <c r="BG122" s="13">
        <f t="shared" ref="BG122:BH122" si="1839">BG121/BG117</f>
        <v>5.4936811697584985E-2</v>
      </c>
      <c r="BH122" s="163">
        <f t="shared" si="1839"/>
        <v>5.4936811697584985E-2</v>
      </c>
      <c r="BI122" s="46">
        <f t="shared" ref="BI122" si="1840">BI121/BI117</f>
        <v>5.167816734320986E-2</v>
      </c>
      <c r="BJ122" s="13">
        <f t="shared" ref="BJ122:BK122" si="1841">BJ121/BJ117</f>
        <v>5.7279042947557805E-2</v>
      </c>
      <c r="BK122" s="52">
        <f t="shared" si="1841"/>
        <v>4.3661766994181617E-2</v>
      </c>
      <c r="BM122" s="14">
        <f t="shared" ref="BM122" si="1842">BM121/BM117</f>
        <v>-0.51763071043946496</v>
      </c>
    </row>
    <row r="123" spans="1:65" ht="15.75">
      <c r="A123" s="130"/>
      <c r="B123" s="5" t="s">
        <v>320</v>
      </c>
      <c r="C123" s="128" t="e">
        <f>C118/C115</f>
        <v>#DIV/0!</v>
      </c>
      <c r="D123" s="128" t="e">
        <f t="shared" ref="D123:BK123" si="1843">D118/D115</f>
        <v>#DIV/0!</v>
      </c>
      <c r="E123" s="128" t="e">
        <f t="shared" si="1843"/>
        <v>#DIV/0!</v>
      </c>
      <c r="F123" s="128" t="e">
        <f t="shared" si="1843"/>
        <v>#DIV/0!</v>
      </c>
      <c r="G123" s="128" t="e">
        <f t="shared" si="1843"/>
        <v>#DIV/0!</v>
      </c>
      <c r="H123" s="128">
        <f t="shared" si="1843"/>
        <v>0.59741377951629782</v>
      </c>
      <c r="I123" s="128" t="e">
        <f t="shared" si="1843"/>
        <v>#DIV/0!</v>
      </c>
      <c r="J123" s="128" t="e">
        <f t="shared" si="1843"/>
        <v>#DIV/0!</v>
      </c>
      <c r="K123" s="128" t="e">
        <f t="shared" si="1843"/>
        <v>#DIV/0!</v>
      </c>
      <c r="L123" s="128" t="e">
        <f t="shared" si="1843"/>
        <v>#DIV/0!</v>
      </c>
      <c r="M123" s="128" t="e">
        <f t="shared" si="1843"/>
        <v>#DIV/0!</v>
      </c>
      <c r="N123" s="128" t="e">
        <f t="shared" si="1843"/>
        <v>#DIV/0!</v>
      </c>
      <c r="O123" s="128" t="e">
        <f t="shared" si="1843"/>
        <v>#DIV/0!</v>
      </c>
      <c r="P123" s="128" t="e">
        <f t="shared" si="1843"/>
        <v>#DIV/0!</v>
      </c>
      <c r="Q123" s="128" t="e">
        <f t="shared" si="1843"/>
        <v>#DIV/0!</v>
      </c>
      <c r="R123" s="128" t="e">
        <f t="shared" si="1843"/>
        <v>#DIV/0!</v>
      </c>
      <c r="S123" s="128" t="e">
        <f t="shared" si="1843"/>
        <v>#DIV/0!</v>
      </c>
      <c r="T123" s="128" t="e">
        <f t="shared" si="1843"/>
        <v>#DIV/0!</v>
      </c>
      <c r="U123" s="128" t="e">
        <f t="shared" si="1843"/>
        <v>#DIV/0!</v>
      </c>
      <c r="V123" s="178" t="e">
        <f t="shared" si="1843"/>
        <v>#DIV/0!</v>
      </c>
      <c r="W123" s="128" t="e">
        <f t="shared" si="1843"/>
        <v>#DIV/0!</v>
      </c>
      <c r="X123" s="128" t="e">
        <f t="shared" si="1843"/>
        <v>#DIV/0!</v>
      </c>
      <c r="Y123" s="128" t="e">
        <f t="shared" si="1843"/>
        <v>#DIV/0!</v>
      </c>
      <c r="Z123" s="128" t="e">
        <f t="shared" si="1843"/>
        <v>#DIV/0!</v>
      </c>
      <c r="AA123" s="128" t="e">
        <f t="shared" si="1843"/>
        <v>#DIV/0!</v>
      </c>
      <c r="AB123" s="128" t="e">
        <f t="shared" ref="AB123" si="1844">AB118/AB115</f>
        <v>#DIV/0!</v>
      </c>
      <c r="AC123" s="218" t="e">
        <f t="shared" si="1843"/>
        <v>#DIV/0!</v>
      </c>
      <c r="AD123" s="128">
        <f t="shared" si="1843"/>
        <v>0.59741377951629782</v>
      </c>
      <c r="AE123" s="128" t="e">
        <f t="shared" si="1843"/>
        <v>#DIV/0!</v>
      </c>
      <c r="AF123" s="128" t="e">
        <f t="shared" si="1843"/>
        <v>#DIV/0!</v>
      </c>
      <c r="AG123" s="128" t="e">
        <f t="shared" si="1843"/>
        <v>#DIV/0!</v>
      </c>
      <c r="AH123" s="128" t="e">
        <f t="shared" si="1843"/>
        <v>#DIV/0!</v>
      </c>
      <c r="AI123" s="128" t="e">
        <f t="shared" si="1843"/>
        <v>#DIV/0!</v>
      </c>
      <c r="AJ123" s="128" t="e">
        <f t="shared" si="1843"/>
        <v>#DIV/0!</v>
      </c>
      <c r="AK123" s="128" t="e">
        <f t="shared" si="1843"/>
        <v>#DIV/0!</v>
      </c>
      <c r="AL123" s="128" t="e">
        <f t="shared" si="1843"/>
        <v>#DIV/0!</v>
      </c>
      <c r="AM123" s="128" t="e">
        <f t="shared" si="1843"/>
        <v>#DIV/0!</v>
      </c>
      <c r="AN123" s="128" t="e">
        <f t="shared" si="1843"/>
        <v>#DIV/0!</v>
      </c>
      <c r="AO123" s="178" t="e">
        <f t="shared" si="1843"/>
        <v>#DIV/0!</v>
      </c>
      <c r="AP123" s="128" t="e">
        <f t="shared" si="1843"/>
        <v>#DIV/0!</v>
      </c>
      <c r="AQ123" s="218" t="e">
        <f t="shared" si="1843"/>
        <v>#DIV/0!</v>
      </c>
      <c r="AR123" s="128" t="e">
        <f t="shared" si="1843"/>
        <v>#DIV/0!</v>
      </c>
      <c r="AS123" s="128" t="e">
        <f t="shared" si="1843"/>
        <v>#DIV/0!</v>
      </c>
      <c r="AT123" s="128" t="e">
        <f t="shared" si="1843"/>
        <v>#DIV/0!</v>
      </c>
      <c r="AU123" s="128" t="e">
        <f t="shared" si="1843"/>
        <v>#DIV/0!</v>
      </c>
      <c r="AV123" s="128" t="e">
        <f t="shared" si="1843"/>
        <v>#DIV/0!</v>
      </c>
      <c r="AW123" s="128" t="e">
        <f t="shared" si="1843"/>
        <v>#DIV/0!</v>
      </c>
      <c r="AX123" s="128" t="e">
        <f t="shared" si="1843"/>
        <v>#DIV/0!</v>
      </c>
      <c r="AY123" s="128" t="e">
        <f t="shared" si="1843"/>
        <v>#DIV/0!</v>
      </c>
      <c r="AZ123" s="128" t="e">
        <f t="shared" si="1843"/>
        <v>#DIV/0!</v>
      </c>
      <c r="BA123" s="128" t="e">
        <f t="shared" si="1843"/>
        <v>#DIV/0!</v>
      </c>
      <c r="BB123" s="218" t="e">
        <f t="shared" si="1843"/>
        <v>#DIV/0!</v>
      </c>
      <c r="BC123" s="128" t="e">
        <f t="shared" si="1843"/>
        <v>#DIV/0!</v>
      </c>
      <c r="BD123" s="128" t="e">
        <f t="shared" si="1843"/>
        <v>#DIV/0!</v>
      </c>
      <c r="BE123" s="128" t="e">
        <f t="shared" si="1843"/>
        <v>#DIV/0!</v>
      </c>
      <c r="BF123" s="128" t="e">
        <f t="shared" si="1843"/>
        <v>#DIV/0!</v>
      </c>
      <c r="BG123" s="128">
        <f t="shared" si="1843"/>
        <v>0.57658788054131749</v>
      </c>
      <c r="BH123" s="178">
        <f t="shared" si="1843"/>
        <v>0.57658788054131749</v>
      </c>
      <c r="BI123" s="128">
        <f t="shared" si="1843"/>
        <v>0.58488766364815425</v>
      </c>
      <c r="BJ123" s="128">
        <f t="shared" si="1843"/>
        <v>0.57835881521123123</v>
      </c>
      <c r="BK123" s="128">
        <f t="shared" si="1843"/>
        <v>0.59462034063102442</v>
      </c>
      <c r="BM123" s="128">
        <f t="shared" ref="BM123" si="1845">BM118/BM115</f>
        <v>0.21835194212926562</v>
      </c>
    </row>
    <row r="124" spans="1:65" s="181" customFormat="1" ht="15.75">
      <c r="A124" s="130"/>
      <c r="B124" s="5" t="s">
        <v>319</v>
      </c>
      <c r="C124" s="11">
        <f>C115-C118</f>
        <v>0</v>
      </c>
      <c r="D124" s="11">
        <f t="shared" ref="D124:BK124" si="1846">D115-D118</f>
        <v>0</v>
      </c>
      <c r="E124" s="11">
        <f t="shared" si="1846"/>
        <v>0</v>
      </c>
      <c r="F124" s="11">
        <f t="shared" si="1846"/>
        <v>0</v>
      </c>
      <c r="G124" s="11">
        <f t="shared" si="1846"/>
        <v>0</v>
      </c>
      <c r="H124" s="11">
        <f t="shared" si="1846"/>
        <v>689662</v>
      </c>
      <c r="I124" s="11">
        <f t="shared" si="1846"/>
        <v>0</v>
      </c>
      <c r="J124" s="11">
        <f t="shared" si="1846"/>
        <v>0</v>
      </c>
      <c r="K124" s="11">
        <f t="shared" si="1846"/>
        <v>0</v>
      </c>
      <c r="L124" s="11">
        <f t="shared" si="1846"/>
        <v>0</v>
      </c>
      <c r="M124" s="11">
        <f t="shared" si="1846"/>
        <v>0</v>
      </c>
      <c r="N124" s="11">
        <f t="shared" si="1846"/>
        <v>0</v>
      </c>
      <c r="O124" s="11">
        <f t="shared" si="1846"/>
        <v>0</v>
      </c>
      <c r="P124" s="11">
        <f t="shared" si="1846"/>
        <v>0</v>
      </c>
      <c r="Q124" s="11">
        <f t="shared" si="1846"/>
        <v>0</v>
      </c>
      <c r="R124" s="11">
        <f t="shared" si="1846"/>
        <v>0</v>
      </c>
      <c r="S124" s="11">
        <f t="shared" si="1846"/>
        <v>0</v>
      </c>
      <c r="T124" s="11">
        <f t="shared" si="1846"/>
        <v>0</v>
      </c>
      <c r="U124" s="11">
        <f t="shared" si="1846"/>
        <v>0</v>
      </c>
      <c r="V124" s="11">
        <f t="shared" si="1846"/>
        <v>0</v>
      </c>
      <c r="W124" s="11">
        <f t="shared" si="1846"/>
        <v>0</v>
      </c>
      <c r="X124" s="11">
        <f t="shared" si="1846"/>
        <v>0</v>
      </c>
      <c r="Y124" s="11">
        <f t="shared" si="1846"/>
        <v>0</v>
      </c>
      <c r="Z124" s="11">
        <f t="shared" si="1846"/>
        <v>0</v>
      </c>
      <c r="AA124" s="11">
        <f t="shared" si="1846"/>
        <v>0</v>
      </c>
      <c r="AB124" s="11">
        <f t="shared" si="1846"/>
        <v>0</v>
      </c>
      <c r="AC124" s="11">
        <f t="shared" si="1846"/>
        <v>0</v>
      </c>
      <c r="AD124" s="11">
        <f t="shared" si="1846"/>
        <v>689662</v>
      </c>
      <c r="AE124" s="11">
        <f t="shared" si="1846"/>
        <v>0</v>
      </c>
      <c r="AF124" s="11">
        <f t="shared" si="1846"/>
        <v>0</v>
      </c>
      <c r="AG124" s="11">
        <f t="shared" si="1846"/>
        <v>0</v>
      </c>
      <c r="AH124" s="11">
        <f t="shared" si="1846"/>
        <v>0</v>
      </c>
      <c r="AI124" s="11">
        <f t="shared" si="1846"/>
        <v>0</v>
      </c>
      <c r="AJ124" s="11">
        <f t="shared" si="1846"/>
        <v>0</v>
      </c>
      <c r="AK124" s="11">
        <f t="shared" si="1846"/>
        <v>0</v>
      </c>
      <c r="AL124" s="11">
        <f t="shared" si="1846"/>
        <v>0</v>
      </c>
      <c r="AM124" s="11">
        <f t="shared" si="1846"/>
        <v>0</v>
      </c>
      <c r="AN124" s="11">
        <f t="shared" si="1846"/>
        <v>0</v>
      </c>
      <c r="AO124" s="11">
        <f t="shared" si="1846"/>
        <v>0</v>
      </c>
      <c r="AP124" s="11">
        <f t="shared" si="1846"/>
        <v>0</v>
      </c>
      <c r="AQ124" s="11">
        <f t="shared" si="1846"/>
        <v>0</v>
      </c>
      <c r="AR124" s="11">
        <f t="shared" si="1846"/>
        <v>0</v>
      </c>
      <c r="AS124" s="11">
        <f t="shared" si="1846"/>
        <v>0</v>
      </c>
      <c r="AT124" s="11">
        <f t="shared" si="1846"/>
        <v>0</v>
      </c>
      <c r="AU124" s="11">
        <f t="shared" si="1846"/>
        <v>0</v>
      </c>
      <c r="AV124" s="11">
        <f t="shared" si="1846"/>
        <v>0</v>
      </c>
      <c r="AW124" s="11">
        <f t="shared" si="1846"/>
        <v>0</v>
      </c>
      <c r="AX124" s="11">
        <f t="shared" si="1846"/>
        <v>0</v>
      </c>
      <c r="AY124" s="11">
        <f t="shared" si="1846"/>
        <v>0</v>
      </c>
      <c r="AZ124" s="11">
        <f t="shared" si="1846"/>
        <v>0</v>
      </c>
      <c r="BA124" s="11">
        <f t="shared" si="1846"/>
        <v>0</v>
      </c>
      <c r="BB124" s="11">
        <f t="shared" si="1846"/>
        <v>0</v>
      </c>
      <c r="BC124" s="11">
        <f t="shared" si="1846"/>
        <v>0</v>
      </c>
      <c r="BD124" s="11">
        <f t="shared" si="1846"/>
        <v>0</v>
      </c>
      <c r="BE124" s="11">
        <f t="shared" si="1846"/>
        <v>0</v>
      </c>
      <c r="BF124" s="11">
        <f t="shared" si="1846"/>
        <v>0</v>
      </c>
      <c r="BG124" s="11">
        <f t="shared" si="1846"/>
        <v>1094688</v>
      </c>
      <c r="BH124" s="11">
        <f t="shared" si="1846"/>
        <v>1094688</v>
      </c>
      <c r="BI124" s="11">
        <f t="shared" si="1846"/>
        <v>1784350</v>
      </c>
      <c r="BJ124" s="11">
        <f t="shared" si="1846"/>
        <v>1084747</v>
      </c>
      <c r="BK124" s="11">
        <f t="shared" si="1846"/>
        <v>699603</v>
      </c>
      <c r="BL124" s="11">
        <f t="shared" ref="BL124:BM124" si="1847">BL118-BL115</f>
        <v>1026194</v>
      </c>
      <c r="BM124" s="11">
        <f t="shared" si="1847"/>
        <v>-9941</v>
      </c>
    </row>
    <row r="125" spans="1:65" ht="15.75">
      <c r="A125" s="130"/>
      <c r="B125" s="5"/>
      <c r="C125" s="5"/>
      <c r="D125" s="5"/>
      <c r="E125" s="5"/>
      <c r="F125" s="5"/>
      <c r="G125" s="5"/>
      <c r="H125" s="5"/>
      <c r="I125" s="5"/>
      <c r="J125" s="5"/>
      <c r="K125" s="5"/>
      <c r="L125" s="5"/>
      <c r="M125" s="5"/>
      <c r="N125" s="5"/>
      <c r="O125" s="5"/>
      <c r="P125" s="5"/>
      <c r="Q125" s="5"/>
      <c r="R125" s="5"/>
      <c r="S125" s="5"/>
      <c r="T125" s="5"/>
      <c r="U125" s="5"/>
      <c r="V125" s="16"/>
      <c r="W125" s="5"/>
      <c r="X125" s="5"/>
      <c r="Y125" s="5"/>
      <c r="Z125" s="5"/>
      <c r="AA125" s="5"/>
      <c r="AB125" s="5"/>
      <c r="AC125" s="6"/>
      <c r="AD125" s="6"/>
      <c r="AE125" s="5"/>
      <c r="AF125" s="5"/>
      <c r="AG125" s="5"/>
      <c r="AH125" s="5"/>
      <c r="AI125" s="5"/>
      <c r="AJ125" s="5"/>
      <c r="AK125" s="5"/>
      <c r="AL125" s="5"/>
      <c r="AM125" s="5"/>
      <c r="AN125" s="5"/>
      <c r="AO125" s="16"/>
      <c r="AP125" s="5"/>
      <c r="AQ125" s="6"/>
      <c r="AR125" s="5"/>
      <c r="AS125" s="5"/>
      <c r="AT125" s="5"/>
      <c r="AU125" s="5"/>
      <c r="AV125" s="5"/>
      <c r="AW125" s="6"/>
      <c r="AX125" s="5"/>
      <c r="AY125" s="5"/>
      <c r="AZ125" s="5"/>
      <c r="BA125" s="5"/>
      <c r="BB125" s="6"/>
      <c r="BC125" s="5"/>
      <c r="BD125" s="5"/>
      <c r="BE125" s="5"/>
      <c r="BF125" s="5"/>
      <c r="BG125" s="5"/>
      <c r="BH125" s="16"/>
      <c r="BI125" s="44"/>
      <c r="BJ125" s="5"/>
      <c r="BK125" s="50"/>
    </row>
    <row r="126" spans="1:65" ht="15.75">
      <c r="A126" s="130" t="s">
        <v>125</v>
      </c>
      <c r="B126" s="9" t="s">
        <v>321</v>
      </c>
      <c r="C126" s="5">
        <f t="shared" ref="C126:AC126" si="1848">C5+C16+C27+C38+C49+C60+C71+C82+C93+C104+C115</f>
        <v>12389371</v>
      </c>
      <c r="D126" s="5">
        <f t="shared" si="1848"/>
        <v>4223293</v>
      </c>
      <c r="E126" s="5">
        <f t="shared" si="1848"/>
        <v>501789</v>
      </c>
      <c r="F126" s="5">
        <f t="shared" si="1848"/>
        <v>1358923</v>
      </c>
      <c r="G126" s="5">
        <f t="shared" si="1848"/>
        <v>915287</v>
      </c>
      <c r="H126" s="5">
        <f t="shared" si="1848"/>
        <v>1713079</v>
      </c>
      <c r="I126" s="5">
        <f t="shared" si="1848"/>
        <v>0</v>
      </c>
      <c r="J126" s="5">
        <f t="shared" si="1848"/>
        <v>1332076</v>
      </c>
      <c r="K126" s="5">
        <f t="shared" si="1848"/>
        <v>35705</v>
      </c>
      <c r="L126" s="5">
        <f t="shared" si="1848"/>
        <v>241242</v>
      </c>
      <c r="M126" s="5">
        <f t="shared" si="1848"/>
        <v>634636</v>
      </c>
      <c r="N126" s="5">
        <f t="shared" si="1848"/>
        <v>3822</v>
      </c>
      <c r="O126" s="5">
        <f t="shared" si="1848"/>
        <v>49502</v>
      </c>
      <c r="P126" s="5">
        <f t="shared" si="1848"/>
        <v>416282</v>
      </c>
      <c r="Q126" s="5">
        <f t="shared" si="1848"/>
        <v>0</v>
      </c>
      <c r="R126" s="5">
        <f t="shared" si="1848"/>
        <v>31064</v>
      </c>
      <c r="S126" s="5">
        <f t="shared" si="1848"/>
        <v>403632</v>
      </c>
      <c r="T126" s="5">
        <f t="shared" si="1848"/>
        <v>343346</v>
      </c>
      <c r="U126" s="5">
        <f t="shared" si="1848"/>
        <v>0</v>
      </c>
      <c r="V126" s="16">
        <f t="shared" si="1848"/>
        <v>96753</v>
      </c>
      <c r="W126" s="5">
        <f t="shared" si="1848"/>
        <v>432</v>
      </c>
      <c r="X126" s="5">
        <f t="shared" si="1848"/>
        <v>0</v>
      </c>
      <c r="Y126" s="5">
        <f t="shared" si="1848"/>
        <v>178284</v>
      </c>
      <c r="Z126" s="5">
        <f t="shared" si="1848"/>
        <v>18672</v>
      </c>
      <c r="AA126" s="5">
        <f t="shared" si="1848"/>
        <v>25734</v>
      </c>
      <c r="AB126" s="5">
        <f t="shared" si="1848"/>
        <v>25540</v>
      </c>
      <c r="AC126" s="6">
        <f t="shared" si="1848"/>
        <v>338148</v>
      </c>
      <c r="AD126" s="123">
        <f t="shared" ref="AD126:AD129" si="1849">SUM(C126:AC126)</f>
        <v>25276612</v>
      </c>
      <c r="AE126" s="5">
        <f t="shared" ref="AE126:BH126" si="1850">AE5+AE16+AE27+AE38+AE49+AE60+AE71+AE82+AE93+AE104+AE115</f>
        <v>82</v>
      </c>
      <c r="AF126" s="5">
        <f t="shared" si="1850"/>
        <v>28588</v>
      </c>
      <c r="AG126" s="5">
        <f t="shared" si="1850"/>
        <v>51557</v>
      </c>
      <c r="AH126" s="5">
        <f t="shared" si="1850"/>
        <v>0</v>
      </c>
      <c r="AI126" s="5">
        <f t="shared" si="1850"/>
        <v>0</v>
      </c>
      <c r="AJ126" s="5">
        <f t="shared" si="1850"/>
        <v>15721</v>
      </c>
      <c r="AK126" s="5">
        <f t="shared" si="1850"/>
        <v>876013</v>
      </c>
      <c r="AL126" s="5">
        <f t="shared" si="1850"/>
        <v>446623</v>
      </c>
      <c r="AM126" s="5">
        <f t="shared" si="1850"/>
        <v>6613042</v>
      </c>
      <c r="AN126" s="5">
        <f t="shared" si="1850"/>
        <v>121358</v>
      </c>
      <c r="AO126" s="16">
        <f t="shared" si="1850"/>
        <v>1738966</v>
      </c>
      <c r="AP126" s="5">
        <f t="shared" si="1850"/>
        <v>-164493</v>
      </c>
      <c r="AQ126" s="6">
        <f t="shared" si="1850"/>
        <v>108868</v>
      </c>
      <c r="AR126" s="5">
        <f t="shared" si="1850"/>
        <v>24961</v>
      </c>
      <c r="AS126" s="5">
        <f t="shared" si="1850"/>
        <v>0</v>
      </c>
      <c r="AT126" s="5">
        <f t="shared" si="1850"/>
        <v>0</v>
      </c>
      <c r="AU126" s="5">
        <f t="shared" si="1850"/>
        <v>3921</v>
      </c>
      <c r="AV126" s="5">
        <f t="shared" si="1850"/>
        <v>1</v>
      </c>
      <c r="AW126" s="5">
        <f t="shared" si="1850"/>
        <v>3176</v>
      </c>
      <c r="AX126" s="5">
        <f t="shared" si="1850"/>
        <v>3057</v>
      </c>
      <c r="AY126" s="5">
        <f t="shared" si="1850"/>
        <v>3281</v>
      </c>
      <c r="AZ126" s="5">
        <f t="shared" si="1850"/>
        <v>0</v>
      </c>
      <c r="BA126" s="5">
        <f t="shared" si="1850"/>
        <v>765471</v>
      </c>
      <c r="BB126" s="6">
        <f t="shared" si="1850"/>
        <v>208209</v>
      </c>
      <c r="BC126" s="5">
        <f t="shared" si="1850"/>
        <v>71828</v>
      </c>
      <c r="BD126" s="5">
        <f t="shared" si="1850"/>
        <v>70981</v>
      </c>
      <c r="BE126" s="5">
        <f t="shared" si="1850"/>
        <v>195</v>
      </c>
      <c r="BF126" s="5">
        <f t="shared" si="1850"/>
        <v>96974</v>
      </c>
      <c r="BG126" s="11">
        <f t="shared" si="1850"/>
        <v>2756551</v>
      </c>
      <c r="BH126" s="16">
        <f t="shared" si="1850"/>
        <v>13844931</v>
      </c>
      <c r="BI126" s="125">
        <f>AD126+BH126</f>
        <v>39121543</v>
      </c>
      <c r="BJ126" s="5">
        <f t="shared" ref="BJ126:BK129" si="1851">BJ5+BJ16+BJ27+BJ38+BJ49+BJ60+BJ71+BJ82+BJ93+BJ104+BJ115</f>
        <v>3136630</v>
      </c>
      <c r="BK126" s="51">
        <f t="shared" si="1851"/>
        <v>35984913</v>
      </c>
      <c r="BM126" s="30">
        <f>BK126-AD126</f>
        <v>10708301</v>
      </c>
    </row>
    <row r="127" spans="1:65" s="41" customFormat="1" ht="15.75">
      <c r="A127" s="136"/>
      <c r="B127" s="235" t="s">
        <v>331</v>
      </c>
      <c r="C127" s="10">
        <f t="shared" ref="C127:AC127" si="1852">C6+C17+C28+C39+C50+C61+C72+C83+C94+C105+C116</f>
        <v>8435286</v>
      </c>
      <c r="D127" s="10">
        <f t="shared" si="1852"/>
        <v>2871854</v>
      </c>
      <c r="E127" s="10">
        <f t="shared" si="1852"/>
        <v>501789</v>
      </c>
      <c r="F127" s="10">
        <f t="shared" si="1852"/>
        <v>924076</v>
      </c>
      <c r="G127" s="10">
        <f t="shared" si="1852"/>
        <v>622429</v>
      </c>
      <c r="H127" s="10">
        <f t="shared" si="1852"/>
        <v>1164898</v>
      </c>
      <c r="I127" s="10">
        <f t="shared" si="1852"/>
        <v>0</v>
      </c>
      <c r="J127" s="10">
        <f t="shared" si="1852"/>
        <v>905796</v>
      </c>
      <c r="K127" s="10">
        <f t="shared" si="1852"/>
        <v>24280</v>
      </c>
      <c r="L127" s="10">
        <f t="shared" si="1852"/>
        <v>164022</v>
      </c>
      <c r="M127" s="10">
        <f t="shared" si="1852"/>
        <v>431580</v>
      </c>
      <c r="N127" s="10">
        <f t="shared" si="1852"/>
        <v>2612</v>
      </c>
      <c r="O127" s="10">
        <f t="shared" si="1852"/>
        <v>33686</v>
      </c>
      <c r="P127" s="10">
        <f t="shared" si="1852"/>
        <v>280031</v>
      </c>
      <c r="Q127" s="10">
        <f t="shared" si="1852"/>
        <v>0</v>
      </c>
      <c r="R127" s="10">
        <f t="shared" si="1852"/>
        <v>21156</v>
      </c>
      <c r="S127" s="10">
        <f t="shared" si="1852"/>
        <v>403629</v>
      </c>
      <c r="T127" s="10">
        <f t="shared" si="1852"/>
        <v>226604</v>
      </c>
      <c r="U127" s="10">
        <f t="shared" si="1852"/>
        <v>0</v>
      </c>
      <c r="V127" s="10">
        <f t="shared" si="1852"/>
        <v>65790</v>
      </c>
      <c r="W127" s="10">
        <f t="shared" si="1852"/>
        <v>296</v>
      </c>
      <c r="X127" s="10">
        <f t="shared" si="1852"/>
        <v>0</v>
      </c>
      <c r="Y127" s="10">
        <f t="shared" si="1852"/>
        <v>121226</v>
      </c>
      <c r="Z127" s="10">
        <f t="shared" si="1852"/>
        <v>12684</v>
      </c>
      <c r="AA127" s="10">
        <f t="shared" si="1852"/>
        <v>17508</v>
      </c>
      <c r="AB127" s="10">
        <f t="shared" si="1852"/>
        <v>0</v>
      </c>
      <c r="AC127" s="10">
        <f t="shared" si="1852"/>
        <v>223171</v>
      </c>
      <c r="AD127" s="123">
        <f t="shared" si="1849"/>
        <v>17454403</v>
      </c>
      <c r="AE127" s="6">
        <f t="shared" ref="AE127:BH127" si="1853">AE6+AE17+AE28+AE39+AE50+AE61+AE72+AE83+AE94+AE105+AE116</f>
        <v>36</v>
      </c>
      <c r="AF127" s="6">
        <f t="shared" si="1853"/>
        <v>18865</v>
      </c>
      <c r="AG127" s="6">
        <f t="shared" si="1853"/>
        <v>34037</v>
      </c>
      <c r="AH127" s="6">
        <f t="shared" si="1853"/>
        <v>0</v>
      </c>
      <c r="AI127" s="6">
        <f t="shared" si="1853"/>
        <v>0</v>
      </c>
      <c r="AJ127" s="6">
        <f t="shared" si="1853"/>
        <v>10371</v>
      </c>
      <c r="AK127" s="6">
        <f t="shared" si="1853"/>
        <v>554108</v>
      </c>
      <c r="AL127" s="6">
        <f t="shared" si="1853"/>
        <v>288876</v>
      </c>
      <c r="AM127" s="6">
        <f t="shared" si="1853"/>
        <v>4364613</v>
      </c>
      <c r="AN127" s="6">
        <f t="shared" si="1853"/>
        <v>80091</v>
      </c>
      <c r="AO127" s="6">
        <f t="shared" si="1853"/>
        <v>1122062</v>
      </c>
      <c r="AP127" s="6">
        <f t="shared" si="1853"/>
        <v>-108960</v>
      </c>
      <c r="AQ127" s="6">
        <f t="shared" si="1853"/>
        <v>71850</v>
      </c>
      <c r="AR127" s="6">
        <f t="shared" si="1853"/>
        <v>16475</v>
      </c>
      <c r="AS127" s="6">
        <f t="shared" si="1853"/>
        <v>0</v>
      </c>
      <c r="AT127" s="6">
        <f t="shared" si="1853"/>
        <v>0</v>
      </c>
      <c r="AU127" s="6">
        <f t="shared" si="1853"/>
        <v>2590</v>
      </c>
      <c r="AV127" s="6">
        <f t="shared" si="1853"/>
        <v>0</v>
      </c>
      <c r="AW127" s="6">
        <f t="shared" si="1853"/>
        <v>2080</v>
      </c>
      <c r="AX127" s="6">
        <f t="shared" si="1853"/>
        <v>2021</v>
      </c>
      <c r="AY127" s="6">
        <f t="shared" si="1853"/>
        <v>2145</v>
      </c>
      <c r="AZ127" s="10">
        <f t="shared" si="1853"/>
        <v>0</v>
      </c>
      <c r="BA127" s="6">
        <f t="shared" si="1853"/>
        <v>505213</v>
      </c>
      <c r="BB127" s="6">
        <f t="shared" si="1853"/>
        <v>137418</v>
      </c>
      <c r="BC127" s="6">
        <f t="shared" si="1853"/>
        <v>47409</v>
      </c>
      <c r="BD127" s="6">
        <f t="shared" si="1853"/>
        <v>46863</v>
      </c>
      <c r="BE127" s="6">
        <f t="shared" si="1853"/>
        <v>132</v>
      </c>
      <c r="BF127" s="6">
        <f t="shared" si="1853"/>
        <v>64016</v>
      </c>
      <c r="BG127" s="10">
        <f t="shared" si="1853"/>
        <v>123160</v>
      </c>
      <c r="BH127" s="10">
        <f t="shared" si="1853"/>
        <v>7385471</v>
      </c>
      <c r="BI127" s="221">
        <f>AD127+BH127</f>
        <v>24839874</v>
      </c>
      <c r="BJ127" s="10">
        <f t="shared" si="1851"/>
        <v>375960</v>
      </c>
      <c r="BK127" s="10">
        <f t="shared" si="1851"/>
        <v>24463914</v>
      </c>
      <c r="BM127" s="219">
        <f t="shared" ref="BM127:BM132" si="1854">BK127-AD127</f>
        <v>7009511</v>
      </c>
    </row>
    <row r="128" spans="1:65" ht="15.75">
      <c r="B128" s="12" t="s">
        <v>332</v>
      </c>
      <c r="C128" s="5">
        <f t="shared" ref="C128:AC128" si="1855">C7+C18+C29+C40+C51+C62+C73+C84+C95+C106+C117</f>
        <v>8145988</v>
      </c>
      <c r="D128" s="5">
        <f t="shared" si="1855"/>
        <v>2238279</v>
      </c>
      <c r="E128" s="5">
        <f t="shared" si="1855"/>
        <v>473964</v>
      </c>
      <c r="F128" s="5">
        <f t="shared" si="1855"/>
        <v>855076</v>
      </c>
      <c r="G128" s="5">
        <f t="shared" si="1855"/>
        <v>543519</v>
      </c>
      <c r="H128" s="5">
        <f t="shared" si="1855"/>
        <v>977506</v>
      </c>
      <c r="I128" s="5">
        <f t="shared" si="1855"/>
        <v>0</v>
      </c>
      <c r="J128" s="5">
        <f t="shared" si="1855"/>
        <v>884453</v>
      </c>
      <c r="K128" s="5">
        <f t="shared" si="1855"/>
        <v>16768</v>
      </c>
      <c r="L128" s="5">
        <f t="shared" si="1855"/>
        <v>143885</v>
      </c>
      <c r="M128" s="5">
        <f t="shared" si="1855"/>
        <v>474126</v>
      </c>
      <c r="N128" s="5">
        <f t="shared" si="1855"/>
        <v>1237</v>
      </c>
      <c r="O128" s="5">
        <f t="shared" si="1855"/>
        <v>23671</v>
      </c>
      <c r="P128" s="5">
        <f t="shared" si="1855"/>
        <v>324608</v>
      </c>
      <c r="Q128" s="5">
        <f t="shared" si="1855"/>
        <v>0</v>
      </c>
      <c r="R128" s="5">
        <f t="shared" si="1855"/>
        <v>16801</v>
      </c>
      <c r="S128" s="5">
        <f t="shared" si="1855"/>
        <v>377893</v>
      </c>
      <c r="T128" s="5">
        <f t="shared" si="1855"/>
        <v>283643</v>
      </c>
      <c r="U128" s="5">
        <f t="shared" si="1855"/>
        <v>0</v>
      </c>
      <c r="V128" s="16">
        <f t="shared" si="1855"/>
        <v>61511</v>
      </c>
      <c r="W128" s="5">
        <f t="shared" si="1855"/>
        <v>0</v>
      </c>
      <c r="X128" s="5">
        <f t="shared" si="1855"/>
        <v>0</v>
      </c>
      <c r="Y128" s="5">
        <f t="shared" si="1855"/>
        <v>103375</v>
      </c>
      <c r="Z128" s="5">
        <f t="shared" si="1855"/>
        <v>11272</v>
      </c>
      <c r="AA128" s="5">
        <f t="shared" si="1855"/>
        <v>13590</v>
      </c>
      <c r="AB128" s="5">
        <f t="shared" si="1855"/>
        <v>539</v>
      </c>
      <c r="AC128" s="6">
        <f t="shared" si="1855"/>
        <v>177914</v>
      </c>
      <c r="AD128" s="123">
        <f t="shared" si="1849"/>
        <v>16149618</v>
      </c>
      <c r="AE128" s="5">
        <f t="shared" ref="AE128:BH128" si="1856">AE7+AE18+AE29+AE40+AE51+AE62+AE73+AE84+AE95+AE106+AE117</f>
        <v>55</v>
      </c>
      <c r="AF128" s="5">
        <f t="shared" si="1856"/>
        <v>11173</v>
      </c>
      <c r="AG128" s="5">
        <f t="shared" si="1856"/>
        <v>32962</v>
      </c>
      <c r="AH128" s="5">
        <f t="shared" si="1856"/>
        <v>41</v>
      </c>
      <c r="AI128" s="5">
        <f t="shared" si="1856"/>
        <v>0</v>
      </c>
      <c r="AJ128" s="5">
        <f t="shared" si="1856"/>
        <v>10017</v>
      </c>
      <c r="AK128" s="5">
        <f t="shared" si="1856"/>
        <v>548755</v>
      </c>
      <c r="AL128" s="5">
        <f t="shared" si="1856"/>
        <v>258857</v>
      </c>
      <c r="AM128" s="5">
        <f t="shared" si="1856"/>
        <v>4460476</v>
      </c>
      <c r="AN128" s="5">
        <f t="shared" si="1856"/>
        <v>43522</v>
      </c>
      <c r="AO128" s="16">
        <f t="shared" si="1856"/>
        <v>1308883</v>
      </c>
      <c r="AP128" s="5">
        <f t="shared" si="1856"/>
        <v>-263346</v>
      </c>
      <c r="AQ128" s="6">
        <f t="shared" si="1856"/>
        <v>82269</v>
      </c>
      <c r="AR128" s="5">
        <f t="shared" si="1856"/>
        <v>13870</v>
      </c>
      <c r="AS128" s="5">
        <f t="shared" si="1856"/>
        <v>0</v>
      </c>
      <c r="AT128" s="5">
        <f t="shared" si="1856"/>
        <v>0</v>
      </c>
      <c r="AU128" s="5">
        <f t="shared" si="1856"/>
        <v>1155</v>
      </c>
      <c r="AV128" s="5">
        <f t="shared" si="1856"/>
        <v>0</v>
      </c>
      <c r="AW128" s="5">
        <f t="shared" si="1856"/>
        <v>692</v>
      </c>
      <c r="AX128" s="5">
        <f t="shared" si="1856"/>
        <v>1261</v>
      </c>
      <c r="AY128" s="5">
        <f t="shared" si="1856"/>
        <v>1386</v>
      </c>
      <c r="AZ128" s="5">
        <f t="shared" si="1856"/>
        <v>0</v>
      </c>
      <c r="BA128" s="5">
        <f t="shared" si="1856"/>
        <v>590289</v>
      </c>
      <c r="BB128" s="6">
        <f t="shared" si="1856"/>
        <v>120006</v>
      </c>
      <c r="BC128" s="5">
        <f t="shared" si="1856"/>
        <v>65754</v>
      </c>
      <c r="BD128" s="5">
        <f t="shared" si="1856"/>
        <v>64809</v>
      </c>
      <c r="BE128" s="5">
        <f t="shared" si="1856"/>
        <v>0</v>
      </c>
      <c r="BF128" s="5">
        <f t="shared" si="1856"/>
        <v>78280</v>
      </c>
      <c r="BG128" s="11">
        <f t="shared" si="1856"/>
        <v>1664902</v>
      </c>
      <c r="BH128" s="9">
        <f t="shared" si="1856"/>
        <v>9096068</v>
      </c>
      <c r="BI128" s="127">
        <f>AD128+BH128</f>
        <v>25245686</v>
      </c>
      <c r="BJ128" s="5">
        <f t="shared" si="1851"/>
        <v>1557627</v>
      </c>
      <c r="BK128" s="51">
        <f t="shared" si="1851"/>
        <v>23688059</v>
      </c>
      <c r="BL128" s="30">
        <f>'Upto Month COPPY'!N61-'Upto Month COPPY'!M61</f>
        <v>-23688055</v>
      </c>
      <c r="BM128" s="30">
        <f t="shared" si="1854"/>
        <v>7538441</v>
      </c>
    </row>
    <row r="129" spans="1:65" ht="16.5" customHeight="1">
      <c r="A129" s="130"/>
      <c r="B129" s="183" t="s">
        <v>333</v>
      </c>
      <c r="C129" s="5">
        <f t="shared" ref="C129:AC129" si="1857">C8+C19+C30+C41+C52+C63+C74+C85+C96+C107+C118</f>
        <v>8279533</v>
      </c>
      <c r="D129" s="5">
        <f t="shared" si="1857"/>
        <v>3303595</v>
      </c>
      <c r="E129" s="5">
        <f t="shared" si="1857"/>
        <v>499049</v>
      </c>
      <c r="F129" s="5">
        <f t="shared" si="1857"/>
        <v>954470</v>
      </c>
      <c r="G129" s="5">
        <f t="shared" si="1857"/>
        <v>621499</v>
      </c>
      <c r="H129" s="5">
        <f t="shared" si="1857"/>
        <v>1023417</v>
      </c>
      <c r="I129" s="5">
        <f t="shared" si="1857"/>
        <v>0</v>
      </c>
      <c r="J129" s="5">
        <f t="shared" si="1857"/>
        <v>1081140</v>
      </c>
      <c r="K129" s="5">
        <f t="shared" si="1857"/>
        <v>77475</v>
      </c>
      <c r="L129" s="5">
        <f t="shared" si="1857"/>
        <v>191126</v>
      </c>
      <c r="M129" s="5">
        <f t="shared" si="1857"/>
        <v>506304</v>
      </c>
      <c r="N129" s="5">
        <f t="shared" si="1857"/>
        <v>992</v>
      </c>
      <c r="O129" s="5">
        <f t="shared" si="1857"/>
        <v>23313</v>
      </c>
      <c r="P129" s="5">
        <f t="shared" si="1857"/>
        <v>401765</v>
      </c>
      <c r="Q129" s="5">
        <f t="shared" si="1857"/>
        <v>0</v>
      </c>
      <c r="R129" s="5">
        <f t="shared" si="1857"/>
        <v>25085</v>
      </c>
      <c r="S129" s="5">
        <f t="shared" si="1857"/>
        <v>413036</v>
      </c>
      <c r="T129" s="5">
        <f t="shared" si="1857"/>
        <v>305360</v>
      </c>
      <c r="U129" s="5">
        <f t="shared" si="1857"/>
        <v>0</v>
      </c>
      <c r="V129" s="16">
        <f t="shared" si="1857"/>
        <v>65337</v>
      </c>
      <c r="W129" s="5">
        <f t="shared" si="1857"/>
        <v>0</v>
      </c>
      <c r="X129" s="5">
        <f t="shared" si="1857"/>
        <v>0</v>
      </c>
      <c r="Y129" s="5">
        <f t="shared" si="1857"/>
        <v>43940</v>
      </c>
      <c r="Z129" s="5">
        <f t="shared" si="1857"/>
        <v>22836</v>
      </c>
      <c r="AA129" s="5">
        <f t="shared" si="1857"/>
        <v>11476</v>
      </c>
      <c r="AB129" s="5">
        <f t="shared" si="1857"/>
        <v>69</v>
      </c>
      <c r="AC129" s="6">
        <f t="shared" si="1857"/>
        <v>224857</v>
      </c>
      <c r="AD129" s="123">
        <f t="shared" si="1849"/>
        <v>18075674</v>
      </c>
      <c r="AE129" s="5">
        <f t="shared" ref="AE129:BH129" si="1858">AE8+AE19+AE30+AE41+AE52+AE63+AE74+AE85+AE96+AE107+AE118</f>
        <v>167</v>
      </c>
      <c r="AF129" s="5">
        <f t="shared" si="1858"/>
        <v>9568</v>
      </c>
      <c r="AG129" s="5">
        <f t="shared" si="1858"/>
        <v>26887</v>
      </c>
      <c r="AH129" s="5">
        <f t="shared" si="1858"/>
        <v>196</v>
      </c>
      <c r="AI129" s="5">
        <f t="shared" si="1858"/>
        <v>0</v>
      </c>
      <c r="AJ129" s="5">
        <f t="shared" si="1858"/>
        <v>18783</v>
      </c>
      <c r="AK129" s="5">
        <f t="shared" si="1858"/>
        <v>640909</v>
      </c>
      <c r="AL129" s="5">
        <f t="shared" si="1858"/>
        <v>355403</v>
      </c>
      <c r="AM129" s="5">
        <f t="shared" si="1858"/>
        <v>6709930</v>
      </c>
      <c r="AN129" s="5">
        <f t="shared" si="1858"/>
        <v>135559</v>
      </c>
      <c r="AO129" s="16">
        <f t="shared" si="1858"/>
        <v>1284773</v>
      </c>
      <c r="AP129" s="5">
        <f t="shared" si="1858"/>
        <v>-441242</v>
      </c>
      <c r="AQ129" s="6">
        <f t="shared" si="1858"/>
        <v>144162</v>
      </c>
      <c r="AR129" s="5">
        <f t="shared" si="1858"/>
        <v>1100</v>
      </c>
      <c r="AS129" s="5">
        <f t="shared" si="1858"/>
        <v>0</v>
      </c>
      <c r="AT129" s="5">
        <f t="shared" si="1858"/>
        <v>0</v>
      </c>
      <c r="AU129" s="5">
        <f t="shared" si="1858"/>
        <v>-21401</v>
      </c>
      <c r="AV129" s="5">
        <f t="shared" si="1858"/>
        <v>0</v>
      </c>
      <c r="AW129" s="5">
        <f t="shared" si="1858"/>
        <v>3633</v>
      </c>
      <c r="AX129" s="5">
        <f t="shared" si="1858"/>
        <v>1121</v>
      </c>
      <c r="AY129" s="5">
        <f t="shared" si="1858"/>
        <v>1676</v>
      </c>
      <c r="AZ129" s="5">
        <f t="shared" si="1858"/>
        <v>0</v>
      </c>
      <c r="BA129" s="5">
        <f t="shared" si="1858"/>
        <v>646440</v>
      </c>
      <c r="BB129" s="6">
        <f t="shared" si="1858"/>
        <v>172482</v>
      </c>
      <c r="BC129" s="5">
        <f t="shared" si="1858"/>
        <v>66040</v>
      </c>
      <c r="BD129" s="5">
        <f t="shared" si="1858"/>
        <v>65419</v>
      </c>
      <c r="BE129" s="5">
        <f t="shared" si="1858"/>
        <v>0</v>
      </c>
      <c r="BF129" s="5">
        <f t="shared" si="1858"/>
        <v>93527</v>
      </c>
      <c r="BG129" s="5">
        <f t="shared" si="1858"/>
        <v>1985857</v>
      </c>
      <c r="BH129" s="16">
        <f t="shared" si="1858"/>
        <v>11900989</v>
      </c>
      <c r="BI129" s="127">
        <f>AD129+BH129</f>
        <v>29976663</v>
      </c>
      <c r="BJ129" s="5">
        <f t="shared" si="1851"/>
        <v>1737503</v>
      </c>
      <c r="BK129" s="51">
        <f t="shared" si="1851"/>
        <v>28239160</v>
      </c>
      <c r="BL129" s="30">
        <f>'Upto Month Current'!N61-'Upto Month Current'!M61</f>
        <v>-28239159</v>
      </c>
      <c r="BM129" s="30">
        <f t="shared" si="1854"/>
        <v>10163486</v>
      </c>
    </row>
    <row r="130" spans="1:65" ht="15.75">
      <c r="A130" s="130"/>
      <c r="B130" s="5" t="s">
        <v>127</v>
      </c>
      <c r="C130" s="11">
        <f>C129-C127</f>
        <v>-155753</v>
      </c>
      <c r="D130" s="11">
        <f t="shared" ref="D130" si="1859">D129-D127</f>
        <v>431741</v>
      </c>
      <c r="E130" s="11">
        <f t="shared" ref="E130" si="1860">E129-E127</f>
        <v>-2740</v>
      </c>
      <c r="F130" s="11">
        <f t="shared" ref="F130" si="1861">F129-F127</f>
        <v>30394</v>
      </c>
      <c r="G130" s="11">
        <f t="shared" ref="G130" si="1862">G129-G127</f>
        <v>-930</v>
      </c>
      <c r="H130" s="11">
        <f t="shared" ref="H130" si="1863">H129-H127</f>
        <v>-141481</v>
      </c>
      <c r="I130" s="11">
        <f t="shared" ref="I130" si="1864">I129-I127</f>
        <v>0</v>
      </c>
      <c r="J130" s="11">
        <f t="shared" ref="J130" si="1865">J129-J127</f>
        <v>175344</v>
      </c>
      <c r="K130" s="11">
        <f t="shared" ref="K130" si="1866">K129-K127</f>
        <v>53195</v>
      </c>
      <c r="L130" s="11">
        <f t="shared" ref="L130" si="1867">L129-L127</f>
        <v>27104</v>
      </c>
      <c r="M130" s="11">
        <f t="shared" ref="M130" si="1868">M129-M127</f>
        <v>74724</v>
      </c>
      <c r="N130" s="11">
        <f t="shared" ref="N130" si="1869">N129-N127</f>
        <v>-1620</v>
      </c>
      <c r="O130" s="11">
        <f t="shared" ref="O130" si="1870">O129-O127</f>
        <v>-10373</v>
      </c>
      <c r="P130" s="11">
        <f t="shared" ref="P130" si="1871">P129-P127</f>
        <v>121734</v>
      </c>
      <c r="Q130" s="11">
        <f t="shared" ref="Q130" si="1872">Q129-Q127</f>
        <v>0</v>
      </c>
      <c r="R130" s="11">
        <f t="shared" ref="R130" si="1873">R129-R127</f>
        <v>3929</v>
      </c>
      <c r="S130" s="11">
        <f t="shared" ref="S130" si="1874">S129-S127</f>
        <v>9407</v>
      </c>
      <c r="T130" s="11">
        <f t="shared" ref="T130:U130" si="1875">T129-T127</f>
        <v>78756</v>
      </c>
      <c r="U130" s="11">
        <f t="shared" si="1875"/>
        <v>0</v>
      </c>
      <c r="V130" s="9">
        <f t="shared" ref="V130" si="1876">V129-V127</f>
        <v>-453</v>
      </c>
      <c r="W130" s="11">
        <f t="shared" ref="W130" si="1877">W129-W127</f>
        <v>-296</v>
      </c>
      <c r="X130" s="11">
        <f t="shared" ref="X130" si="1878">X129-X127</f>
        <v>0</v>
      </c>
      <c r="Y130" s="11">
        <f t="shared" ref="Y130" si="1879">Y129-Y127</f>
        <v>-77286</v>
      </c>
      <c r="Z130" s="11">
        <f t="shared" ref="Z130" si="1880">Z129-Z127</f>
        <v>10152</v>
      </c>
      <c r="AA130" s="11">
        <f t="shared" ref="AA130:AD130" si="1881">AA129-AA127</f>
        <v>-6032</v>
      </c>
      <c r="AB130" s="11">
        <f t="shared" ref="AB130" si="1882">AB129-AB127</f>
        <v>69</v>
      </c>
      <c r="AC130" s="10">
        <f t="shared" si="1881"/>
        <v>1686</v>
      </c>
      <c r="AD130" s="11">
        <f t="shared" si="1881"/>
        <v>621271</v>
      </c>
      <c r="AE130" s="11">
        <f t="shared" ref="AE130" si="1883">AE129-AE127</f>
        <v>131</v>
      </c>
      <c r="AF130" s="11">
        <f t="shared" ref="AF130" si="1884">AF129-AF127</f>
        <v>-9297</v>
      </c>
      <c r="AG130" s="11">
        <f t="shared" ref="AG130" si="1885">AG129-AG127</f>
        <v>-7150</v>
      </c>
      <c r="AH130" s="11">
        <f t="shared" ref="AH130" si="1886">AH129-AH127</f>
        <v>196</v>
      </c>
      <c r="AI130" s="11">
        <f t="shared" ref="AI130" si="1887">AI129-AI127</f>
        <v>0</v>
      </c>
      <c r="AJ130" s="11">
        <f t="shared" ref="AJ130" si="1888">AJ129-AJ127</f>
        <v>8412</v>
      </c>
      <c r="AK130" s="11">
        <f t="shared" ref="AK130" si="1889">AK129-AK127</f>
        <v>86801</v>
      </c>
      <c r="AL130" s="11">
        <f t="shared" ref="AL130" si="1890">AL129-AL127</f>
        <v>66527</v>
      </c>
      <c r="AM130" s="11">
        <f t="shared" ref="AM130" si="1891">AM129-AM127</f>
        <v>2345317</v>
      </c>
      <c r="AN130" s="11">
        <f t="shared" ref="AN130" si="1892">AN129-AN127</f>
        <v>55468</v>
      </c>
      <c r="AO130" s="9">
        <f t="shared" ref="AO130" si="1893">AO129-AO127</f>
        <v>162711</v>
      </c>
      <c r="AP130" s="11">
        <f t="shared" ref="AP130" si="1894">AP129-AP127</f>
        <v>-332282</v>
      </c>
      <c r="AQ130" s="10">
        <f t="shared" ref="AQ130" si="1895">AQ129-AQ127</f>
        <v>72312</v>
      </c>
      <c r="AR130" s="11">
        <f t="shared" ref="AR130" si="1896">AR129-AR127</f>
        <v>-15375</v>
      </c>
      <c r="AS130" s="11">
        <f t="shared" ref="AS130" si="1897">AS129-AS127</f>
        <v>0</v>
      </c>
      <c r="AT130" s="11">
        <f t="shared" ref="AT130" si="1898">AT129-AT127</f>
        <v>0</v>
      </c>
      <c r="AU130" s="11">
        <f t="shared" ref="AU130" si="1899">AU129-AU127</f>
        <v>-23991</v>
      </c>
      <c r="AV130" s="11">
        <f t="shared" ref="AV130" si="1900">AV129-AV127</f>
        <v>0</v>
      </c>
      <c r="AW130" s="11">
        <f t="shared" ref="AW130" si="1901">AW129-AW127</f>
        <v>1553</v>
      </c>
      <c r="AX130" s="11">
        <f t="shared" ref="AX130" si="1902">AX129-AX127</f>
        <v>-900</v>
      </c>
      <c r="AY130" s="11">
        <f t="shared" ref="AY130" si="1903">AY129-AY127</f>
        <v>-469</v>
      </c>
      <c r="AZ130" s="11">
        <f t="shared" ref="AZ130" si="1904">AZ129-AZ127</f>
        <v>0</v>
      </c>
      <c r="BA130" s="11">
        <f t="shared" ref="BA130" si="1905">BA129-BA127</f>
        <v>141227</v>
      </c>
      <c r="BB130" s="10">
        <f t="shared" ref="BB130" si="1906">BB129-BB127</f>
        <v>35064</v>
      </c>
      <c r="BC130" s="11">
        <f t="shared" ref="BC130" si="1907">BC129-BC127</f>
        <v>18631</v>
      </c>
      <c r="BD130" s="11">
        <f t="shared" ref="BD130" si="1908">BD129-BD127</f>
        <v>18556</v>
      </c>
      <c r="BE130" s="11">
        <f t="shared" ref="BE130" si="1909">BE129-BE127</f>
        <v>-132</v>
      </c>
      <c r="BF130" s="11">
        <f t="shared" ref="BF130" si="1910">BF129-BF127</f>
        <v>29511</v>
      </c>
      <c r="BG130" s="11">
        <f t="shared" ref="BG130" si="1911">BG129-BG127</f>
        <v>1862697</v>
      </c>
      <c r="BH130" s="9">
        <f t="shared" ref="BH130:BI130" si="1912">BH129-BH127</f>
        <v>4515518</v>
      </c>
      <c r="BI130" s="45">
        <f t="shared" si="1912"/>
        <v>5136789</v>
      </c>
      <c r="BJ130" s="11">
        <f t="shared" ref="BJ130" si="1913">BJ129-BJ127</f>
        <v>1361543</v>
      </c>
      <c r="BK130" s="51">
        <f t="shared" ref="BK130" si="1914">BK129-BK127</f>
        <v>3775246</v>
      </c>
      <c r="BM130" s="30">
        <f t="shared" si="1854"/>
        <v>3153975</v>
      </c>
    </row>
    <row r="131" spans="1:65" ht="15.75">
      <c r="A131" s="130"/>
      <c r="B131" s="5" t="s">
        <v>128</v>
      </c>
      <c r="C131" s="13">
        <f>C130/C127</f>
        <v>-1.8464459889089711E-2</v>
      </c>
      <c r="D131" s="13">
        <f t="shared" ref="D131" si="1915">D130/D127</f>
        <v>0.15033528863236084</v>
      </c>
      <c r="E131" s="13">
        <f t="shared" ref="E131" si="1916">E130/E127</f>
        <v>-5.4604624652991596E-3</v>
      </c>
      <c r="F131" s="13">
        <f t="shared" ref="F131" si="1917">F130/F127</f>
        <v>3.2891234054341849E-2</v>
      </c>
      <c r="G131" s="13">
        <f t="shared" ref="G131" si="1918">G130/G127</f>
        <v>-1.4941463203031993E-3</v>
      </c>
      <c r="H131" s="13">
        <f t="shared" ref="H131" si="1919">H130/H127</f>
        <v>-0.12145355215649782</v>
      </c>
      <c r="I131" s="13" t="e">
        <f t="shared" ref="I131" si="1920">I130/I127</f>
        <v>#DIV/0!</v>
      </c>
      <c r="J131" s="13">
        <f t="shared" ref="J131" si="1921">J130/J127</f>
        <v>0.19358001139329387</v>
      </c>
      <c r="K131" s="13">
        <f t="shared" ref="K131" si="1922">K130/K127</f>
        <v>2.1908978583196048</v>
      </c>
      <c r="L131" s="13">
        <f t="shared" ref="L131" si="1923">L130/L127</f>
        <v>0.16524612551974735</v>
      </c>
      <c r="M131" s="13">
        <f t="shared" ref="M131" si="1924">M130/M127</f>
        <v>0.17314055331572362</v>
      </c>
      <c r="N131" s="13">
        <f t="shared" ref="N131" si="1925">N130/N127</f>
        <v>-0.62021439509954057</v>
      </c>
      <c r="O131" s="13">
        <f t="shared" ref="O131" si="1926">O130/O127</f>
        <v>-0.30793207860832394</v>
      </c>
      <c r="P131" s="13">
        <f t="shared" ref="P131" si="1927">P130/P127</f>
        <v>0.43471615642553862</v>
      </c>
      <c r="Q131" s="13" t="e">
        <f t="shared" ref="Q131" si="1928">Q130/Q127</f>
        <v>#DIV/0!</v>
      </c>
      <c r="R131" s="13">
        <f t="shared" ref="R131" si="1929">R130/R127</f>
        <v>0.18571563622612972</v>
      </c>
      <c r="S131" s="13">
        <f t="shared" ref="S131" si="1930">S130/S127</f>
        <v>2.3306055808675789E-2</v>
      </c>
      <c r="T131" s="13">
        <f t="shared" ref="T131:U131" si="1931">T130/T127</f>
        <v>0.34754902826075446</v>
      </c>
      <c r="U131" s="13" t="e">
        <f t="shared" si="1931"/>
        <v>#DIV/0!</v>
      </c>
      <c r="V131" s="163">
        <f t="shared" ref="V131" si="1932">V130/V127</f>
        <v>-6.8855449156406748E-3</v>
      </c>
      <c r="W131" s="13">
        <f t="shared" ref="W131" si="1933">W130/W127</f>
        <v>-1</v>
      </c>
      <c r="X131" s="13" t="e">
        <f t="shared" ref="X131" si="1934">X130/X127</f>
        <v>#DIV/0!</v>
      </c>
      <c r="Y131" s="13">
        <f t="shared" ref="Y131" si="1935">Y130/Y127</f>
        <v>-0.63753650207051293</v>
      </c>
      <c r="Z131" s="13">
        <f t="shared" ref="Z131" si="1936">Z130/Z127</f>
        <v>0.80037842951750238</v>
      </c>
      <c r="AA131" s="13">
        <f t="shared" ref="AA131:AD131" si="1937">AA130/AA127</f>
        <v>-0.34452821567283526</v>
      </c>
      <c r="AB131" s="13" t="e">
        <f t="shared" ref="AB131" si="1938">AB130/AB127</f>
        <v>#DIV/0!</v>
      </c>
      <c r="AC131" s="14">
        <f t="shared" si="1937"/>
        <v>7.5547450161535324E-3</v>
      </c>
      <c r="AD131" s="13">
        <f t="shared" si="1937"/>
        <v>3.5593941540137466E-2</v>
      </c>
      <c r="AE131" s="13">
        <f t="shared" ref="AE131" si="1939">AE130/AE127</f>
        <v>3.6388888888888888</v>
      </c>
      <c r="AF131" s="13">
        <f t="shared" ref="AF131" si="1940">AF130/AF127</f>
        <v>-0.49281738669493774</v>
      </c>
      <c r="AG131" s="13">
        <f t="shared" ref="AG131" si="1941">AG130/AG127</f>
        <v>-0.21006551693745043</v>
      </c>
      <c r="AH131" s="13" t="e">
        <f t="shared" ref="AH131" si="1942">AH130/AH127</f>
        <v>#DIV/0!</v>
      </c>
      <c r="AI131" s="13" t="e">
        <f t="shared" ref="AI131" si="1943">AI130/AI127</f>
        <v>#DIV/0!</v>
      </c>
      <c r="AJ131" s="13">
        <f t="shared" ref="AJ131" si="1944">AJ130/AJ127</f>
        <v>0.81110789702053809</v>
      </c>
      <c r="AK131" s="13">
        <f t="shared" ref="AK131" si="1945">AK130/AK127</f>
        <v>0.15664996715441756</v>
      </c>
      <c r="AL131" s="13">
        <f t="shared" ref="AL131" si="1946">AL130/AL127</f>
        <v>0.23029604397734668</v>
      </c>
      <c r="AM131" s="13">
        <f t="shared" ref="AM131" si="1947">AM130/AM127</f>
        <v>0.5373482139195388</v>
      </c>
      <c r="AN131" s="13">
        <f t="shared" ref="AN131" si="1948">AN130/AN127</f>
        <v>0.69256221048557265</v>
      </c>
      <c r="AO131" s="163">
        <f t="shared" ref="AO131" si="1949">AO130/AO127</f>
        <v>0.14501070350836229</v>
      </c>
      <c r="AP131" s="13">
        <f t="shared" ref="AP131" si="1950">AP130/AP127</f>
        <v>3.0495778267254039</v>
      </c>
      <c r="AQ131" s="14">
        <f t="shared" ref="AQ131" si="1951">AQ130/AQ127</f>
        <v>1.0064300626304801</v>
      </c>
      <c r="AR131" s="13">
        <f t="shared" ref="AR131" si="1952">AR130/AR127</f>
        <v>-0.93323216995447644</v>
      </c>
      <c r="AS131" s="13" t="e">
        <f t="shared" ref="AS131" si="1953">AS130/AS127</f>
        <v>#DIV/0!</v>
      </c>
      <c r="AT131" s="13" t="e">
        <f t="shared" ref="AT131" si="1954">AT130/AT127</f>
        <v>#DIV/0!</v>
      </c>
      <c r="AU131" s="13">
        <f t="shared" ref="AU131" si="1955">AU130/AU127</f>
        <v>-9.262934362934363</v>
      </c>
      <c r="AV131" s="13" t="e">
        <f t="shared" ref="AV131" si="1956">AV130/AV127</f>
        <v>#DIV/0!</v>
      </c>
      <c r="AW131" s="13">
        <f t="shared" ref="AW131" si="1957">AW130/AW127</f>
        <v>0.7466346153846154</v>
      </c>
      <c r="AX131" s="13">
        <f t="shared" ref="AX131" si="1958">AX130/AX127</f>
        <v>-0.44532409698169223</v>
      </c>
      <c r="AY131" s="13">
        <f t="shared" ref="AY131" si="1959">AY130/AY127</f>
        <v>-0.21864801864801864</v>
      </c>
      <c r="AZ131" s="13" t="e">
        <f t="shared" ref="AZ131" si="1960">AZ130/AZ127</f>
        <v>#DIV/0!</v>
      </c>
      <c r="BA131" s="13">
        <f t="shared" ref="BA131" si="1961">BA130/BA127</f>
        <v>0.27953952095452811</v>
      </c>
      <c r="BB131" s="14">
        <f t="shared" ref="BB131" si="1962">BB130/BB127</f>
        <v>0.2551630790726106</v>
      </c>
      <c r="BC131" s="13">
        <f t="shared" ref="BC131" si="1963">BC130/BC127</f>
        <v>0.39298445442848406</v>
      </c>
      <c r="BD131" s="13">
        <f t="shared" ref="BD131" si="1964">BD130/BD127</f>
        <v>0.39596269978447818</v>
      </c>
      <c r="BE131" s="13">
        <f t="shared" ref="BE131" si="1965">BE130/BE127</f>
        <v>-1</v>
      </c>
      <c r="BF131" s="13">
        <f t="shared" ref="BF131" si="1966">BF130/BF127</f>
        <v>0.46099412646838289</v>
      </c>
      <c r="BG131" s="13">
        <f t="shared" ref="BG131" si="1967">BG130/BG127</f>
        <v>15.124204287106203</v>
      </c>
      <c r="BH131" s="163">
        <f t="shared" ref="BH131:BI131" si="1968">BH130/BH127</f>
        <v>0.61140555558338794</v>
      </c>
      <c r="BI131" s="46">
        <f t="shared" si="1968"/>
        <v>0.20679609727488957</v>
      </c>
      <c r="BJ131" s="13">
        <f t="shared" ref="BJ131" si="1969">BJ130/BJ127</f>
        <v>3.6215102670496861</v>
      </c>
      <c r="BK131" s="52">
        <f t="shared" ref="BK131" si="1970">BK130/BK127</f>
        <v>0.15431896956472296</v>
      </c>
      <c r="BM131" s="163">
        <f t="shared" ref="BM131" si="1971">BM130/BM127</f>
        <v>0.44995649482538796</v>
      </c>
    </row>
    <row r="132" spans="1:65" ht="15.75">
      <c r="A132" s="130"/>
      <c r="B132" s="5" t="s">
        <v>129</v>
      </c>
      <c r="C132" s="11">
        <f>C129-C128</f>
        <v>133545</v>
      </c>
      <c r="D132" s="11">
        <f t="shared" ref="D132:BK132" si="1972">D129-D128</f>
        <v>1065316</v>
      </c>
      <c r="E132" s="11">
        <f t="shared" si="1972"/>
        <v>25085</v>
      </c>
      <c r="F132" s="11">
        <f t="shared" si="1972"/>
        <v>99394</v>
      </c>
      <c r="G132" s="11">
        <f t="shared" si="1972"/>
        <v>77980</v>
      </c>
      <c r="H132" s="11">
        <f t="shared" si="1972"/>
        <v>45911</v>
      </c>
      <c r="I132" s="11">
        <f t="shared" si="1972"/>
        <v>0</v>
      </c>
      <c r="J132" s="11">
        <f t="shared" si="1972"/>
        <v>196687</v>
      </c>
      <c r="K132" s="11">
        <f t="shared" si="1972"/>
        <v>60707</v>
      </c>
      <c r="L132" s="11">
        <f t="shared" si="1972"/>
        <v>47241</v>
      </c>
      <c r="M132" s="11">
        <f t="shared" si="1972"/>
        <v>32178</v>
      </c>
      <c r="N132" s="11">
        <f t="shared" si="1972"/>
        <v>-245</v>
      </c>
      <c r="O132" s="11">
        <f t="shared" si="1972"/>
        <v>-358</v>
      </c>
      <c r="P132" s="11">
        <f t="shared" si="1972"/>
        <v>77157</v>
      </c>
      <c r="Q132" s="11">
        <f t="shared" si="1972"/>
        <v>0</v>
      </c>
      <c r="R132" s="11">
        <f t="shared" si="1972"/>
        <v>8284</v>
      </c>
      <c r="S132" s="11">
        <f t="shared" si="1972"/>
        <v>35143</v>
      </c>
      <c r="T132" s="11">
        <f t="shared" si="1972"/>
        <v>21717</v>
      </c>
      <c r="U132" s="11">
        <f t="shared" ref="U132" si="1973">U129-U128</f>
        <v>0</v>
      </c>
      <c r="V132" s="9">
        <f t="shared" si="1972"/>
        <v>3826</v>
      </c>
      <c r="W132" s="11">
        <f t="shared" si="1972"/>
        <v>0</v>
      </c>
      <c r="X132" s="11">
        <f t="shared" si="1972"/>
        <v>0</v>
      </c>
      <c r="Y132" s="11">
        <f t="shared" si="1972"/>
        <v>-59435</v>
      </c>
      <c r="Z132" s="11">
        <f t="shared" si="1972"/>
        <v>11564</v>
      </c>
      <c r="AA132" s="11">
        <f t="shared" si="1972"/>
        <v>-2114</v>
      </c>
      <c r="AB132" s="11">
        <f t="shared" ref="AB132" si="1974">AB129-AB128</f>
        <v>-470</v>
      </c>
      <c r="AC132" s="10">
        <f t="shared" ref="AC132:AD132" si="1975">AC129-AC128</f>
        <v>46943</v>
      </c>
      <c r="AD132" s="11">
        <f t="shared" si="1975"/>
        <v>1926056</v>
      </c>
      <c r="AE132" s="11">
        <f t="shared" si="1972"/>
        <v>112</v>
      </c>
      <c r="AF132" s="11">
        <f t="shared" si="1972"/>
        <v>-1605</v>
      </c>
      <c r="AG132" s="11">
        <f t="shared" si="1972"/>
        <v>-6075</v>
      </c>
      <c r="AH132" s="11">
        <f t="shared" si="1972"/>
        <v>155</v>
      </c>
      <c r="AI132" s="11">
        <f t="shared" si="1972"/>
        <v>0</v>
      </c>
      <c r="AJ132" s="11">
        <f t="shared" si="1972"/>
        <v>8766</v>
      </c>
      <c r="AK132" s="11">
        <f t="shared" si="1972"/>
        <v>92154</v>
      </c>
      <c r="AL132" s="11">
        <f t="shared" si="1972"/>
        <v>96546</v>
      </c>
      <c r="AM132" s="11">
        <f t="shared" si="1972"/>
        <v>2249454</v>
      </c>
      <c r="AN132" s="11">
        <f t="shared" si="1972"/>
        <v>92037</v>
      </c>
      <c r="AO132" s="9">
        <f t="shared" si="1972"/>
        <v>-24110</v>
      </c>
      <c r="AP132" s="11">
        <f t="shared" si="1972"/>
        <v>-177896</v>
      </c>
      <c r="AQ132" s="10">
        <f t="shared" si="1972"/>
        <v>61893</v>
      </c>
      <c r="AR132" s="11">
        <f t="shared" si="1972"/>
        <v>-12770</v>
      </c>
      <c r="AS132" s="11">
        <f t="shared" si="1972"/>
        <v>0</v>
      </c>
      <c r="AT132" s="11">
        <f t="shared" si="1972"/>
        <v>0</v>
      </c>
      <c r="AU132" s="11">
        <f t="shared" si="1972"/>
        <v>-22556</v>
      </c>
      <c r="AV132" s="11">
        <f t="shared" si="1972"/>
        <v>0</v>
      </c>
      <c r="AW132" s="11">
        <f t="shared" si="1972"/>
        <v>2941</v>
      </c>
      <c r="AX132" s="11">
        <f t="shared" si="1972"/>
        <v>-140</v>
      </c>
      <c r="AY132" s="11">
        <f t="shared" si="1972"/>
        <v>290</v>
      </c>
      <c r="AZ132" s="11">
        <f t="shared" si="1972"/>
        <v>0</v>
      </c>
      <c r="BA132" s="11">
        <f t="shared" si="1972"/>
        <v>56151</v>
      </c>
      <c r="BB132" s="10">
        <f t="shared" si="1972"/>
        <v>52476</v>
      </c>
      <c r="BC132" s="11">
        <f t="shared" si="1972"/>
        <v>286</v>
      </c>
      <c r="BD132" s="11">
        <f t="shared" si="1972"/>
        <v>610</v>
      </c>
      <c r="BE132" s="11">
        <f t="shared" si="1972"/>
        <v>0</v>
      </c>
      <c r="BF132" s="11">
        <f t="shared" si="1972"/>
        <v>15247</v>
      </c>
      <c r="BG132" s="11">
        <f t="shared" si="1972"/>
        <v>320955</v>
      </c>
      <c r="BH132" s="9">
        <f t="shared" si="1972"/>
        <v>2804921</v>
      </c>
      <c r="BI132" s="45">
        <f t="shared" si="1972"/>
        <v>4730977</v>
      </c>
      <c r="BJ132" s="11">
        <f t="shared" si="1972"/>
        <v>179876</v>
      </c>
      <c r="BK132" s="51">
        <f t="shared" si="1972"/>
        <v>4551101</v>
      </c>
      <c r="BM132" s="30">
        <f t="shared" si="1854"/>
        <v>2625045</v>
      </c>
    </row>
    <row r="133" spans="1:65" ht="15.75">
      <c r="A133" s="130"/>
      <c r="B133" s="5" t="s">
        <v>130</v>
      </c>
      <c r="C133" s="13">
        <f>C132/C128</f>
        <v>1.6393959824149016E-2</v>
      </c>
      <c r="D133" s="13">
        <f t="shared" ref="D133" si="1976">D132/D128</f>
        <v>0.47595317652535718</v>
      </c>
      <c r="E133" s="13">
        <f t="shared" ref="E133" si="1977">E132/E128</f>
        <v>5.2925960621481798E-2</v>
      </c>
      <c r="F133" s="13">
        <f t="shared" ref="F133" si="1978">F132/F128</f>
        <v>0.11623995995677577</v>
      </c>
      <c r="G133" s="13">
        <f t="shared" ref="G133" si="1979">G132/G128</f>
        <v>0.14347244530549991</v>
      </c>
      <c r="H133" s="13">
        <f t="shared" ref="H133" si="1980">H132/H128</f>
        <v>4.6967486644583258E-2</v>
      </c>
      <c r="I133" s="13" t="e">
        <f t="shared" ref="I133" si="1981">I132/I128</f>
        <v>#DIV/0!</v>
      </c>
      <c r="J133" s="13">
        <f t="shared" ref="J133" si="1982">J132/J128</f>
        <v>0.22238264780604508</v>
      </c>
      <c r="K133" s="13">
        <f t="shared" ref="K133" si="1983">K132/K128</f>
        <v>3.6204079198473282</v>
      </c>
      <c r="L133" s="13">
        <f t="shared" ref="L133" si="1984">L132/L128</f>
        <v>0.32832470375647216</v>
      </c>
      <c r="M133" s="13">
        <f t="shared" ref="M133" si="1985">M132/M128</f>
        <v>6.7868035079282726E-2</v>
      </c>
      <c r="N133" s="13">
        <f t="shared" ref="N133" si="1986">N132/N128</f>
        <v>-0.19805982215036377</v>
      </c>
      <c r="O133" s="13">
        <f t="shared" ref="O133" si="1987">O132/O128</f>
        <v>-1.512399138185966E-2</v>
      </c>
      <c r="P133" s="13">
        <f t="shared" ref="P133" si="1988">P132/P128</f>
        <v>0.23769284798895898</v>
      </c>
      <c r="Q133" s="13" t="e">
        <f t="shared" ref="Q133" si="1989">Q132/Q128</f>
        <v>#DIV/0!</v>
      </c>
      <c r="R133" s="13">
        <f t="shared" ref="R133" si="1990">R132/R128</f>
        <v>0.49306588893518244</v>
      </c>
      <c r="S133" s="13">
        <f t="shared" ref="S133" si="1991">S132/S128</f>
        <v>9.2997224081949117E-2</v>
      </c>
      <c r="T133" s="13">
        <f t="shared" ref="T133:U133" si="1992">T132/T128</f>
        <v>7.6564554739584623E-2</v>
      </c>
      <c r="U133" s="13" t="e">
        <f t="shared" si="1992"/>
        <v>#DIV/0!</v>
      </c>
      <c r="V133" s="163">
        <f t="shared" ref="V133" si="1993">V132/V128</f>
        <v>6.2200256864625839E-2</v>
      </c>
      <c r="W133" s="13" t="e">
        <f t="shared" ref="W133" si="1994">W132/W128</f>
        <v>#DIV/0!</v>
      </c>
      <c r="X133" s="13" t="e">
        <f t="shared" ref="X133" si="1995">X132/X128</f>
        <v>#DIV/0!</v>
      </c>
      <c r="Y133" s="13">
        <f t="shared" ref="Y133" si="1996">Y132/Y128</f>
        <v>-0.57494558645707372</v>
      </c>
      <c r="Z133" s="13">
        <f t="shared" ref="Z133" si="1997">Z132/Z128</f>
        <v>1.0259048970901348</v>
      </c>
      <c r="AA133" s="13">
        <f t="shared" ref="AA133:AD133" si="1998">AA132/AA128</f>
        <v>-0.15555555555555556</v>
      </c>
      <c r="AB133" s="13">
        <f t="shared" ref="AB133" si="1999">AB132/AB128</f>
        <v>-0.8719851576994434</v>
      </c>
      <c r="AC133" s="14">
        <f t="shared" si="1998"/>
        <v>0.26385219825308859</v>
      </c>
      <c r="AD133" s="13">
        <f t="shared" si="1998"/>
        <v>0.11926325440019696</v>
      </c>
      <c r="AE133" s="13">
        <f t="shared" ref="AE133" si="2000">AE132/AE128</f>
        <v>2.0363636363636362</v>
      </c>
      <c r="AF133" s="13">
        <f t="shared" ref="AF133" si="2001">AF132/AF128</f>
        <v>-0.14364987022285869</v>
      </c>
      <c r="AG133" s="13">
        <f t="shared" ref="AG133" si="2002">AG132/AG128</f>
        <v>-0.18430313694557368</v>
      </c>
      <c r="AH133" s="13">
        <f t="shared" ref="AH133" si="2003">AH132/AH128</f>
        <v>3.7804878048780486</v>
      </c>
      <c r="AI133" s="13" t="e">
        <f t="shared" ref="AI133" si="2004">AI132/AI128</f>
        <v>#DIV/0!</v>
      </c>
      <c r="AJ133" s="13">
        <f t="shared" ref="AJ133" si="2005">AJ132/AJ128</f>
        <v>0.87511230907457327</v>
      </c>
      <c r="AK133" s="13">
        <f t="shared" ref="AK133" si="2006">AK132/AK128</f>
        <v>0.16793286621534201</v>
      </c>
      <c r="AL133" s="13">
        <f t="shared" ref="AL133" si="2007">AL132/AL128</f>
        <v>0.37297040450905328</v>
      </c>
      <c r="AM133" s="13">
        <f t="shared" ref="AM133" si="2008">AM132/AM128</f>
        <v>0.50430806039534792</v>
      </c>
      <c r="AN133" s="13">
        <f t="shared" ref="AN133" si="2009">AN132/AN128</f>
        <v>2.1147235880704014</v>
      </c>
      <c r="AO133" s="163">
        <f t="shared" ref="AO133" si="2010">AO132/AO128</f>
        <v>-1.8420286610797146E-2</v>
      </c>
      <c r="AP133" s="13">
        <f t="shared" ref="AP133" si="2011">AP132/AP128</f>
        <v>0.67552193691948992</v>
      </c>
      <c r="AQ133" s="14">
        <f t="shared" ref="AQ133" si="2012">AQ132/AQ128</f>
        <v>0.75232469095284982</v>
      </c>
      <c r="AR133" s="13">
        <f t="shared" ref="AR133" si="2013">AR132/AR128</f>
        <v>-0.92069214131218458</v>
      </c>
      <c r="AS133" s="13" t="e">
        <f t="shared" ref="AS133" si="2014">AS132/AS128</f>
        <v>#DIV/0!</v>
      </c>
      <c r="AT133" s="13" t="e">
        <f t="shared" ref="AT133" si="2015">AT132/AT128</f>
        <v>#DIV/0!</v>
      </c>
      <c r="AU133" s="13">
        <f t="shared" ref="AU133" si="2016">AU132/AU128</f>
        <v>-19.52900432900433</v>
      </c>
      <c r="AV133" s="13" t="e">
        <f t="shared" ref="AV133" si="2017">AV132/AV128</f>
        <v>#DIV/0!</v>
      </c>
      <c r="AW133" s="13">
        <f t="shared" ref="AW133" si="2018">AW132/AW128</f>
        <v>4.25</v>
      </c>
      <c r="AX133" s="13">
        <f t="shared" ref="AX133" si="2019">AX132/AX128</f>
        <v>-0.11102299762093576</v>
      </c>
      <c r="AY133" s="13">
        <f t="shared" ref="AY133" si="2020">AY132/AY128</f>
        <v>0.20923520923520925</v>
      </c>
      <c r="AZ133" s="13" t="e">
        <f t="shared" ref="AZ133" si="2021">AZ132/AZ128</f>
        <v>#DIV/0!</v>
      </c>
      <c r="BA133" s="13">
        <f t="shared" ref="BA133" si="2022">BA132/BA128</f>
        <v>9.5124591513648396E-2</v>
      </c>
      <c r="BB133" s="14">
        <f t="shared" ref="BB133" si="2023">BB132/BB128</f>
        <v>0.43727813609319532</v>
      </c>
      <c r="BC133" s="13">
        <f t="shared" ref="BC133" si="2024">BC132/BC128</f>
        <v>4.3495452748121789E-3</v>
      </c>
      <c r="BD133" s="13">
        <f t="shared" ref="BD133" si="2025">BD132/BD128</f>
        <v>9.4122729867765278E-3</v>
      </c>
      <c r="BE133" s="13" t="e">
        <f t="shared" ref="BE133" si="2026">BE132/BE128</f>
        <v>#DIV/0!</v>
      </c>
      <c r="BF133" s="13">
        <f t="shared" ref="BF133" si="2027">BF132/BF128</f>
        <v>0.19477516607051609</v>
      </c>
      <c r="BG133" s="13">
        <f t="shared" ref="BG133" si="2028">BG132/BG128</f>
        <v>0.19277711240661613</v>
      </c>
      <c r="BH133" s="163">
        <f t="shared" ref="BH133:BI133" si="2029">BH132/BH128</f>
        <v>0.30836631828170152</v>
      </c>
      <c r="BI133" s="46">
        <f t="shared" si="2029"/>
        <v>0.18739744287400231</v>
      </c>
      <c r="BJ133" s="13">
        <f t="shared" ref="BJ133" si="2030">BJ132/BJ128</f>
        <v>0.11548079225642596</v>
      </c>
      <c r="BK133" s="52">
        <f t="shared" ref="BK133" si="2031">BK132/BK128</f>
        <v>0.1921263789489886</v>
      </c>
      <c r="BM133" s="14">
        <f t="shared" ref="BM133" si="2032">BM132/BM128</f>
        <v>0.34822120382715738</v>
      </c>
    </row>
    <row r="134" spans="1:65" ht="15.75">
      <c r="A134" s="130"/>
      <c r="B134" s="5" t="s">
        <v>320</v>
      </c>
      <c r="C134" s="128">
        <f>C129/C126</f>
        <v>0.66827710623888814</v>
      </c>
      <c r="D134" s="128">
        <f t="shared" ref="D134:BK134" si="2033">D129/D126</f>
        <v>0.78223201658042674</v>
      </c>
      <c r="E134" s="128">
        <f t="shared" si="2033"/>
        <v>0.99453953753470081</v>
      </c>
      <c r="F134" s="128">
        <f t="shared" si="2033"/>
        <v>0.70237239343215174</v>
      </c>
      <c r="G134" s="128">
        <f t="shared" si="2033"/>
        <v>0.67902089727047366</v>
      </c>
      <c r="H134" s="128">
        <f t="shared" si="2033"/>
        <v>0.59741377951629782</v>
      </c>
      <c r="I134" s="128" t="e">
        <f t="shared" si="2033"/>
        <v>#DIV/0!</v>
      </c>
      <c r="J134" s="128">
        <f t="shared" si="2033"/>
        <v>0.81162035799759169</v>
      </c>
      <c r="K134" s="128">
        <f t="shared" si="2033"/>
        <v>2.1698641646828176</v>
      </c>
      <c r="L134" s="128">
        <f t="shared" si="2033"/>
        <v>0.79225839613334326</v>
      </c>
      <c r="M134" s="128">
        <f t="shared" si="2033"/>
        <v>0.79778644766448803</v>
      </c>
      <c r="N134" s="128">
        <f t="shared" si="2033"/>
        <v>0.25954997383568812</v>
      </c>
      <c r="O134" s="128">
        <f t="shared" si="2033"/>
        <v>0.47095066865985213</v>
      </c>
      <c r="P134" s="128">
        <f t="shared" si="2033"/>
        <v>0.96512700525124795</v>
      </c>
      <c r="Q134" s="128" t="e">
        <f t="shared" si="2033"/>
        <v>#DIV/0!</v>
      </c>
      <c r="R134" s="128">
        <f t="shared" si="2033"/>
        <v>0.80752639711563223</v>
      </c>
      <c r="S134" s="128">
        <f t="shared" si="2033"/>
        <v>1.0232984500733342</v>
      </c>
      <c r="T134" s="128">
        <f t="shared" si="2033"/>
        <v>0.88936524671905304</v>
      </c>
      <c r="U134" s="128" t="e">
        <f t="shared" si="2033"/>
        <v>#DIV/0!</v>
      </c>
      <c r="V134" s="178">
        <f t="shared" si="2033"/>
        <v>0.67529689001891413</v>
      </c>
      <c r="W134" s="128">
        <f t="shared" si="2033"/>
        <v>0</v>
      </c>
      <c r="X134" s="128" t="e">
        <f t="shared" si="2033"/>
        <v>#DIV/0!</v>
      </c>
      <c r="Y134" s="128">
        <f t="shared" si="2033"/>
        <v>0.24646070314778667</v>
      </c>
      <c r="Z134" s="128">
        <f t="shared" si="2033"/>
        <v>1.2230077120822622</v>
      </c>
      <c r="AA134" s="128">
        <f t="shared" si="2033"/>
        <v>0.4459469961918085</v>
      </c>
      <c r="AB134" s="128">
        <f t="shared" ref="AB134" si="2034">AB129/AB126</f>
        <v>2.7016444792482379E-3</v>
      </c>
      <c r="AC134" s="218">
        <f t="shared" si="2033"/>
        <v>0.66496622780557624</v>
      </c>
      <c r="AD134" s="128">
        <f t="shared" si="2033"/>
        <v>0.71511458893304214</v>
      </c>
      <c r="AE134" s="128">
        <f t="shared" si="2033"/>
        <v>2.0365853658536586</v>
      </c>
      <c r="AF134" s="128">
        <f t="shared" si="2033"/>
        <v>0.33468588218833079</v>
      </c>
      <c r="AG134" s="128">
        <f t="shared" si="2033"/>
        <v>0.52150047520220344</v>
      </c>
      <c r="AH134" s="128" t="e">
        <f t="shared" si="2033"/>
        <v>#DIV/0!</v>
      </c>
      <c r="AI134" s="128" t="e">
        <f t="shared" si="2033"/>
        <v>#DIV/0!</v>
      </c>
      <c r="AJ134" s="128">
        <f t="shared" si="2033"/>
        <v>1.194771324979327</v>
      </c>
      <c r="AK134" s="128">
        <f t="shared" si="2033"/>
        <v>0.73162042115813353</v>
      </c>
      <c r="AL134" s="128">
        <f t="shared" si="2033"/>
        <v>0.79575615228055874</v>
      </c>
      <c r="AM134" s="128">
        <f t="shared" si="2033"/>
        <v>1.0146510486399452</v>
      </c>
      <c r="AN134" s="128">
        <f t="shared" si="2033"/>
        <v>1.1170174195355889</v>
      </c>
      <c r="AO134" s="178">
        <f t="shared" si="2033"/>
        <v>0.7388143298948916</v>
      </c>
      <c r="AP134" s="128">
        <f t="shared" si="2033"/>
        <v>2.6824363346768556</v>
      </c>
      <c r="AQ134" s="218">
        <f t="shared" si="2033"/>
        <v>1.3241907631259875</v>
      </c>
      <c r="AR134" s="128">
        <f t="shared" si="2033"/>
        <v>4.4068747245703296E-2</v>
      </c>
      <c r="AS134" s="128" t="e">
        <f t="shared" si="2033"/>
        <v>#DIV/0!</v>
      </c>
      <c r="AT134" s="128" t="e">
        <f t="shared" si="2033"/>
        <v>#DIV/0!</v>
      </c>
      <c r="AU134" s="128">
        <f t="shared" si="2033"/>
        <v>-5.4580464167304257</v>
      </c>
      <c r="AV134" s="128">
        <f t="shared" si="2033"/>
        <v>0</v>
      </c>
      <c r="AW134" s="128">
        <f t="shared" si="2033"/>
        <v>1.1438916876574308</v>
      </c>
      <c r="AX134" s="128">
        <f t="shared" si="2033"/>
        <v>0.36669937847562972</v>
      </c>
      <c r="AY134" s="128">
        <f t="shared" si="2033"/>
        <v>0.51081987199024692</v>
      </c>
      <c r="AZ134" s="128" t="e">
        <f t="shared" si="2033"/>
        <v>#DIV/0!</v>
      </c>
      <c r="BA134" s="128">
        <f t="shared" si="2033"/>
        <v>0.84449966099303564</v>
      </c>
      <c r="BB134" s="218">
        <f t="shared" si="2033"/>
        <v>0.82840799389075404</v>
      </c>
      <c r="BC134" s="128">
        <f t="shared" si="2033"/>
        <v>0.91941861112658019</v>
      </c>
      <c r="BD134" s="128">
        <f t="shared" si="2033"/>
        <v>0.92164100252180159</v>
      </c>
      <c r="BE134" s="128">
        <f t="shared" si="2033"/>
        <v>0</v>
      </c>
      <c r="BF134" s="128">
        <f t="shared" si="2033"/>
        <v>0.96445438983645104</v>
      </c>
      <c r="BG134" s="128">
        <f t="shared" si="2033"/>
        <v>0.72041366185497746</v>
      </c>
      <c r="BH134" s="178">
        <f t="shared" si="2033"/>
        <v>0.8595917885036769</v>
      </c>
      <c r="BI134" s="128">
        <f t="shared" si="2033"/>
        <v>0.76624439378579723</v>
      </c>
      <c r="BJ134" s="128">
        <f t="shared" si="2033"/>
        <v>0.55393941905803368</v>
      </c>
      <c r="BK134" s="128">
        <f t="shared" si="2033"/>
        <v>0.78474998675139218</v>
      </c>
      <c r="BM134" s="128">
        <f t="shared" ref="BM134" si="2035">BM129/BM126</f>
        <v>0.94912218100705237</v>
      </c>
    </row>
    <row r="135" spans="1:65" ht="15.75">
      <c r="B135" s="5" t="s">
        <v>319</v>
      </c>
      <c r="C135" s="11">
        <f>C126-C129</f>
        <v>4109838</v>
      </c>
      <c r="D135" s="11">
        <f t="shared" ref="D135:BK135" si="2036">D126-D129</f>
        <v>919698</v>
      </c>
      <c r="E135" s="11">
        <f t="shared" si="2036"/>
        <v>2740</v>
      </c>
      <c r="F135" s="11">
        <f t="shared" si="2036"/>
        <v>404453</v>
      </c>
      <c r="G135" s="11">
        <f t="shared" si="2036"/>
        <v>293788</v>
      </c>
      <c r="H135" s="11">
        <f t="shared" si="2036"/>
        <v>689662</v>
      </c>
      <c r="I135" s="11">
        <f t="shared" si="2036"/>
        <v>0</v>
      </c>
      <c r="J135" s="11">
        <f t="shared" si="2036"/>
        <v>250936</v>
      </c>
      <c r="K135" s="11">
        <f t="shared" si="2036"/>
        <v>-41770</v>
      </c>
      <c r="L135" s="11">
        <f t="shared" si="2036"/>
        <v>50116</v>
      </c>
      <c r="M135" s="11">
        <f t="shared" si="2036"/>
        <v>128332</v>
      </c>
      <c r="N135" s="11">
        <f t="shared" si="2036"/>
        <v>2830</v>
      </c>
      <c r="O135" s="11">
        <f t="shared" si="2036"/>
        <v>26189</v>
      </c>
      <c r="P135" s="11">
        <f t="shared" si="2036"/>
        <v>14517</v>
      </c>
      <c r="Q135" s="11">
        <f t="shared" si="2036"/>
        <v>0</v>
      </c>
      <c r="R135" s="11">
        <f t="shared" si="2036"/>
        <v>5979</v>
      </c>
      <c r="S135" s="11">
        <f t="shared" si="2036"/>
        <v>-9404</v>
      </c>
      <c r="T135" s="11">
        <f t="shared" si="2036"/>
        <v>37986</v>
      </c>
      <c r="U135" s="11">
        <f t="shared" si="2036"/>
        <v>0</v>
      </c>
      <c r="V135" s="11">
        <f t="shared" si="2036"/>
        <v>31416</v>
      </c>
      <c r="W135" s="11">
        <f t="shared" si="2036"/>
        <v>432</v>
      </c>
      <c r="X135" s="11">
        <f t="shared" si="2036"/>
        <v>0</v>
      </c>
      <c r="Y135" s="11">
        <f t="shared" si="2036"/>
        <v>134344</v>
      </c>
      <c r="Z135" s="11">
        <f t="shared" si="2036"/>
        <v>-4164</v>
      </c>
      <c r="AA135" s="11">
        <f t="shared" si="2036"/>
        <v>14258</v>
      </c>
      <c r="AB135" s="11">
        <f t="shared" si="2036"/>
        <v>25471</v>
      </c>
      <c r="AC135" s="11">
        <f t="shared" si="2036"/>
        <v>113291</v>
      </c>
      <c r="AD135" s="11">
        <f t="shared" si="2036"/>
        <v>7200938</v>
      </c>
      <c r="AE135" s="11">
        <f t="shared" si="2036"/>
        <v>-85</v>
      </c>
      <c r="AF135" s="11">
        <f t="shared" si="2036"/>
        <v>19020</v>
      </c>
      <c r="AG135" s="11">
        <f t="shared" si="2036"/>
        <v>24670</v>
      </c>
      <c r="AH135" s="11">
        <f t="shared" si="2036"/>
        <v>-196</v>
      </c>
      <c r="AI135" s="11">
        <f t="shared" si="2036"/>
        <v>0</v>
      </c>
      <c r="AJ135" s="11">
        <f t="shared" si="2036"/>
        <v>-3062</v>
      </c>
      <c r="AK135" s="11">
        <f t="shared" si="2036"/>
        <v>235104</v>
      </c>
      <c r="AL135" s="11">
        <f t="shared" si="2036"/>
        <v>91220</v>
      </c>
      <c r="AM135" s="11">
        <f t="shared" si="2036"/>
        <v>-96888</v>
      </c>
      <c r="AN135" s="11">
        <f t="shared" si="2036"/>
        <v>-14201</v>
      </c>
      <c r="AO135" s="11">
        <f t="shared" si="2036"/>
        <v>454193</v>
      </c>
      <c r="AP135" s="11">
        <f t="shared" si="2036"/>
        <v>276749</v>
      </c>
      <c r="AQ135" s="11">
        <f t="shared" si="2036"/>
        <v>-35294</v>
      </c>
      <c r="AR135" s="11">
        <f t="shared" si="2036"/>
        <v>23861</v>
      </c>
      <c r="AS135" s="11">
        <f t="shared" si="2036"/>
        <v>0</v>
      </c>
      <c r="AT135" s="11">
        <f t="shared" si="2036"/>
        <v>0</v>
      </c>
      <c r="AU135" s="11">
        <f t="shared" si="2036"/>
        <v>25322</v>
      </c>
      <c r="AV135" s="11">
        <f t="shared" si="2036"/>
        <v>1</v>
      </c>
      <c r="AW135" s="11">
        <f t="shared" si="2036"/>
        <v>-457</v>
      </c>
      <c r="AX135" s="11">
        <f t="shared" si="2036"/>
        <v>1936</v>
      </c>
      <c r="AY135" s="11">
        <f t="shared" si="2036"/>
        <v>1605</v>
      </c>
      <c r="AZ135" s="11">
        <f t="shared" si="2036"/>
        <v>0</v>
      </c>
      <c r="BA135" s="11">
        <f t="shared" si="2036"/>
        <v>119031</v>
      </c>
      <c r="BB135" s="11">
        <f t="shared" si="2036"/>
        <v>35727</v>
      </c>
      <c r="BC135" s="11">
        <f t="shared" si="2036"/>
        <v>5788</v>
      </c>
      <c r="BD135" s="11">
        <f t="shared" si="2036"/>
        <v>5562</v>
      </c>
      <c r="BE135" s="11">
        <f t="shared" si="2036"/>
        <v>195</v>
      </c>
      <c r="BF135" s="11">
        <f t="shared" si="2036"/>
        <v>3447</v>
      </c>
      <c r="BG135" s="11">
        <f t="shared" si="2036"/>
        <v>770694</v>
      </c>
      <c r="BH135" s="11">
        <f t="shared" si="2036"/>
        <v>1943942</v>
      </c>
      <c r="BI135" s="11">
        <f t="shared" si="2036"/>
        <v>9144880</v>
      </c>
      <c r="BJ135" s="11">
        <f t="shared" si="2036"/>
        <v>1399127</v>
      </c>
      <c r="BK135" s="11">
        <f t="shared" si="2036"/>
        <v>7745753</v>
      </c>
    </row>
  </sheetData>
  <mergeCells count="4">
    <mergeCell ref="C1:K1"/>
    <mergeCell ref="M2:O2"/>
    <mergeCell ref="AQ2:AS2"/>
    <mergeCell ref="BI2:BK2"/>
  </mergeCells>
  <conditionalFormatting sqref="BM35 BM46 BM57 BM68 BM79 BM90 BM101 BM112 BM123 BM134 C46:BI46 C90:BI90 C101:BI101 C79:BI79 C57:BI57 C35:BI35 C112:BI112 C134:BI134 C123:BI123 BM13 BM24 C13:BI13 C24:BI24">
    <cfRule type="cellIs" dxfId="21" priority="25" operator="greaterThan">
      <formula>0.55</formula>
    </cfRule>
  </conditionalFormatting>
  <pageMargins left="0.19685039370078741" right="0" top="0.19685039370078741" bottom="0" header="0" footer="0"/>
  <pageSetup scale="52" orientation="landscape" r:id="rId1"/>
  <rowBreaks count="1" manualBreakCount="1">
    <brk id="70" max="62" man="1"/>
  </rowBreaks>
  <colBreaks count="3" manualBreakCount="3">
    <brk id="15" max="135" man="1"/>
    <brk id="30" max="135" man="1"/>
    <brk id="48" max="135" man="1"/>
  </colBreaks>
</worksheet>
</file>

<file path=xl/worksheets/sheet6.xml><?xml version="1.0" encoding="utf-8"?>
<worksheet xmlns="http://schemas.openxmlformats.org/spreadsheetml/2006/main" xmlns:r="http://schemas.openxmlformats.org/officeDocument/2006/relationships">
  <dimension ref="A1:O124"/>
  <sheetViews>
    <sheetView tabSelected="1" view="pageBreakPreview" zoomScaleNormal="100" zoomScaleSheetLayoutView="100" workbookViewId="0">
      <selection activeCell="J106" sqref="J106"/>
    </sheetView>
  </sheetViews>
  <sheetFormatPr defaultRowHeight="15"/>
  <cols>
    <col min="2" max="2" width="27" customWidth="1"/>
    <col min="3" max="3" width="10" style="185" customWidth="1"/>
    <col min="4" max="4" width="12.42578125" customWidth="1"/>
    <col min="5" max="5" width="0.5703125" customWidth="1"/>
    <col min="6" max="6" width="9.85546875" customWidth="1"/>
    <col min="7" max="7" width="10.140625" customWidth="1"/>
    <col min="8" max="8" width="11.7109375" style="71" customWidth="1"/>
    <col min="9" max="9" width="10.5703125" customWidth="1"/>
    <col min="10" max="10" width="12" style="179" customWidth="1"/>
    <col min="11" max="11" width="9.42578125" customWidth="1"/>
    <col min="12" max="12" width="10.7109375" customWidth="1"/>
    <col min="13" max="13" width="10.140625" customWidth="1"/>
    <col min="14" max="14" width="11" customWidth="1"/>
    <col min="15" max="15" width="13.7109375" style="185" customWidth="1"/>
  </cols>
  <sheetData>
    <row r="1" spans="1:15">
      <c r="B1" s="36" t="s">
        <v>327</v>
      </c>
      <c r="C1" s="36"/>
    </row>
    <row r="2" spans="1:15">
      <c r="M2" s="36" t="s">
        <v>145</v>
      </c>
    </row>
    <row r="3" spans="1:15" s="36" customFormat="1" ht="15" customHeight="1">
      <c r="B3" s="304" t="s">
        <v>146</v>
      </c>
      <c r="C3" s="309" t="s">
        <v>312</v>
      </c>
      <c r="D3" s="309" t="s">
        <v>307</v>
      </c>
      <c r="E3" s="309"/>
      <c r="F3" s="311" t="str">
        <f>'PU Wise OWE'!$B$5</f>
        <v xml:space="preserve">BG SL 2022-23 </v>
      </c>
      <c r="G3" s="309" t="s">
        <v>323</v>
      </c>
      <c r="H3" s="311" t="str">
        <f>'PU Wise OWE'!$B$7</f>
        <v>Actuals upto Nov' 21</v>
      </c>
      <c r="I3" s="311" t="str">
        <f>'PU Wise OWE'!$B$6</f>
        <v>BP to end of Nov'22</v>
      </c>
      <c r="J3" s="313" t="str">
        <f>'PU Wise OWE'!$B$8</f>
        <v>Actuals upto Nov' 22</v>
      </c>
      <c r="K3" s="312" t="s">
        <v>201</v>
      </c>
      <c r="L3" s="312"/>
      <c r="M3" s="312" t="s">
        <v>142</v>
      </c>
      <c r="N3" s="312"/>
      <c r="O3" s="283" t="s">
        <v>322</v>
      </c>
    </row>
    <row r="4" spans="1:15" ht="15.6" customHeight="1">
      <c r="A4" s="31"/>
      <c r="B4" s="305"/>
      <c r="C4" s="310"/>
      <c r="D4" s="310"/>
      <c r="E4" s="310"/>
      <c r="F4" s="310"/>
      <c r="G4" s="310"/>
      <c r="H4" s="310"/>
      <c r="I4" s="310"/>
      <c r="J4" s="314"/>
      <c r="K4" s="19" t="s">
        <v>140</v>
      </c>
      <c r="L4" s="18" t="s">
        <v>141</v>
      </c>
      <c r="M4" s="19" t="s">
        <v>140</v>
      </c>
      <c r="N4" s="18" t="s">
        <v>141</v>
      </c>
      <c r="O4" s="283"/>
    </row>
    <row r="5" spans="1:15">
      <c r="A5" s="31"/>
      <c r="B5" s="63" t="s">
        <v>143</v>
      </c>
      <c r="C5" s="22">
        <v>2395.96</v>
      </c>
      <c r="D5" s="68">
        <f>C5/C7</f>
        <v>0.67496964557867778</v>
      </c>
      <c r="E5" s="68"/>
      <c r="F5" s="22">
        <f>ROUND('PU Wise OWE'!$AD$126/10000,2)</f>
        <v>2527.66</v>
      </c>
      <c r="G5" s="68">
        <f>F5/F7</f>
        <v>0.70242240495318875</v>
      </c>
      <c r="H5" s="72">
        <f>ROUND('PU Wise OWE'!$AD$128/10000,2)</f>
        <v>1614.96</v>
      </c>
      <c r="I5" s="22">
        <f>ROUND('PU Wise OWE'!$AD$127/10000,2)</f>
        <v>1745.44</v>
      </c>
      <c r="J5" s="20">
        <f>ROUND('PU Wise OWE'!$AD$129/10000,2)</f>
        <v>1807.57</v>
      </c>
      <c r="K5" s="22">
        <f>J5-I5</f>
        <v>62.129999999999882</v>
      </c>
      <c r="L5" s="24">
        <f>K5/I5</f>
        <v>3.5595609130076013E-2</v>
      </c>
      <c r="M5" s="22">
        <f>J5-H5</f>
        <v>192.6099999999999</v>
      </c>
      <c r="N5" s="54">
        <f>M5/H5</f>
        <v>0.11926611185416351</v>
      </c>
      <c r="O5" s="54">
        <f>J5/F5</f>
        <v>0.71511595705118569</v>
      </c>
    </row>
    <row r="6" spans="1:15">
      <c r="A6" s="31"/>
      <c r="B6" s="80" t="s">
        <v>139</v>
      </c>
      <c r="C6" s="21">
        <v>1153.77</v>
      </c>
      <c r="D6" s="68">
        <f>C6/C7</f>
        <v>0.32503035442132217</v>
      </c>
      <c r="E6" s="68"/>
      <c r="F6" s="21">
        <f t="shared" ref="F6:J6" si="0">F7-F5</f>
        <v>1070.83</v>
      </c>
      <c r="G6" s="68">
        <f>F6/F7</f>
        <v>0.29757759504681131</v>
      </c>
      <c r="H6" s="72">
        <f>H7-H5</f>
        <v>753.84999999999991</v>
      </c>
      <c r="I6" s="21">
        <f t="shared" si="0"/>
        <v>700.94999999999982</v>
      </c>
      <c r="J6" s="21">
        <f t="shared" si="0"/>
        <v>1016.3500000000001</v>
      </c>
      <c r="K6" s="22">
        <f t="shared" ref="K6:K7" si="1">J6-I6</f>
        <v>315.40000000000032</v>
      </c>
      <c r="L6" s="24">
        <f t="shared" ref="L6:L7" si="2">K6/I6</f>
        <v>0.44996076752978159</v>
      </c>
      <c r="M6" s="22">
        <f t="shared" ref="M6:M7" si="3">J6-H6</f>
        <v>262.50000000000023</v>
      </c>
      <c r="N6" s="54">
        <f t="shared" ref="N6:N7" si="4">M6/H6</f>
        <v>0.3482125091198518</v>
      </c>
      <c r="O6" s="54">
        <f t="shared" ref="O6:O7" si="5">J6/F6</f>
        <v>0.94912357703837225</v>
      </c>
    </row>
    <row r="7" spans="1:15">
      <c r="A7" s="31"/>
      <c r="B7" s="27" t="s">
        <v>166</v>
      </c>
      <c r="C7" s="106">
        <f>SUM(C5:C6)</f>
        <v>3549.73</v>
      </c>
      <c r="D7" s="69">
        <f>SUM(D5:D6)</f>
        <v>1</v>
      </c>
      <c r="E7" s="69"/>
      <c r="F7" s="26">
        <f>ROUND('PU Wise OWE'!BK126/10000,2)</f>
        <v>3598.49</v>
      </c>
      <c r="G7" s="69">
        <f>SUM(G5:G6)</f>
        <v>1</v>
      </c>
      <c r="H7" s="73">
        <f>ROUND('PU Wise OWE'!BK128/10000,2)</f>
        <v>2368.81</v>
      </c>
      <c r="I7" s="26">
        <f>ROUND('PU Wise OWE'!BK127/10000,2)</f>
        <v>2446.39</v>
      </c>
      <c r="J7" s="27">
        <f>ROUND('PU Wise OWE'!BK129/10000,2)</f>
        <v>2823.92</v>
      </c>
      <c r="K7" s="26">
        <f t="shared" si="1"/>
        <v>377.5300000000002</v>
      </c>
      <c r="L7" s="56">
        <f t="shared" si="2"/>
        <v>0.15432126521118883</v>
      </c>
      <c r="M7" s="26">
        <f t="shared" si="3"/>
        <v>455.11000000000013</v>
      </c>
      <c r="N7" s="57">
        <f t="shared" si="4"/>
        <v>0.19212600419619985</v>
      </c>
      <c r="O7" s="57">
        <f t="shared" si="5"/>
        <v>0.7847513818296008</v>
      </c>
    </row>
    <row r="8" spans="1:15">
      <c r="A8" s="31"/>
      <c r="B8" s="32"/>
      <c r="C8" s="32"/>
      <c r="D8" s="33"/>
      <c r="E8" s="33"/>
      <c r="F8" s="34"/>
      <c r="G8" s="34"/>
      <c r="H8" s="74"/>
      <c r="I8" s="34"/>
      <c r="J8" s="32"/>
      <c r="K8" s="31"/>
      <c r="L8" s="35"/>
      <c r="M8" s="34"/>
      <c r="N8" s="31"/>
    </row>
    <row r="9" spans="1:15" ht="14.45" customHeight="1">
      <c r="A9" s="31"/>
      <c r="D9" s="33"/>
      <c r="E9" s="33"/>
      <c r="F9" s="34"/>
      <c r="G9" s="34"/>
      <c r="H9" s="74"/>
      <c r="I9" s="34"/>
      <c r="J9" s="32"/>
      <c r="K9" s="31"/>
      <c r="L9" s="35"/>
      <c r="M9" s="34"/>
      <c r="N9" s="31"/>
    </row>
    <row r="10" spans="1:15">
      <c r="A10" s="31"/>
      <c r="B10" s="64" t="s">
        <v>313</v>
      </c>
      <c r="C10" s="64"/>
      <c r="D10" s="65"/>
      <c r="E10" s="65"/>
      <c r="F10" s="65"/>
      <c r="G10" s="65"/>
      <c r="H10" s="75"/>
      <c r="I10" s="65"/>
      <c r="J10" s="257"/>
      <c r="M10" s="36" t="s">
        <v>145</v>
      </c>
    </row>
    <row r="11" spans="1:15" ht="15" customHeight="1">
      <c r="A11" s="31"/>
      <c r="B11" s="306" t="s">
        <v>146</v>
      </c>
      <c r="C11" s="302" t="s">
        <v>312</v>
      </c>
      <c r="D11" s="302" t="s">
        <v>168</v>
      </c>
      <c r="E11" s="302"/>
      <c r="F11" s="308" t="str">
        <f>'PU Wise OWE'!$B$5</f>
        <v xml:space="preserve">BG SL 2022-23 </v>
      </c>
      <c r="G11" s="302" t="s">
        <v>323</v>
      </c>
      <c r="H11" s="308" t="str">
        <f>'PU Wise OWE'!$B$7</f>
        <v>Actuals upto Nov' 21</v>
      </c>
      <c r="I11" s="308" t="str">
        <f>'PU Wise OWE'!$B$6</f>
        <v>BP to end of Nov'22</v>
      </c>
      <c r="J11" s="291" t="str">
        <f>'PU Wise OWE'!$B$8</f>
        <v>Actuals upto Nov' 22</v>
      </c>
      <c r="K11" s="299" t="s">
        <v>201</v>
      </c>
      <c r="L11" s="299"/>
      <c r="M11" s="299" t="s">
        <v>142</v>
      </c>
      <c r="N11" s="299"/>
      <c r="O11" s="284" t="s">
        <v>322</v>
      </c>
    </row>
    <row r="12" spans="1:15" ht="15" customHeight="1">
      <c r="A12" s="31"/>
      <c r="B12" s="307"/>
      <c r="C12" s="303"/>
      <c r="D12" s="303"/>
      <c r="E12" s="303"/>
      <c r="F12" s="303"/>
      <c r="G12" s="303"/>
      <c r="H12" s="303"/>
      <c r="I12" s="303"/>
      <c r="J12" s="292"/>
      <c r="K12" s="66" t="s">
        <v>140</v>
      </c>
      <c r="L12" s="67" t="s">
        <v>141</v>
      </c>
      <c r="M12" s="66" t="s">
        <v>140</v>
      </c>
      <c r="N12" s="67" t="s">
        <v>141</v>
      </c>
      <c r="O12" s="284"/>
    </row>
    <row r="13" spans="1:15">
      <c r="A13" s="31"/>
      <c r="B13" s="20" t="s">
        <v>147</v>
      </c>
      <c r="C13" s="107">
        <v>1230.8599999999999</v>
      </c>
      <c r="D13" s="68">
        <f>C13/$C$7</f>
        <v>0.34674749910556574</v>
      </c>
      <c r="E13" s="21"/>
      <c r="F13" s="22">
        <f>ROUND('PU Wise OWE'!$C$126/10000,2)</f>
        <v>1238.94</v>
      </c>
      <c r="G13" s="24">
        <f>F13/$F$7</f>
        <v>0.34429441237852548</v>
      </c>
      <c r="H13" s="72">
        <f>ROUND('PU Wise OWE'!$C$128/10000,2)</f>
        <v>814.6</v>
      </c>
      <c r="I13" s="22">
        <f>ROUND('PU Wise OWE'!$C$127/10000,2)</f>
        <v>843.53</v>
      </c>
      <c r="J13" s="20">
        <f>ROUND('PU Wise OWE'!$C$129/10000,2)</f>
        <v>827.95</v>
      </c>
      <c r="K13" s="22">
        <f>J13-I13</f>
        <v>-15.579999999999927</v>
      </c>
      <c r="L13" s="24">
        <f>K13/I13</f>
        <v>-1.8470001066944776E-2</v>
      </c>
      <c r="M13" s="22">
        <f>J13-H13</f>
        <v>13.350000000000023</v>
      </c>
      <c r="N13" s="54">
        <f>M13/H13</f>
        <v>1.6388411490302016E-2</v>
      </c>
      <c r="O13" s="54">
        <f t="shared" ref="O13:O28" si="6">J13/F13</f>
        <v>0.66827287842833394</v>
      </c>
    </row>
    <row r="14" spans="1:15">
      <c r="A14" s="31"/>
      <c r="B14" s="20" t="s">
        <v>148</v>
      </c>
      <c r="C14" s="107">
        <v>361.38</v>
      </c>
      <c r="D14" s="68">
        <f t="shared" ref="D14:D27" si="7">C14/$C$7</f>
        <v>0.10180492600845698</v>
      </c>
      <c r="E14" s="21"/>
      <c r="F14" s="22">
        <f>ROUND('PU Wise OWE'!$D$126/10000,2)</f>
        <v>422.33</v>
      </c>
      <c r="G14" s="24">
        <f t="shared" ref="G14:G27" si="8">F14/$F$7</f>
        <v>0.11736311619595997</v>
      </c>
      <c r="H14" s="72">
        <f>ROUND('PU Wise OWE'!$D$128/10000,2)</f>
        <v>223.83</v>
      </c>
      <c r="I14" s="22">
        <f>ROUND('PU Wise OWE'!$D$127/10000,2)</f>
        <v>287.19</v>
      </c>
      <c r="J14" s="20">
        <f>ROUND('PU Wise OWE'!$D$129/10000,2)</f>
        <v>330.36</v>
      </c>
      <c r="K14" s="22">
        <f t="shared" ref="K14:K17" si="9">J14-I14</f>
        <v>43.170000000000016</v>
      </c>
      <c r="L14" s="24">
        <f t="shared" ref="L14:L17" si="10">K14/I14</f>
        <v>0.15031860440823155</v>
      </c>
      <c r="M14" s="22">
        <f t="shared" ref="M14:M27" si="11">J14-H14</f>
        <v>106.53</v>
      </c>
      <c r="N14" s="54">
        <f t="shared" ref="N14:N27" si="12">M14/H14</f>
        <v>0.47594156279319122</v>
      </c>
      <c r="O14" s="54">
        <f t="shared" si="6"/>
        <v>0.78223190396135733</v>
      </c>
    </row>
    <row r="15" spans="1:15">
      <c r="B15" s="23" t="s">
        <v>169</v>
      </c>
      <c r="C15" s="22">
        <v>48.61</v>
      </c>
      <c r="D15" s="68">
        <f t="shared" si="7"/>
        <v>1.3693999261915694E-2</v>
      </c>
      <c r="E15" s="21"/>
      <c r="F15" s="22">
        <f>ROUND('PU Wise OWE'!$E$126/10000,2)</f>
        <v>50.18</v>
      </c>
      <c r="G15" s="24">
        <f t="shared" si="8"/>
        <v>1.3944737931743592E-2</v>
      </c>
      <c r="H15" s="72">
        <f>ROUND('PU Wise OWE'!$E$128/10000,2)</f>
        <v>47.4</v>
      </c>
      <c r="I15" s="22">
        <f>ROUND('PU Wise OWE'!$E$127/10000,2)</f>
        <v>50.18</v>
      </c>
      <c r="J15" s="20">
        <f>ROUND('PU Wise OWE'!$E$129/10000,2)</f>
        <v>49.9</v>
      </c>
      <c r="K15" s="22">
        <f t="shared" si="9"/>
        <v>-0.28000000000000114</v>
      </c>
      <c r="L15" s="24">
        <f t="shared" si="10"/>
        <v>-5.5799123156636335E-3</v>
      </c>
      <c r="M15" s="22">
        <f t="shared" si="11"/>
        <v>2.5</v>
      </c>
      <c r="N15" s="54">
        <f t="shared" si="12"/>
        <v>5.2742616033755275E-2</v>
      </c>
      <c r="O15" s="54">
        <f t="shared" si="6"/>
        <v>0.99442008768433632</v>
      </c>
    </row>
    <row r="16" spans="1:15">
      <c r="B16" s="23" t="s">
        <v>170</v>
      </c>
      <c r="C16" s="22">
        <v>132.62</v>
      </c>
      <c r="D16" s="68">
        <f t="shared" si="7"/>
        <v>3.7360587988382217E-2</v>
      </c>
      <c r="E16" s="21"/>
      <c r="F16" s="22">
        <f>ROUND('PU Wise OWE'!$F$126/10000,2)</f>
        <v>135.88999999999999</v>
      </c>
      <c r="G16" s="24">
        <f t="shared" si="8"/>
        <v>3.7763061728669521E-2</v>
      </c>
      <c r="H16" s="72">
        <f>ROUND('PU Wise OWE'!$F$128/10000,2)</f>
        <v>85.51</v>
      </c>
      <c r="I16" s="22">
        <f>ROUND('PU Wise OWE'!$F$127/10000,2)</f>
        <v>92.41</v>
      </c>
      <c r="J16" s="20">
        <f>ROUND('PU Wise OWE'!$F$129/10000,2)</f>
        <v>95.45</v>
      </c>
      <c r="K16" s="22">
        <f t="shared" si="9"/>
        <v>3.0400000000000063</v>
      </c>
      <c r="L16" s="24">
        <f t="shared" si="10"/>
        <v>3.2896872632832017E-2</v>
      </c>
      <c r="M16" s="22">
        <f t="shared" si="11"/>
        <v>9.9399999999999977</v>
      </c>
      <c r="N16" s="54">
        <f t="shared" si="12"/>
        <v>0.11624371418547536</v>
      </c>
      <c r="O16" s="54">
        <f t="shared" si="6"/>
        <v>0.7024063580837443</v>
      </c>
    </row>
    <row r="17" spans="1:15">
      <c r="B17" s="23" t="s">
        <v>171</v>
      </c>
      <c r="C17" s="22">
        <v>83.71</v>
      </c>
      <c r="D17" s="68">
        <f t="shared" si="7"/>
        <v>2.3582075256427953E-2</v>
      </c>
      <c r="E17" s="21"/>
      <c r="F17" s="22">
        <f>ROUND('PU Wise OWE'!$G$126/10000,2)</f>
        <v>91.53</v>
      </c>
      <c r="G17" s="24">
        <f t="shared" si="8"/>
        <v>2.5435668849989858E-2</v>
      </c>
      <c r="H17" s="72">
        <f>ROUND('PU Wise OWE'!$G$128/10000,2)</f>
        <v>54.35</v>
      </c>
      <c r="I17" s="22">
        <f>ROUND('PU Wise OWE'!$G$127/10000,2)</f>
        <v>62.24</v>
      </c>
      <c r="J17" s="20">
        <f>ROUND('PU Wise OWE'!$G$129/10000,2)</f>
        <v>62.15</v>
      </c>
      <c r="K17" s="22">
        <f t="shared" si="9"/>
        <v>-9.0000000000003411E-2</v>
      </c>
      <c r="L17" s="24">
        <f t="shared" si="10"/>
        <v>-1.4460154241645793E-3</v>
      </c>
      <c r="M17" s="22">
        <f t="shared" si="11"/>
        <v>7.7999999999999972</v>
      </c>
      <c r="N17" s="54">
        <f t="shared" si="12"/>
        <v>0.14351425942962276</v>
      </c>
      <c r="O17" s="54">
        <f t="shared" si="6"/>
        <v>0.67901234567901236</v>
      </c>
    </row>
    <row r="18" spans="1:15">
      <c r="A18" s="31"/>
      <c r="B18" s="20" t="s">
        <v>149</v>
      </c>
      <c r="C18" s="107">
        <v>142.25</v>
      </c>
      <c r="D18" s="68">
        <f t="shared" si="7"/>
        <v>4.0073470376620193E-2</v>
      </c>
      <c r="E18" s="21"/>
      <c r="F18" s="22">
        <f>ROUND('PU Wise OWE'!$H$126/10000,2)</f>
        <v>171.31</v>
      </c>
      <c r="G18" s="24">
        <f t="shared" si="8"/>
        <v>4.7606079216560286E-2</v>
      </c>
      <c r="H18" s="72">
        <f>ROUND('PU Wise OWE'!$H$128/10000,2)</f>
        <v>97.75</v>
      </c>
      <c r="I18" s="22">
        <f>ROUND('PU Wise OWE'!$H$127/10000,2)</f>
        <v>116.49</v>
      </c>
      <c r="J18" s="20">
        <f>ROUND('PU Wise OWE'!$H$129/10000,2)</f>
        <v>102.34</v>
      </c>
      <c r="K18" s="22">
        <f t="shared" ref="K18:K28" si="13">J18-I18</f>
        <v>-14.149999999999991</v>
      </c>
      <c r="L18" s="24">
        <f t="shared" ref="L18:L28" si="14">K18/I18</f>
        <v>-0.12146965404755766</v>
      </c>
      <c r="M18" s="22">
        <f t="shared" si="11"/>
        <v>4.5900000000000034</v>
      </c>
      <c r="N18" s="54">
        <f t="shared" si="12"/>
        <v>4.6956521739130466E-2</v>
      </c>
      <c r="O18" s="54">
        <f t="shared" si="6"/>
        <v>0.59739653260171621</v>
      </c>
    </row>
    <row r="19" spans="1:15">
      <c r="A19" s="31"/>
      <c r="B19" s="58" t="s">
        <v>150</v>
      </c>
      <c r="C19" s="108">
        <v>123.21</v>
      </c>
      <c r="D19" s="68">
        <f t="shared" si="7"/>
        <v>3.4709682144839181E-2</v>
      </c>
      <c r="E19" s="21"/>
      <c r="F19" s="22">
        <f>ROUND('PU Wise OWE'!$J$126/10000,2)</f>
        <v>133.21</v>
      </c>
      <c r="G19" s="24">
        <f t="shared" si="8"/>
        <v>3.7018304900110884E-2</v>
      </c>
      <c r="H19" s="72">
        <f>ROUND('PU Wise OWE'!$J$128/10000,2)</f>
        <v>88.45</v>
      </c>
      <c r="I19" s="22">
        <f>ROUND('PU Wise OWE'!$J$127/10000,2)</f>
        <v>90.58</v>
      </c>
      <c r="J19" s="20">
        <f>ROUND('PU Wise OWE'!$J$129/10000,2)</f>
        <v>108.11</v>
      </c>
      <c r="K19" s="22">
        <f t="shared" si="13"/>
        <v>17.53</v>
      </c>
      <c r="L19" s="24">
        <f t="shared" si="14"/>
        <v>0.19353058070214177</v>
      </c>
      <c r="M19" s="22">
        <f t="shared" si="11"/>
        <v>19.659999999999997</v>
      </c>
      <c r="N19" s="54">
        <f t="shared" si="12"/>
        <v>0.22227247032221589</v>
      </c>
      <c r="O19" s="54">
        <f t="shared" si="6"/>
        <v>0.81157570752946473</v>
      </c>
    </row>
    <row r="20" spans="1:15">
      <c r="A20" s="31"/>
      <c r="B20" s="20" t="s">
        <v>151</v>
      </c>
      <c r="C20" s="107">
        <v>3.65</v>
      </c>
      <c r="D20" s="68">
        <f t="shared" si="7"/>
        <v>1.0282472188025567E-3</v>
      </c>
      <c r="E20" s="21"/>
      <c r="F20" s="22">
        <f>ROUND('PU Wise OWE'!$K$126/10000,2)</f>
        <v>3.57</v>
      </c>
      <c r="G20" s="24">
        <f t="shared" si="8"/>
        <v>9.9208279028147918E-4</v>
      </c>
      <c r="H20" s="72">
        <f>ROUND('PU Wise OWE'!$K$128/10000,2)</f>
        <v>1.68</v>
      </c>
      <c r="I20" s="22">
        <f>ROUND('PU Wise OWE'!$K$127/10000,2)</f>
        <v>2.4300000000000002</v>
      </c>
      <c r="J20" s="20">
        <f>ROUND('PU Wise OWE'!$K$129/10000,2)</f>
        <v>7.75</v>
      </c>
      <c r="K20" s="22">
        <f t="shared" si="13"/>
        <v>5.32</v>
      </c>
      <c r="L20" s="24">
        <f t="shared" si="14"/>
        <v>2.1893004115226335</v>
      </c>
      <c r="M20" s="22">
        <f t="shared" si="11"/>
        <v>6.07</v>
      </c>
      <c r="N20" s="54">
        <f t="shared" si="12"/>
        <v>3.6130952380952386</v>
      </c>
      <c r="O20" s="54">
        <f t="shared" si="6"/>
        <v>2.1708683473389359</v>
      </c>
    </row>
    <row r="21" spans="1:15">
      <c r="A21" s="31"/>
      <c r="B21" s="20" t="s">
        <v>152</v>
      </c>
      <c r="C21" s="107">
        <v>22.31</v>
      </c>
      <c r="D21" s="68">
        <f t="shared" si="7"/>
        <v>6.2849850552013815E-3</v>
      </c>
      <c r="E21" s="21"/>
      <c r="F21" s="22">
        <f>ROUND('PU Wise OWE'!$L$126/10000,2)</f>
        <v>24.12</v>
      </c>
      <c r="G21" s="24">
        <f t="shared" si="8"/>
        <v>6.7028114570278092E-3</v>
      </c>
      <c r="H21" s="72">
        <f>ROUND('PU Wise OWE'!$L$128/10000,2)</f>
        <v>14.39</v>
      </c>
      <c r="I21" s="22">
        <f>ROUND('PU Wise OWE'!$L$127/10000,2)</f>
        <v>16.399999999999999</v>
      </c>
      <c r="J21" s="20">
        <f>ROUND('PU Wise OWE'!$L$129/10000,2)</f>
        <v>19.11</v>
      </c>
      <c r="K21" s="22">
        <f t="shared" si="13"/>
        <v>2.7100000000000009</v>
      </c>
      <c r="L21" s="24">
        <f t="shared" si="14"/>
        <v>0.16524390243902445</v>
      </c>
      <c r="M21" s="22">
        <f t="shared" si="11"/>
        <v>4.7199999999999989</v>
      </c>
      <c r="N21" s="54">
        <f t="shared" si="12"/>
        <v>0.32800555941626119</v>
      </c>
      <c r="O21" s="54">
        <f t="shared" si="6"/>
        <v>0.79228855721393032</v>
      </c>
    </row>
    <row r="22" spans="1:15">
      <c r="A22" s="31"/>
      <c r="B22" s="20" t="s">
        <v>174</v>
      </c>
      <c r="C22" s="107">
        <v>63.09</v>
      </c>
      <c r="D22" s="68">
        <f t="shared" si="7"/>
        <v>1.7773182749110498E-2</v>
      </c>
      <c r="E22" s="21"/>
      <c r="F22" s="22">
        <f>ROUND('PU Wise OWE'!$M$126/10000,2)</f>
        <v>63.46</v>
      </c>
      <c r="G22" s="24">
        <f t="shared" si="8"/>
        <v>1.7635174753855089E-2</v>
      </c>
      <c r="H22" s="72">
        <f>ROUND('PU Wise OWE'!$M$128/10000,2)</f>
        <v>47.41</v>
      </c>
      <c r="I22" s="22">
        <f>ROUND('PU Wise OWE'!$M$127/10000,2)</f>
        <v>43.16</v>
      </c>
      <c r="J22" s="20">
        <f>ROUND('PU Wise OWE'!$M$129/10000,2)</f>
        <v>50.63</v>
      </c>
      <c r="K22" s="22">
        <f t="shared" ref="K22" si="15">J22-I22</f>
        <v>7.470000000000006</v>
      </c>
      <c r="L22" s="24">
        <f t="shared" ref="L22" si="16">K22/I22</f>
        <v>0.17307692307692324</v>
      </c>
      <c r="M22" s="22">
        <f t="shared" si="11"/>
        <v>3.220000000000006</v>
      </c>
      <c r="N22" s="54">
        <f t="shared" si="12"/>
        <v>6.7918160725585444E-2</v>
      </c>
      <c r="O22" s="54">
        <f t="shared" si="6"/>
        <v>0.79782540182792316</v>
      </c>
    </row>
    <row r="23" spans="1:15">
      <c r="A23" s="31"/>
      <c r="B23" s="58" t="s">
        <v>153</v>
      </c>
      <c r="C23" s="108">
        <v>45.76</v>
      </c>
      <c r="D23" s="68">
        <f t="shared" si="7"/>
        <v>1.2891121296549315E-2</v>
      </c>
      <c r="E23" s="21"/>
      <c r="F23" s="22">
        <f>ROUND('PU Wise OWE'!$P$126/10000,2)</f>
        <v>41.63</v>
      </c>
      <c r="G23" s="24">
        <f t="shared" si="8"/>
        <v>1.1568741333170303E-2</v>
      </c>
      <c r="H23" s="72">
        <f>ROUND('PU Wise OWE'!$P$128/10000,2)</f>
        <v>32.46</v>
      </c>
      <c r="I23" s="22">
        <f>ROUND('PU Wise OWE'!$P$127/10000,2)</f>
        <v>28</v>
      </c>
      <c r="J23" s="20">
        <f>ROUND('PU Wise OWE'!$P$129/10000,2)</f>
        <v>40.18</v>
      </c>
      <c r="K23" s="22">
        <f t="shared" si="13"/>
        <v>12.18</v>
      </c>
      <c r="L23" s="24">
        <f t="shared" si="14"/>
        <v>0.435</v>
      </c>
      <c r="M23" s="22">
        <f t="shared" si="11"/>
        <v>7.7199999999999989</v>
      </c>
      <c r="N23" s="54">
        <f t="shared" si="12"/>
        <v>0.23783117683302521</v>
      </c>
      <c r="O23" s="54">
        <f t="shared" si="6"/>
        <v>0.9651693490271438</v>
      </c>
    </row>
    <row r="24" spans="1:15">
      <c r="B24" s="58" t="s">
        <v>154</v>
      </c>
      <c r="C24" s="108">
        <v>39.83</v>
      </c>
      <c r="D24" s="68">
        <f t="shared" si="7"/>
        <v>1.1220571705453654E-2</v>
      </c>
      <c r="E24" s="21"/>
      <c r="F24" s="22">
        <f>ROUND('PU Wise OWE'!$S$126/10000,2)</f>
        <v>40.36</v>
      </c>
      <c r="G24" s="24">
        <f t="shared" si="8"/>
        <v>1.121581552262199E-2</v>
      </c>
      <c r="H24" s="72">
        <f>ROUND('PU Wise OWE'!$S$128/10000,2)</f>
        <v>37.79</v>
      </c>
      <c r="I24" s="22">
        <f>ROUND('PU Wise OWE'!$S$127/10000,2)</f>
        <v>40.36</v>
      </c>
      <c r="J24" s="20">
        <f>ROUND('PU Wise OWE'!$S$129/10000,2)</f>
        <v>41.3</v>
      </c>
      <c r="K24" s="22">
        <f t="shared" si="13"/>
        <v>0.93999999999999773</v>
      </c>
      <c r="L24" s="24">
        <f t="shared" si="14"/>
        <v>2.329038652130817E-2</v>
      </c>
      <c r="M24" s="22">
        <f t="shared" si="11"/>
        <v>3.509999999999998</v>
      </c>
      <c r="N24" s="54">
        <f t="shared" si="12"/>
        <v>9.2881714739348989E-2</v>
      </c>
      <c r="O24" s="54">
        <f t="shared" si="6"/>
        <v>1.0232903865213081</v>
      </c>
    </row>
    <row r="25" spans="1:15">
      <c r="B25" s="58" t="s">
        <v>155</v>
      </c>
      <c r="C25" s="108">
        <v>48.7</v>
      </c>
      <c r="D25" s="68">
        <f t="shared" si="7"/>
        <v>1.3719353302927265E-2</v>
      </c>
      <c r="E25" s="21"/>
      <c r="F25" s="22">
        <f>ROUND('PU Wise OWE'!$T$126/10000,2)</f>
        <v>34.33</v>
      </c>
      <c r="G25" s="24">
        <f t="shared" si="8"/>
        <v>9.540112658365036E-3</v>
      </c>
      <c r="H25" s="72">
        <f>ROUND('PU Wise OWE'!$T$128/10000,2)</f>
        <v>28.36</v>
      </c>
      <c r="I25" s="22">
        <f>ROUND('PU Wise OWE'!$T$127/10000,2)</f>
        <v>22.66</v>
      </c>
      <c r="J25" s="20">
        <f>ROUND('PU Wise OWE'!$T$129/10000,2)</f>
        <v>30.54</v>
      </c>
      <c r="K25" s="22">
        <f t="shared" si="13"/>
        <v>7.879999999999999</v>
      </c>
      <c r="L25" s="24">
        <f t="shared" si="14"/>
        <v>0.34774933804060015</v>
      </c>
      <c r="M25" s="22">
        <f t="shared" si="11"/>
        <v>2.1799999999999997</v>
      </c>
      <c r="N25" s="54">
        <f t="shared" si="12"/>
        <v>7.6868829337094491E-2</v>
      </c>
      <c r="O25" s="54">
        <f t="shared" si="6"/>
        <v>0.889600932129333</v>
      </c>
    </row>
    <row r="26" spans="1:15">
      <c r="B26" s="58" t="s">
        <v>173</v>
      </c>
      <c r="C26" s="108">
        <v>7.16</v>
      </c>
      <c r="D26" s="68">
        <f t="shared" si="7"/>
        <v>2.0170548182537828E-3</v>
      </c>
      <c r="E26" s="22"/>
      <c r="F26" s="22">
        <f>ROUND('PU Wise OWE'!$V$126/10000,2)</f>
        <v>9.68</v>
      </c>
      <c r="G26" s="24">
        <f t="shared" si="8"/>
        <v>2.6900172016595851E-3</v>
      </c>
      <c r="H26" s="72">
        <f>ROUND('PU Wise OWE'!$V$128/10000,2)</f>
        <v>6.15</v>
      </c>
      <c r="I26" s="22">
        <f>ROUND('PU Wise OWE'!$V$127/10000,2)</f>
        <v>6.58</v>
      </c>
      <c r="J26" s="20">
        <f>ROUND('PU Wise OWE'!$V$129/10000,2)</f>
        <v>6.53</v>
      </c>
      <c r="K26" s="22">
        <f t="shared" si="13"/>
        <v>-4.9999999999999822E-2</v>
      </c>
      <c r="L26" s="24">
        <f t="shared" si="14"/>
        <v>-7.5987841945288487E-3</v>
      </c>
      <c r="M26" s="22">
        <f t="shared" si="11"/>
        <v>0.37999999999999989</v>
      </c>
      <c r="N26" s="54">
        <f t="shared" si="12"/>
        <v>6.1788617886178843E-2</v>
      </c>
      <c r="O26" s="54">
        <f t="shared" si="6"/>
        <v>0.67458677685950419</v>
      </c>
    </row>
    <row r="27" spans="1:15">
      <c r="B27" s="58" t="s">
        <v>172</v>
      </c>
      <c r="C27" s="108">
        <v>19.350000000000001</v>
      </c>
      <c r="D27" s="68">
        <f t="shared" si="7"/>
        <v>5.4511188174875278E-3</v>
      </c>
      <c r="E27" s="22"/>
      <c r="F27" s="22">
        <f>ROUND('PU Wise OWE'!$AC$126/10000,2)</f>
        <v>33.81</v>
      </c>
      <c r="G27" s="24">
        <f t="shared" si="8"/>
        <v>9.3956076020775391E-3</v>
      </c>
      <c r="H27" s="72">
        <f>ROUND('PU Wise OWE'!$AC$128/10000,2)</f>
        <v>17.79</v>
      </c>
      <c r="I27" s="22">
        <f>ROUND('PU Wise OWE'!$AC$127/10000,2)</f>
        <v>22.32</v>
      </c>
      <c r="J27" s="20">
        <f>ROUND('PU Wise OWE'!$AC$129/10000,2)</f>
        <v>22.49</v>
      </c>
      <c r="K27" s="22">
        <f t="shared" ref="K27" si="17">J27-I27</f>
        <v>0.16999999999999815</v>
      </c>
      <c r="L27" s="24">
        <f t="shared" ref="L27" si="18">K27/I27</f>
        <v>7.6164874551970501E-3</v>
      </c>
      <c r="M27" s="22">
        <f t="shared" si="11"/>
        <v>4.6999999999999993</v>
      </c>
      <c r="N27" s="54">
        <f t="shared" si="12"/>
        <v>0.26419336706014612</v>
      </c>
      <c r="O27" s="54">
        <f t="shared" si="6"/>
        <v>0.66518781425613716</v>
      </c>
    </row>
    <row r="28" spans="1:15">
      <c r="B28" s="207" t="s">
        <v>144</v>
      </c>
      <c r="C28" s="208">
        <f>SUM(C13:C27)</f>
        <v>2372.4899999999998</v>
      </c>
      <c r="D28" s="210">
        <f>SUM(D13:D27)</f>
        <v>0.66835787510599398</v>
      </c>
      <c r="E28" s="208"/>
      <c r="F28" s="208">
        <f>F5</f>
        <v>2527.66</v>
      </c>
      <c r="G28" s="210">
        <f t="shared" ref="G28:J28" si="19">SUM(G13:G27)</f>
        <v>0.69316574452061852</v>
      </c>
      <c r="H28" s="209">
        <f>SUM(H13:H27)</f>
        <v>1597.9200000000003</v>
      </c>
      <c r="I28" s="208">
        <f t="shared" si="19"/>
        <v>1724.5300000000002</v>
      </c>
      <c r="J28" s="258">
        <f t="shared" si="19"/>
        <v>1794.79</v>
      </c>
      <c r="K28" s="208">
        <f t="shared" si="13"/>
        <v>70.259999999999764</v>
      </c>
      <c r="L28" s="210">
        <f t="shared" si="14"/>
        <v>4.0741535374855614E-2</v>
      </c>
      <c r="M28" s="208">
        <f>J28-H28</f>
        <v>196.86999999999966</v>
      </c>
      <c r="N28" s="211">
        <f>M28/H28</f>
        <v>0.12320391508961627</v>
      </c>
      <c r="O28" s="211">
        <f t="shared" si="6"/>
        <v>0.71005989729631358</v>
      </c>
    </row>
    <row r="29" spans="1:15">
      <c r="J29" s="259"/>
    </row>
    <row r="31" spans="1:15">
      <c r="B31" s="77" t="s">
        <v>314</v>
      </c>
      <c r="C31" s="77"/>
      <c r="D31" s="79"/>
      <c r="H31" s="78"/>
      <c r="M31" s="36" t="s">
        <v>145</v>
      </c>
    </row>
    <row r="32" spans="1:15" ht="15" customHeight="1">
      <c r="B32" s="300" t="s">
        <v>146</v>
      </c>
      <c r="C32" s="295" t="s">
        <v>312</v>
      </c>
      <c r="D32" s="295" t="s">
        <v>168</v>
      </c>
      <c r="E32" s="295"/>
      <c r="F32" s="293" t="str">
        <f>'PU Wise OWE'!$B$5</f>
        <v xml:space="preserve">BG SL 2022-23 </v>
      </c>
      <c r="G32" s="295" t="s">
        <v>324</v>
      </c>
      <c r="H32" s="293" t="str">
        <f>'PU Wise OWE'!$B$7</f>
        <v>Actuals upto Nov' 21</v>
      </c>
      <c r="I32" s="293" t="str">
        <f>'PU Wise OWE'!$B$6</f>
        <v>BP to end of Nov'22</v>
      </c>
      <c r="J32" s="281" t="str">
        <f>'PU Wise OWE'!$B$8</f>
        <v>Actuals upto Nov' 22</v>
      </c>
      <c r="K32" s="270" t="s">
        <v>201</v>
      </c>
      <c r="L32" s="270"/>
      <c r="M32" s="270" t="s">
        <v>142</v>
      </c>
      <c r="N32" s="270"/>
      <c r="O32" s="271" t="s">
        <v>322</v>
      </c>
    </row>
    <row r="33" spans="2:15" ht="18" customHeight="1">
      <c r="B33" s="301"/>
      <c r="C33" s="294"/>
      <c r="D33" s="294"/>
      <c r="E33" s="294"/>
      <c r="F33" s="294"/>
      <c r="G33" s="294"/>
      <c r="H33" s="294"/>
      <c r="I33" s="294"/>
      <c r="J33" s="279"/>
      <c r="K33" s="81" t="s">
        <v>140</v>
      </c>
      <c r="L33" s="82" t="s">
        <v>141</v>
      </c>
      <c r="M33" s="81" t="s">
        <v>140</v>
      </c>
      <c r="N33" s="82" t="s">
        <v>141</v>
      </c>
      <c r="O33" s="271"/>
    </row>
    <row r="34" spans="2:15">
      <c r="B34" s="86" t="s">
        <v>176</v>
      </c>
      <c r="C34" s="109">
        <v>6.97</v>
      </c>
      <c r="D34" s="68">
        <f t="shared" ref="D34:D37" si="20">C34/$C$7</f>
        <v>1.9635296205626905E-3</v>
      </c>
      <c r="E34" s="21"/>
      <c r="F34" s="22">
        <f>ROUND(('PU Wise OWE'!$AE$126+'PU Wise OWE'!$AF$126)/10000,2)</f>
        <v>2.87</v>
      </c>
      <c r="G34" s="24">
        <f t="shared" ref="G34:G37" si="21">F34/$F$7</f>
        <v>7.9755675297138527E-4</v>
      </c>
      <c r="H34" s="72">
        <f>ROUND(('PU Wise OWE'!$AE$128+'PU Wise OWE'!$AF$128)/10000,2)</f>
        <v>1.1200000000000001</v>
      </c>
      <c r="I34" s="22">
        <f>ROUND(('PU Wise OWE'!$AE$127+'PU Wise OWE'!$AF$127)/10000,2)</f>
        <v>1.89</v>
      </c>
      <c r="J34" s="20">
        <f>ROUND(('PU Wise OWE'!$AE$129+'PU Wise OWE'!$AF$129)/10000,2)</f>
        <v>0.97</v>
      </c>
      <c r="K34" s="22">
        <f t="shared" ref="K34:K36" si="22">J34-I34</f>
        <v>-0.91999999999999993</v>
      </c>
      <c r="L34" s="24">
        <f t="shared" ref="L34:L36" si="23">K34/I34</f>
        <v>-0.48677248677248675</v>
      </c>
      <c r="M34" s="22">
        <f t="shared" ref="M34" si="24">J34-H34</f>
        <v>-0.15000000000000013</v>
      </c>
      <c r="N34" s="54">
        <f t="shared" ref="N34" si="25">M34/H34</f>
        <v>-0.13392857142857154</v>
      </c>
      <c r="O34" s="54">
        <f t="shared" ref="O34:O37" si="26">J34/F34</f>
        <v>0.33797909407665505</v>
      </c>
    </row>
    <row r="35" spans="2:15" ht="16.5" customHeight="1">
      <c r="B35" s="86" t="s">
        <v>177</v>
      </c>
      <c r="C35" s="109">
        <v>5</v>
      </c>
      <c r="D35" s="68">
        <f t="shared" si="20"/>
        <v>1.4085578339761051E-3</v>
      </c>
      <c r="E35" s="21"/>
      <c r="F35" s="22">
        <f>ROUND('PU Wise OWE'!$AG$126/10000,2)</f>
        <v>5.16</v>
      </c>
      <c r="G35" s="24">
        <f t="shared" si="21"/>
        <v>1.433934789314407E-3</v>
      </c>
      <c r="H35" s="72">
        <f>ROUND('PU Wise OWE'!$AG$128/10000,2)</f>
        <v>3.3</v>
      </c>
      <c r="I35" s="22">
        <f>ROUND('PU Wise OWE'!$AG$127/10000,2)</f>
        <v>3.4</v>
      </c>
      <c r="J35" s="20">
        <f>ROUND('PU Wise OWE'!$AG$129/10000,2)</f>
        <v>2.69</v>
      </c>
      <c r="K35" s="22">
        <f t="shared" si="22"/>
        <v>-0.71</v>
      </c>
      <c r="L35" s="24">
        <f t="shared" si="23"/>
        <v>-0.20882352941176471</v>
      </c>
      <c r="M35" s="22">
        <f t="shared" ref="M35:M37" si="27">J35-H35</f>
        <v>-0.60999999999999988</v>
      </c>
      <c r="N35" s="54">
        <f t="shared" ref="N35:N37" si="28">M35/H35</f>
        <v>-0.18484848484848482</v>
      </c>
      <c r="O35" s="54">
        <f t="shared" si="26"/>
        <v>0.52131782945736427</v>
      </c>
    </row>
    <row r="36" spans="2:15" ht="15.75" customHeight="1">
      <c r="B36" s="86" t="s">
        <v>178</v>
      </c>
      <c r="C36" s="109">
        <v>1.58</v>
      </c>
      <c r="D36" s="68">
        <f t="shared" si="20"/>
        <v>4.4510427553644927E-4</v>
      </c>
      <c r="E36" s="21"/>
      <c r="F36" s="22">
        <f>ROUND('PU Wise OWE'!$AJ$126/10000,2)</f>
        <v>1.57</v>
      </c>
      <c r="G36" s="24">
        <f t="shared" si="21"/>
        <v>4.3629411225263936E-4</v>
      </c>
      <c r="H36" s="72">
        <f>ROUND('PU Wise OWE'!$AJ$128/10000,2)</f>
        <v>1</v>
      </c>
      <c r="I36" s="22">
        <f>ROUND('PU Wise OWE'!$AJ$127/10000,2)</f>
        <v>1.04</v>
      </c>
      <c r="J36" s="20">
        <f>ROUND('PU Wise OWE'!$AJ$129/10000,2)</f>
        <v>1.88</v>
      </c>
      <c r="K36" s="22">
        <f t="shared" si="22"/>
        <v>0.83999999999999986</v>
      </c>
      <c r="L36" s="24">
        <f t="shared" si="23"/>
        <v>0.80769230769230749</v>
      </c>
      <c r="M36" s="22">
        <f t="shared" si="27"/>
        <v>0.87999999999999989</v>
      </c>
      <c r="N36" s="54">
        <f t="shared" si="28"/>
        <v>0.87999999999999989</v>
      </c>
      <c r="O36" s="54">
        <f t="shared" si="26"/>
        <v>1.197452229299363</v>
      </c>
    </row>
    <row r="37" spans="2:15">
      <c r="B37" s="25" t="s">
        <v>144</v>
      </c>
      <c r="C37" s="26">
        <f>C34+C35+C36</f>
        <v>13.549999999999999</v>
      </c>
      <c r="D37" s="69">
        <f t="shared" si="20"/>
        <v>3.8171917300752448E-3</v>
      </c>
      <c r="E37" s="26"/>
      <c r="F37" s="76">
        <f t="shared" ref="F37:J37" si="29">SUM(F34:F36)</f>
        <v>9.6000000000000014</v>
      </c>
      <c r="G37" s="56">
        <f t="shared" si="21"/>
        <v>2.6677856545384319E-3</v>
      </c>
      <c r="H37" s="76">
        <f>SUM(H34:H36)</f>
        <v>5.42</v>
      </c>
      <c r="I37" s="76">
        <f t="shared" si="29"/>
        <v>6.33</v>
      </c>
      <c r="J37" s="141">
        <f t="shared" si="29"/>
        <v>5.54</v>
      </c>
      <c r="K37" s="26">
        <f t="shared" ref="K37" si="30">J37-I37</f>
        <v>-0.79</v>
      </c>
      <c r="L37" s="56">
        <f t="shared" ref="L37" si="31">K37/I37</f>
        <v>-0.12480252764612955</v>
      </c>
      <c r="M37" s="26">
        <f t="shared" si="27"/>
        <v>0.12000000000000011</v>
      </c>
      <c r="N37" s="57">
        <f t="shared" si="28"/>
        <v>2.2140221402214041E-2</v>
      </c>
      <c r="O37" s="57">
        <f t="shared" si="26"/>
        <v>0.57708333333333328</v>
      </c>
    </row>
    <row r="39" spans="2:15">
      <c r="B39" s="84"/>
      <c r="C39" s="84"/>
      <c r="D39" s="84"/>
      <c r="H39" s="85"/>
      <c r="M39" s="36" t="s">
        <v>145</v>
      </c>
    </row>
    <row r="40" spans="2:15" ht="15" customHeight="1">
      <c r="B40" s="271" t="s">
        <v>159</v>
      </c>
      <c r="C40" s="295" t="s">
        <v>312</v>
      </c>
      <c r="D40" s="295" t="s">
        <v>168</v>
      </c>
      <c r="E40" s="296"/>
      <c r="F40" s="293" t="str">
        <f>'PU Wise OWE'!$B$5</f>
        <v xml:space="preserve">BG SL 2022-23 </v>
      </c>
      <c r="G40" s="295" t="s">
        <v>325</v>
      </c>
      <c r="H40" s="293" t="str">
        <f>'PU Wise OWE'!$B$7</f>
        <v>Actuals upto Nov' 21</v>
      </c>
      <c r="I40" s="293" t="str">
        <f>'PU Wise OWE'!$B$6</f>
        <v>BP to end of Nov'22</v>
      </c>
      <c r="J40" s="281" t="str">
        <f>'PU Wise OWE'!$B$8</f>
        <v>Actuals upto Nov' 22</v>
      </c>
      <c r="K40" s="270" t="s">
        <v>201</v>
      </c>
      <c r="L40" s="270"/>
      <c r="M40" s="270" t="s">
        <v>142</v>
      </c>
      <c r="N40" s="270"/>
      <c r="O40" s="271" t="s">
        <v>322</v>
      </c>
    </row>
    <row r="41" spans="2:15" ht="30.75" customHeight="1">
      <c r="B41" s="271"/>
      <c r="C41" s="294"/>
      <c r="D41" s="294"/>
      <c r="E41" s="297"/>
      <c r="F41" s="294"/>
      <c r="G41" s="294"/>
      <c r="H41" s="294"/>
      <c r="I41" s="294"/>
      <c r="J41" s="279"/>
      <c r="K41" s="81" t="s">
        <v>140</v>
      </c>
      <c r="L41" s="82" t="s">
        <v>141</v>
      </c>
      <c r="M41" s="81" t="s">
        <v>140</v>
      </c>
      <c r="N41" s="82" t="s">
        <v>141</v>
      </c>
      <c r="O41" s="271"/>
    </row>
    <row r="42" spans="2:15">
      <c r="B42" s="27" t="s">
        <v>160</v>
      </c>
      <c r="C42" s="106">
        <v>79.41</v>
      </c>
      <c r="D42" s="68">
        <f t="shared" ref="D42:D50" si="32">C42/$C$7</f>
        <v>2.2370715519208502E-2</v>
      </c>
      <c r="E42" s="297"/>
      <c r="F42" s="21">
        <f>SUM(F43:F48)</f>
        <v>79.759999999999991</v>
      </c>
      <c r="G42" s="24">
        <f t="shared" ref="G42:G50" si="33">F42/$F$7</f>
        <v>2.2164852479790133E-2</v>
      </c>
      <c r="H42" s="72">
        <f>SUM(H43:H48)</f>
        <v>60.72</v>
      </c>
      <c r="I42" s="21">
        <f>SUM(I43:I48)</f>
        <v>52.64</v>
      </c>
      <c r="J42" s="21">
        <f>SUM(J43:J48)</f>
        <v>62.77</v>
      </c>
      <c r="K42" s="22">
        <f>J42-I42</f>
        <v>10.130000000000003</v>
      </c>
      <c r="L42" s="24">
        <f>K42/I42</f>
        <v>0.19243920972644382</v>
      </c>
      <c r="M42" s="22">
        <f t="shared" ref="M42" si="34">J42-H42</f>
        <v>2.0500000000000043</v>
      </c>
      <c r="N42" s="54">
        <f t="shared" ref="N42" si="35">M42/H42</f>
        <v>3.3761528326745789E-2</v>
      </c>
      <c r="O42" s="54">
        <f t="shared" ref="O42:O49" si="36">J42/F42</f>
        <v>0.78698595787362102</v>
      </c>
    </row>
    <row r="43" spans="2:15">
      <c r="B43" s="59" t="s">
        <v>311</v>
      </c>
      <c r="C43" s="21">
        <v>0.24</v>
      </c>
      <c r="D43" s="68">
        <f t="shared" si="32"/>
        <v>6.7610776030853047E-5</v>
      </c>
      <c r="E43" s="297"/>
      <c r="F43" s="21">
        <f>ROUND('PU Wise OWE'!$AK$82/10000,2)</f>
        <v>0.32</v>
      </c>
      <c r="G43" s="24">
        <f t="shared" si="33"/>
        <v>8.8926188484614386E-5</v>
      </c>
      <c r="H43" s="72">
        <f>ROUND('PU Wise OWE'!$AK$84/10000,2)</f>
        <v>0.18</v>
      </c>
      <c r="I43" s="21">
        <f>ROUND('PU Wise OWE'!$AK$83/10000,2)</f>
        <v>0.21</v>
      </c>
      <c r="J43" s="21">
        <f>ROUND('PU Wise OWE'!$AK$85/10000,2)</f>
        <v>0.16</v>
      </c>
      <c r="K43" s="22">
        <f t="shared" ref="K43:K50" si="37">J43-I43</f>
        <v>-4.9999999999999989E-2</v>
      </c>
      <c r="L43" s="24">
        <f t="shared" ref="L43:L50" si="38">K43/I43</f>
        <v>-0.23809523809523805</v>
      </c>
      <c r="M43" s="22">
        <f t="shared" ref="M43:M49" si="39">J43-H43</f>
        <v>-1.999999999999999E-2</v>
      </c>
      <c r="N43" s="54">
        <f t="shared" ref="N43:N49" si="40">M43/H43</f>
        <v>-0.11111111111111106</v>
      </c>
      <c r="O43" s="54">
        <f t="shared" si="36"/>
        <v>0.5</v>
      </c>
    </row>
    <row r="44" spans="2:15" s="254" customFormat="1">
      <c r="B44" s="255" t="s">
        <v>310</v>
      </c>
      <c r="C44" s="21">
        <v>0</v>
      </c>
      <c r="D44" s="68">
        <f t="shared" si="32"/>
        <v>0</v>
      </c>
      <c r="E44" s="297"/>
      <c r="F44" s="21">
        <v>0</v>
      </c>
      <c r="G44" s="24">
        <f t="shared" si="33"/>
        <v>0</v>
      </c>
      <c r="H44" s="21">
        <f>ROUND('PU Wise OWE'!$AP$84/10000,2)</f>
        <v>0</v>
      </c>
      <c r="I44" s="21">
        <v>0</v>
      </c>
      <c r="J44" s="21">
        <f>ROUND('PU Wise OWE'!$AP$85/10000,2)</f>
        <v>0</v>
      </c>
      <c r="K44" s="22">
        <f t="shared" ref="K44" si="41">J44-I44</f>
        <v>0</v>
      </c>
      <c r="L44" s="24" t="e">
        <f t="shared" ref="L44" si="42">K44/I44</f>
        <v>#DIV/0!</v>
      </c>
      <c r="M44" s="22">
        <f t="shared" ref="M44" si="43">J44-H44</f>
        <v>0</v>
      </c>
      <c r="N44" s="54" t="e">
        <f t="shared" ref="N44" si="44">M44/H44</f>
        <v>#DIV/0!</v>
      </c>
      <c r="O44" s="54" t="e">
        <f t="shared" si="36"/>
        <v>#DIV/0!</v>
      </c>
    </row>
    <row r="45" spans="2:15">
      <c r="B45" s="60" t="s">
        <v>163</v>
      </c>
      <c r="C45" s="110">
        <v>1.76</v>
      </c>
      <c r="D45" s="68">
        <f t="shared" si="32"/>
        <v>4.9581235755958902E-4</v>
      </c>
      <c r="E45" s="297"/>
      <c r="F45" s="21">
        <f>ROUND('PU Wise OWE'!$AR$82/10000,2)</f>
        <v>2.5</v>
      </c>
      <c r="G45" s="24">
        <f t="shared" si="33"/>
        <v>6.9473584753604984E-4</v>
      </c>
      <c r="H45" s="72">
        <f>ROUND('PU Wise OWE'!$AR$84/10000,2)</f>
        <v>1.39</v>
      </c>
      <c r="I45" s="21">
        <f>ROUND('PU Wise OWE'!$AR$83/10000,2)</f>
        <v>1.65</v>
      </c>
      <c r="J45" s="21">
        <f>ROUND('PU Wise OWE'!$AR$85/10000,2)</f>
        <v>0.11</v>
      </c>
      <c r="K45" s="22">
        <f t="shared" ref="K45:K46" si="45">J45-I45</f>
        <v>-1.5399999999999998</v>
      </c>
      <c r="L45" s="24">
        <f t="shared" ref="L45:L46" si="46">K45/I45</f>
        <v>-0.93333333333333324</v>
      </c>
      <c r="M45" s="22">
        <f t="shared" si="39"/>
        <v>-1.2799999999999998</v>
      </c>
      <c r="N45" s="54">
        <f t="shared" si="40"/>
        <v>-0.92086330935251792</v>
      </c>
      <c r="O45" s="54">
        <f t="shared" si="36"/>
        <v>4.3999999999999997E-2</v>
      </c>
    </row>
    <row r="46" spans="2:15">
      <c r="B46" s="60" t="s">
        <v>164</v>
      </c>
      <c r="C46" s="110">
        <v>0.01</v>
      </c>
      <c r="D46" s="68">
        <f t="shared" si="32"/>
        <v>2.8171156679522106E-6</v>
      </c>
      <c r="E46" s="297"/>
      <c r="F46" s="21">
        <f>ROUND('PU Wise OWE'!$AU$82/10000,2)</f>
        <v>0.39</v>
      </c>
      <c r="G46" s="24">
        <f t="shared" si="33"/>
        <v>1.0837879221562379E-4</v>
      </c>
      <c r="H46" s="72">
        <f>ROUND('PU Wise OWE'!$AU$84/10000,2)</f>
        <v>0.12</v>
      </c>
      <c r="I46" s="21">
        <f>ROUND('PU Wise OWE'!$AU$83/10000,2)</f>
        <v>0.26</v>
      </c>
      <c r="J46" s="21">
        <f>ROUND('PU Wise OWE'!$AU$85/10000,2)</f>
        <v>-2.14</v>
      </c>
      <c r="K46" s="22">
        <f t="shared" si="45"/>
        <v>-2.4000000000000004</v>
      </c>
      <c r="L46" s="24">
        <f t="shared" si="46"/>
        <v>-9.2307692307692317</v>
      </c>
      <c r="M46" s="22">
        <f t="shared" si="39"/>
        <v>-2.2600000000000002</v>
      </c>
      <c r="N46" s="54">
        <f t="shared" si="40"/>
        <v>-18.833333333333336</v>
      </c>
      <c r="O46" s="54">
        <f t="shared" si="36"/>
        <v>-5.4871794871794872</v>
      </c>
    </row>
    <row r="47" spans="2:15">
      <c r="B47" s="59" t="s">
        <v>161</v>
      </c>
      <c r="C47" s="21">
        <v>0</v>
      </c>
      <c r="D47" s="68">
        <f t="shared" si="32"/>
        <v>0</v>
      </c>
      <c r="E47" s="297"/>
      <c r="F47" s="21">
        <f>ROUND('PU Wise OWE'!$AZ$82/10000,2)</f>
        <v>0</v>
      </c>
      <c r="G47" s="24">
        <f t="shared" si="33"/>
        <v>0</v>
      </c>
      <c r="H47" s="72">
        <f>ROUND('PU Wise OWE'!$AZ$84/10000,2)</f>
        <v>0</v>
      </c>
      <c r="I47" s="21">
        <f>ROUND('PU Wise OWE'!$AZ$83/10000,2)</f>
        <v>0</v>
      </c>
      <c r="J47" s="21">
        <f>ROUND('PU Wise OWE'!$AZ$85/10000,2)</f>
        <v>0</v>
      </c>
      <c r="K47" s="22">
        <f t="shared" si="37"/>
        <v>0</v>
      </c>
      <c r="L47" s="24" t="e">
        <f t="shared" si="38"/>
        <v>#DIV/0!</v>
      </c>
      <c r="M47" s="22">
        <f t="shared" si="39"/>
        <v>0</v>
      </c>
      <c r="N47" s="54" t="e">
        <f t="shared" si="40"/>
        <v>#DIV/0!</v>
      </c>
      <c r="O47" s="54" t="e">
        <f t="shared" si="36"/>
        <v>#DIV/0!</v>
      </c>
    </row>
    <row r="48" spans="2:15">
      <c r="B48" s="60" t="s">
        <v>162</v>
      </c>
      <c r="C48" s="110">
        <v>77.400000000000006</v>
      </c>
      <c r="D48" s="68">
        <f t="shared" si="32"/>
        <v>2.1804475269950111E-2</v>
      </c>
      <c r="E48" s="297"/>
      <c r="F48" s="21">
        <f>ROUND('PU Wise OWE'!$BA$82/10000,2)</f>
        <v>76.55</v>
      </c>
      <c r="G48" s="24">
        <f t="shared" si="33"/>
        <v>2.1272811651553848E-2</v>
      </c>
      <c r="H48" s="72">
        <f>ROUND('PU Wise OWE'!$BA$84/10000,2)</f>
        <v>59.03</v>
      </c>
      <c r="I48" s="21">
        <f>ROUND('PU Wise OWE'!$BA$83/10000,2)</f>
        <v>50.52</v>
      </c>
      <c r="J48" s="21">
        <f>ROUND('PU Wise OWE'!$BA$85/10000,2)</f>
        <v>64.64</v>
      </c>
      <c r="K48" s="22">
        <f t="shared" si="37"/>
        <v>14.119999999999997</v>
      </c>
      <c r="L48" s="24">
        <f t="shared" si="38"/>
        <v>0.27949326999208229</v>
      </c>
      <c r="M48" s="22">
        <f t="shared" si="39"/>
        <v>5.6099999999999994</v>
      </c>
      <c r="N48" s="54">
        <f t="shared" si="40"/>
        <v>9.5036422158224623E-2</v>
      </c>
      <c r="O48" s="54">
        <f t="shared" si="36"/>
        <v>0.84441541476159376</v>
      </c>
    </row>
    <row r="49" spans="2:15">
      <c r="B49" s="61" t="s">
        <v>165</v>
      </c>
      <c r="C49" s="105">
        <v>631.37</v>
      </c>
      <c r="D49" s="68">
        <f t="shared" si="32"/>
        <v>0.1778642319274987</v>
      </c>
      <c r="E49" s="297"/>
      <c r="F49" s="21">
        <f>ROUND('PU Wise OWE'!$AM$82/10000,2)-33.2</f>
        <v>567.46999999999991</v>
      </c>
      <c r="G49" s="24">
        <f t="shared" si="33"/>
        <v>0.15769670056051285</v>
      </c>
      <c r="H49" s="72">
        <f>ROUND('PU Wise OWE'!$AM$84/10000,2)-ROUND('Upto Month COPPY'!I60/10000,2)</f>
        <v>398.25</v>
      </c>
      <c r="I49" s="21">
        <f>ROUND('PU Wise OWE'!$AM$83/10000,2)</f>
        <v>396.44</v>
      </c>
      <c r="J49" s="21">
        <f>ROUND('PU Wise OWE'!$AM$85/10000,2)-ROUND('Upto Month Current'!I60/10000,2)</f>
        <v>603.11</v>
      </c>
      <c r="K49" s="22">
        <f t="shared" si="37"/>
        <v>206.67000000000002</v>
      </c>
      <c r="L49" s="24">
        <f t="shared" si="38"/>
        <v>0.52131470083745335</v>
      </c>
      <c r="M49" s="22">
        <f t="shared" si="39"/>
        <v>204.86</v>
      </c>
      <c r="N49" s="54">
        <f t="shared" si="40"/>
        <v>0.51440050219711242</v>
      </c>
      <c r="O49" s="54">
        <f t="shared" si="36"/>
        <v>1.062805082206989</v>
      </c>
    </row>
    <row r="50" spans="2:15" s="36" customFormat="1">
      <c r="B50" s="62" t="s">
        <v>125</v>
      </c>
      <c r="C50" s="76">
        <v>710.78</v>
      </c>
      <c r="D50" s="69">
        <f t="shared" si="32"/>
        <v>0.2002349474467072</v>
      </c>
      <c r="E50" s="298"/>
      <c r="F50" s="26">
        <f>F42+F49</f>
        <v>647.2299999999999</v>
      </c>
      <c r="G50" s="56">
        <f t="shared" si="33"/>
        <v>0.17986155304030299</v>
      </c>
      <c r="H50" s="76">
        <f>H42+H49</f>
        <v>458.97</v>
      </c>
      <c r="I50" s="26">
        <f>I42+I49</f>
        <v>449.08</v>
      </c>
      <c r="J50" s="106">
        <f>J42+J49</f>
        <v>665.88</v>
      </c>
      <c r="K50" s="26">
        <f t="shared" si="37"/>
        <v>216.8</v>
      </c>
      <c r="L50" s="56">
        <f t="shared" si="38"/>
        <v>0.4827647635165227</v>
      </c>
      <c r="M50" s="26">
        <f t="shared" ref="M50" si="47">J50-H50</f>
        <v>206.90999999999997</v>
      </c>
      <c r="N50" s="57">
        <f t="shared" ref="N50" si="48">M50/H50</f>
        <v>0.45081377867834488</v>
      </c>
      <c r="O50" s="57">
        <f t="shared" ref="O50" si="49">J50/F50</f>
        <v>1.0288151043678446</v>
      </c>
    </row>
    <row r="52" spans="2:15">
      <c r="B52" s="77" t="s">
        <v>179</v>
      </c>
      <c r="C52" s="77"/>
    </row>
    <row r="53" spans="2:15" ht="47.25" customHeight="1">
      <c r="B53" s="83" t="s">
        <v>180</v>
      </c>
      <c r="C53" s="111">
        <v>84.14</v>
      </c>
      <c r="D53" s="68">
        <f t="shared" ref="D53:D55" si="50">C53/$C$7</f>
        <v>2.3703211230149897E-2</v>
      </c>
      <c r="E53" s="288"/>
      <c r="F53" s="22">
        <f>ROUND('PU Wise OWE'!$AK$126/10000,2)-F43</f>
        <v>87.28</v>
      </c>
      <c r="G53" s="24">
        <f t="shared" ref="G53:G55" si="51">F53/$F$7</f>
        <v>2.4254617909178575E-2</v>
      </c>
      <c r="H53" s="72">
        <f>ROUND('PU Wise OWE'!$AK$128/10000,2)-H43</f>
        <v>54.7</v>
      </c>
      <c r="I53" s="22">
        <f>ROUND('PU Wise OWE'!$AK$127/10000,2)-I43</f>
        <v>55.199999999999996</v>
      </c>
      <c r="J53" s="107">
        <f>ROUND('PU Wise OWE'!$AK$129/10000,2)-J43</f>
        <v>63.930000000000007</v>
      </c>
      <c r="K53" s="22">
        <f>J53-I53</f>
        <v>8.7300000000000111</v>
      </c>
      <c r="L53" s="24">
        <f>K53/I53</f>
        <v>0.1581521739130437</v>
      </c>
      <c r="M53" s="22">
        <f t="shared" ref="M53" si="52">J53-H53</f>
        <v>9.230000000000004</v>
      </c>
      <c r="N53" s="54">
        <f t="shared" ref="N53" si="53">M53/H53</f>
        <v>0.16873857404021944</v>
      </c>
      <c r="O53" s="54">
        <f t="shared" ref="O53:O55" si="54">J53/F53</f>
        <v>0.73247021081576547</v>
      </c>
    </row>
    <row r="54" spans="2:15">
      <c r="B54" s="20" t="s">
        <v>157</v>
      </c>
      <c r="C54" s="107">
        <v>49.28</v>
      </c>
      <c r="D54" s="68">
        <f t="shared" si="50"/>
        <v>1.3882746011668494E-2</v>
      </c>
      <c r="E54" s="289"/>
      <c r="F54" s="22">
        <f>ROUND('PU Wise OWE'!$AL$126/10000,2)</f>
        <v>44.66</v>
      </c>
      <c r="G54" s="24">
        <f t="shared" si="51"/>
        <v>1.2410761180383994E-2</v>
      </c>
      <c r="H54" s="72">
        <f>ROUND('PU Wise OWE'!$AL$128/10000,2)</f>
        <v>25.89</v>
      </c>
      <c r="I54" s="22">
        <f>ROUND('PU Wise OWE'!$AL$127/10000,2)</f>
        <v>28.89</v>
      </c>
      <c r="J54" s="20">
        <f>ROUND('PU Wise OWE'!$AL$129/10000,2)</f>
        <v>35.54</v>
      </c>
      <c r="K54" s="22">
        <f t="shared" ref="K54" si="55">J54-I54</f>
        <v>6.6499999999999986</v>
      </c>
      <c r="L54" s="24">
        <f t="shared" ref="L54" si="56">K54/I54</f>
        <v>0.23018345448251984</v>
      </c>
      <c r="M54" s="22">
        <f t="shared" ref="M54:M55" si="57">J54-H54</f>
        <v>9.6499999999999986</v>
      </c>
      <c r="N54" s="54">
        <f t="shared" ref="N54:N55" si="58">M54/H54</f>
        <v>0.37273078408651983</v>
      </c>
      <c r="O54" s="54">
        <f t="shared" si="54"/>
        <v>0.79579041648007165</v>
      </c>
    </row>
    <row r="55" spans="2:15" s="36" customFormat="1">
      <c r="B55" s="25" t="s">
        <v>125</v>
      </c>
      <c r="C55" s="26">
        <f>C53+C54</f>
        <v>133.42000000000002</v>
      </c>
      <c r="D55" s="69">
        <f t="shared" si="50"/>
        <v>3.7585957241818395E-2</v>
      </c>
      <c r="E55" s="290"/>
      <c r="F55" s="76">
        <f t="shared" ref="F55:J55" si="59">SUM(F53:F54)</f>
        <v>131.94</v>
      </c>
      <c r="G55" s="56">
        <f t="shared" si="51"/>
        <v>3.6665379089562571E-2</v>
      </c>
      <c r="H55" s="76">
        <f>SUM(H53:H54)</f>
        <v>80.59</v>
      </c>
      <c r="I55" s="76">
        <f t="shared" si="59"/>
        <v>84.09</v>
      </c>
      <c r="J55" s="141">
        <f t="shared" si="59"/>
        <v>99.47</v>
      </c>
      <c r="K55" s="26">
        <f t="shared" ref="K55" si="60">J55-I55</f>
        <v>15.379999999999995</v>
      </c>
      <c r="L55" s="56">
        <f t="shared" ref="L55" si="61">K55/I55</f>
        <v>0.18289927458675223</v>
      </c>
      <c r="M55" s="26">
        <f t="shared" si="57"/>
        <v>18.879999999999995</v>
      </c>
      <c r="N55" s="57">
        <f t="shared" si="58"/>
        <v>0.2342722422136741</v>
      </c>
      <c r="O55" s="57">
        <f t="shared" si="54"/>
        <v>0.7539032893739579</v>
      </c>
    </row>
    <row r="57" spans="2:15" s="36" customFormat="1">
      <c r="B57" s="205" t="s">
        <v>158</v>
      </c>
      <c r="C57" s="112">
        <v>199.2</v>
      </c>
      <c r="D57" s="200" t="e">
        <f>#REF!/#REF!</f>
        <v>#REF!</v>
      </c>
      <c r="E57" s="55"/>
      <c r="F57" s="201">
        <f>ROUND('PU Wise OWE'!$AO$126/10000,2)</f>
        <v>173.9</v>
      </c>
      <c r="G57" s="202">
        <f t="shared" ref="G57" si="62">F57/$F$7</f>
        <v>4.8325825554607633E-2</v>
      </c>
      <c r="H57" s="206">
        <f>ROUND('PU Wise OWE'!$AO$128/10000,2)</f>
        <v>130.88999999999999</v>
      </c>
      <c r="I57" s="201">
        <f>ROUND('PU Wise OWE'!$AO$127/10000,2)</f>
        <v>112.21</v>
      </c>
      <c r="J57" s="80">
        <f>ROUND('PU Wise OWE'!$AO$129/10000,2)</f>
        <v>128.47999999999999</v>
      </c>
      <c r="K57" s="201">
        <f t="shared" ref="K57" si="63">J57-I57</f>
        <v>16.269999999999996</v>
      </c>
      <c r="L57" s="202">
        <f t="shared" ref="L57" si="64">K57/I57</f>
        <v>0.14499598966224042</v>
      </c>
      <c r="M57" s="201">
        <f t="shared" ref="M57" si="65">J57-H57</f>
        <v>-2.4099999999999966</v>
      </c>
      <c r="N57" s="203">
        <f t="shared" ref="N57" si="66">M57/H57</f>
        <v>-1.8412407364962923E-2</v>
      </c>
      <c r="O57" s="203">
        <f t="shared" ref="O57" si="67">J57/F57</f>
        <v>0.7388154111558366</v>
      </c>
    </row>
    <row r="58" spans="2:15">
      <c r="C58" s="198"/>
      <c r="O58" s="102"/>
    </row>
    <row r="59" spans="2:15">
      <c r="B59" s="77" t="s">
        <v>181</v>
      </c>
      <c r="C59" s="204"/>
      <c r="O59" s="204"/>
    </row>
    <row r="60" spans="2:15">
      <c r="B60" s="23" t="s">
        <v>182</v>
      </c>
      <c r="C60" s="22">
        <v>49.64</v>
      </c>
      <c r="D60" s="68">
        <f t="shared" ref="D60:D64" si="68">C60/$C$7</f>
        <v>1.3984162175714772E-2</v>
      </c>
      <c r="E60" s="285"/>
      <c r="F60" s="22">
        <f>ROUND('PU Wise OWE'!$AM$60/10000,2)</f>
        <v>47.17</v>
      </c>
      <c r="G60" s="24">
        <f t="shared" ref="G60:G64" si="69">F60/$F$7</f>
        <v>1.3108275971310189E-2</v>
      </c>
      <c r="H60" s="72">
        <f>ROUND('PU Wise OWE'!$AM$62/10000,2)</f>
        <v>32.22</v>
      </c>
      <c r="I60" s="22">
        <f>ROUND('PU Wise OWE'!$AM$61/10000,2)</f>
        <v>31.13</v>
      </c>
      <c r="J60" s="20">
        <f>ROUND('PU Wise OWE'!$AM$63/10000,2)</f>
        <v>42.31</v>
      </c>
      <c r="K60" s="22">
        <f t="shared" ref="K60:K62" si="70">J60-I60</f>
        <v>11.180000000000003</v>
      </c>
      <c r="L60" s="24">
        <f t="shared" ref="L60:L62" si="71">K60/I60</f>
        <v>0.35913909412142642</v>
      </c>
      <c r="M60" s="22">
        <f t="shared" ref="M60" si="72">J60-H60</f>
        <v>10.090000000000003</v>
      </c>
      <c r="N60" s="54">
        <f t="shared" ref="N60" si="73">M60/H60</f>
        <v>0.31315952824332727</v>
      </c>
      <c r="O60" s="54">
        <f t="shared" ref="O60:O64" si="74">J60/F60</f>
        <v>0.89696841212635148</v>
      </c>
    </row>
    <row r="61" spans="2:15">
      <c r="B61" s="23" t="s">
        <v>183</v>
      </c>
      <c r="C61" s="22">
        <v>6.17</v>
      </c>
      <c r="D61" s="68">
        <f t="shared" si="68"/>
        <v>1.7381603671265137E-3</v>
      </c>
      <c r="E61" s="286"/>
      <c r="F61" s="22">
        <f>ROUND('PU Wise OWE'!$AM$93/10000,2)</f>
        <v>13.46</v>
      </c>
      <c r="G61" s="24">
        <f t="shared" si="69"/>
        <v>3.7404578031340926E-3</v>
      </c>
      <c r="H61" s="72">
        <f>ROUND('PU Wise OWE'!$AM$95/10000,2)</f>
        <v>5.44</v>
      </c>
      <c r="I61" s="22">
        <f>ROUND('PU Wise OWE'!$AM$94/10000,2)</f>
        <v>8.89</v>
      </c>
      <c r="J61" s="20">
        <f>ROUND('PU Wise OWE'!$AM$96/10000,2)</f>
        <v>2.98</v>
      </c>
      <c r="K61" s="22">
        <f t="shared" si="70"/>
        <v>-5.91</v>
      </c>
      <c r="L61" s="24">
        <f t="shared" si="71"/>
        <v>-0.6647919010123734</v>
      </c>
      <c r="M61" s="22">
        <f t="shared" ref="M61:M63" si="75">J61-H61</f>
        <v>-2.4600000000000004</v>
      </c>
      <c r="N61" s="54">
        <f t="shared" ref="N61:N63" si="76">M61/H61</f>
        <v>-0.45220588235294124</v>
      </c>
      <c r="O61" s="54">
        <f t="shared" si="74"/>
        <v>0.2213967310549777</v>
      </c>
    </row>
    <row r="62" spans="2:15">
      <c r="B62" s="23" t="s">
        <v>184</v>
      </c>
      <c r="C62" s="22">
        <v>9.4700000000000006</v>
      </c>
      <c r="D62" s="68">
        <f t="shared" si="68"/>
        <v>2.6678085375507433E-3</v>
      </c>
      <c r="E62" s="286"/>
      <c r="F62" s="22">
        <f>ROUND('PU Wise OWE'!$AN$16/10000,2)</f>
        <v>9.52</v>
      </c>
      <c r="G62" s="24">
        <f>F62/$F$7</f>
        <v>2.6455541074172778E-3</v>
      </c>
      <c r="H62" s="72">
        <f>ROUND('PU Wise OWE'!$AN$18/10000,2)</f>
        <v>4.3499999999999996</v>
      </c>
      <c r="I62" s="22">
        <f>ROUND('PU Wise OWE'!$AN$17/10000,2)</f>
        <v>6.28</v>
      </c>
      <c r="J62" s="20">
        <f>ROUND('PU Wise OWE'!$AN$19/10000,2)</f>
        <v>8.07</v>
      </c>
      <c r="K62" s="22">
        <f t="shared" si="70"/>
        <v>1.79</v>
      </c>
      <c r="L62" s="24">
        <f t="shared" si="71"/>
        <v>0.28503184713375795</v>
      </c>
      <c r="M62" s="22">
        <f t="shared" si="75"/>
        <v>3.7200000000000006</v>
      </c>
      <c r="N62" s="54">
        <f t="shared" si="76"/>
        <v>0.85517241379310371</v>
      </c>
      <c r="O62" s="54">
        <f t="shared" si="74"/>
        <v>0.8476890756302522</v>
      </c>
    </row>
    <row r="63" spans="2:15">
      <c r="B63" s="23" t="s">
        <v>185</v>
      </c>
      <c r="C63" s="22">
        <v>0.82</v>
      </c>
      <c r="D63" s="68">
        <f t="shared" si="68"/>
        <v>2.3100348477208125E-4</v>
      </c>
      <c r="E63" s="286"/>
      <c r="F63" s="22">
        <f>ROUND('PU Wise OWE'!$AN$60/10000,2)</f>
        <v>2.6</v>
      </c>
      <c r="G63" s="24">
        <f>F63/$F$7</f>
        <v>7.2252528143749192E-4</v>
      </c>
      <c r="H63" s="72">
        <f>ROUND('PU Wise OWE'!$AN$62/10000,2)</f>
        <v>0</v>
      </c>
      <c r="I63" s="22">
        <f>ROUND('PU Wise OWE'!$AN$61/10000,2)</f>
        <v>1.71</v>
      </c>
      <c r="J63" s="20">
        <f>ROUND('PU Wise OWE'!$AN$63/10000,2)</f>
        <v>5.48</v>
      </c>
      <c r="K63" s="22">
        <f t="shared" ref="K63" si="77">J63-I63</f>
        <v>3.7700000000000005</v>
      </c>
      <c r="L63" s="24">
        <f t="shared" ref="L63" si="78">K63/I63</f>
        <v>2.2046783625730999</v>
      </c>
      <c r="M63" s="22">
        <f t="shared" si="75"/>
        <v>5.48</v>
      </c>
      <c r="N63" s="54" t="e">
        <f t="shared" si="76"/>
        <v>#DIV/0!</v>
      </c>
      <c r="O63" s="54">
        <f t="shared" si="74"/>
        <v>2.1076923076923078</v>
      </c>
    </row>
    <row r="64" spans="2:15" s="36" customFormat="1">
      <c r="B64" s="25" t="s">
        <v>125</v>
      </c>
      <c r="C64" s="26">
        <f>C60+C61+C62+C63</f>
        <v>66.099999999999994</v>
      </c>
      <c r="D64" s="69">
        <f t="shared" si="68"/>
        <v>1.8621134565164111E-2</v>
      </c>
      <c r="E64" s="287"/>
      <c r="F64" s="26">
        <f>SUM(F60:F63)</f>
        <v>72.75</v>
      </c>
      <c r="G64" s="56">
        <f t="shared" si="69"/>
        <v>2.0216813163299052E-2</v>
      </c>
      <c r="H64" s="76">
        <f>SUM(H60:H63)</f>
        <v>42.01</v>
      </c>
      <c r="I64" s="26">
        <f>SUM(I60:I63)</f>
        <v>48.01</v>
      </c>
      <c r="J64" s="106">
        <f>SUM(J60:J63)</f>
        <v>58.84</v>
      </c>
      <c r="K64" s="26">
        <f t="shared" ref="K64" si="79">J64-I64</f>
        <v>10.830000000000005</v>
      </c>
      <c r="L64" s="56">
        <f t="shared" ref="L64" si="80">K64/I64</f>
        <v>0.22557800458237878</v>
      </c>
      <c r="M64" s="26">
        <f t="shared" ref="M64" si="81">J64-H64</f>
        <v>16.830000000000005</v>
      </c>
      <c r="N64" s="57">
        <f t="shared" ref="N64" si="82">M64/H64</f>
        <v>0.40061890026184255</v>
      </c>
      <c r="O64" s="57">
        <f t="shared" si="74"/>
        <v>0.80879725085910659</v>
      </c>
    </row>
    <row r="65" spans="2:15">
      <c r="O65" s="94"/>
    </row>
    <row r="66" spans="2:15">
      <c r="B66" s="77" t="s">
        <v>186</v>
      </c>
      <c r="C66" s="77"/>
    </row>
    <row r="67" spans="2:15">
      <c r="B67" s="23" t="s">
        <v>187</v>
      </c>
      <c r="C67" s="22">
        <v>0</v>
      </c>
      <c r="D67" s="68">
        <f t="shared" ref="D67:D69" si="83">C67/$C$7</f>
        <v>0</v>
      </c>
      <c r="E67" s="23"/>
      <c r="F67" s="22">
        <f>ROUND('PU Wise OWE'!$AP$71/10000,2)</f>
        <v>-0.22</v>
      </c>
      <c r="G67" s="24">
        <f t="shared" ref="G67:G69" si="84">F67/$F$7</f>
        <v>-6.1136754583172387E-5</v>
      </c>
      <c r="H67" s="72">
        <f>ROUND('PU Wise OWE'!$AP$73/10000,2)</f>
        <v>0</v>
      </c>
      <c r="I67" s="22">
        <f>ROUND('PU Wise OWE'!$AP$72/10000,2)</f>
        <v>-0.18</v>
      </c>
      <c r="J67" s="20">
        <f>ROUND('PU Wise OWE'!$AP$74/10000,2)</f>
        <v>0</v>
      </c>
      <c r="K67" s="22">
        <f t="shared" ref="K67" si="85">J67-I67</f>
        <v>0.18</v>
      </c>
      <c r="L67" s="24">
        <f t="shared" ref="L67" si="86">K67/I67</f>
        <v>-1</v>
      </c>
      <c r="M67" s="22">
        <f t="shared" ref="M67" si="87">J67-H67</f>
        <v>0</v>
      </c>
      <c r="N67" s="54" t="e">
        <f t="shared" ref="N67" si="88">M67/H67</f>
        <v>#DIV/0!</v>
      </c>
      <c r="O67" s="54">
        <f t="shared" ref="O67:O69" si="89">J67/F67</f>
        <v>0</v>
      </c>
    </row>
    <row r="68" spans="2:15">
      <c r="B68" s="89" t="s">
        <v>188</v>
      </c>
      <c r="C68" s="113">
        <v>-47.09</v>
      </c>
      <c r="D68" s="68">
        <f t="shared" si="83"/>
        <v>-1.326579768038696E-2</v>
      </c>
      <c r="E68" s="23"/>
      <c r="F68" s="22">
        <f>ROUND('PU Wise OWE'!$AP$126/10000,2)-F67</f>
        <v>-16.23</v>
      </c>
      <c r="G68" s="24">
        <f t="shared" si="84"/>
        <v>-4.5102251222040356E-3</v>
      </c>
      <c r="H68" s="72">
        <f>ROUND('PU Wise OWE'!$AP$128/10000,2)-H67</f>
        <v>-26.33</v>
      </c>
      <c r="I68" s="22">
        <f>ROUND('PU Wise OWE'!$AP$127/10000,2)-I67</f>
        <v>-10.72</v>
      </c>
      <c r="J68" s="20">
        <f>ROUND('PU Wise OWE'!$AP$129/10000,2)-J67</f>
        <v>-44.12</v>
      </c>
      <c r="K68" s="22">
        <f t="shared" ref="K68:K84" si="90">J68-I68</f>
        <v>-33.4</v>
      </c>
      <c r="L68" s="24">
        <f t="shared" ref="L68:L84" si="91">K68/I68</f>
        <v>3.1156716417910446</v>
      </c>
      <c r="M68" s="22">
        <f t="shared" ref="M68" si="92">J68-H68</f>
        <v>-17.79</v>
      </c>
      <c r="N68" s="54">
        <f t="shared" ref="N68" si="93">M68/H68</f>
        <v>0.67565514622104061</v>
      </c>
      <c r="O68" s="54">
        <f t="shared" si="89"/>
        <v>2.7184226740603816</v>
      </c>
    </row>
    <row r="69" spans="2:15" s="36" customFormat="1">
      <c r="B69" s="25" t="s">
        <v>125</v>
      </c>
      <c r="C69" s="26">
        <f>C67+C68</f>
        <v>-47.09</v>
      </c>
      <c r="D69" s="69">
        <f t="shared" si="83"/>
        <v>-1.326579768038696E-2</v>
      </c>
      <c r="E69" s="90"/>
      <c r="F69" s="76">
        <f>SUM(F67:F68)</f>
        <v>-16.45</v>
      </c>
      <c r="G69" s="56">
        <f t="shared" si="84"/>
        <v>-4.5713618767872083E-3</v>
      </c>
      <c r="H69" s="76">
        <f>SUM(H67:H68)</f>
        <v>-26.33</v>
      </c>
      <c r="I69" s="76">
        <f>SUM(I67:I68)</f>
        <v>-10.9</v>
      </c>
      <c r="J69" s="141">
        <f>SUM(J67:J68)</f>
        <v>-44.12</v>
      </c>
      <c r="K69" s="26">
        <f t="shared" si="90"/>
        <v>-33.22</v>
      </c>
      <c r="L69" s="56">
        <f t="shared" si="91"/>
        <v>3.0477064220183485</v>
      </c>
      <c r="M69" s="26">
        <f t="shared" ref="M69" si="94">J69-H69</f>
        <v>-17.79</v>
      </c>
      <c r="N69" s="57">
        <f t="shared" ref="N69" si="95">M69/H69</f>
        <v>0.67565514622104061</v>
      </c>
      <c r="O69" s="57">
        <f t="shared" si="89"/>
        <v>2.682066869300912</v>
      </c>
    </row>
    <row r="70" spans="2:15">
      <c r="E70" s="31"/>
      <c r="F70" s="34"/>
      <c r="G70" s="34"/>
      <c r="I70" s="34"/>
      <c r="J70" s="32"/>
      <c r="K70" s="34"/>
      <c r="L70" s="35"/>
      <c r="M70" s="34"/>
      <c r="N70" s="94"/>
      <c r="O70" s="36"/>
    </row>
    <row r="71" spans="2:15">
      <c r="B71" s="77" t="s">
        <v>190</v>
      </c>
      <c r="C71" s="77"/>
      <c r="E71" s="31"/>
      <c r="F71" s="34"/>
      <c r="G71" s="34"/>
      <c r="I71" s="34"/>
      <c r="J71" s="32"/>
      <c r="K71" s="34"/>
      <c r="L71" s="35"/>
      <c r="M71" s="34"/>
      <c r="N71" s="94"/>
    </row>
    <row r="72" spans="2:15">
      <c r="B72" s="23" t="s">
        <v>189</v>
      </c>
      <c r="C72" s="22">
        <v>-17.510000000000002</v>
      </c>
      <c r="D72" s="68">
        <f t="shared" ref="D72:D74" si="96">C72/$C$7</f>
        <v>-4.9327695345843213E-3</v>
      </c>
      <c r="E72" s="23"/>
      <c r="F72" s="72">
        <f>ROUND('PU Wise OWE'!$AQ$27/10000,2)+ROUND('PU Wise OWE'!$BB$27/10000,2)</f>
        <v>-8.08</v>
      </c>
      <c r="G72" s="24">
        <f t="shared" ref="G72:G74" si="97">F72/$F$7</f>
        <v>-2.2453862592365132E-3</v>
      </c>
      <c r="H72" s="72">
        <f>ROUND('PU Wise OWE'!$AQ$29/10000,2)+ROUND('PU Wise OWE'!$BB$29/10000,2)</f>
        <v>-2.42</v>
      </c>
      <c r="I72" s="72">
        <f>ROUND('PU Wise OWE'!$AQ$28/10000,2)+ROUND('PU Wise OWE'!$BB$28/10000,2)</f>
        <v>-5.33</v>
      </c>
      <c r="J72" s="72">
        <f>ROUND('PU Wise OWE'!$AQ$30/10000,2)+ROUND('PU Wise OWE'!$BB$30/10000,2)</f>
        <v>-4.68</v>
      </c>
      <c r="K72" s="22">
        <f t="shared" si="90"/>
        <v>0.65000000000000036</v>
      </c>
      <c r="L72" s="24">
        <f t="shared" si="91"/>
        <v>-0.12195121951219519</v>
      </c>
      <c r="M72" s="22">
        <f t="shared" ref="M72:M73" si="98">J72-H72</f>
        <v>-2.2599999999999998</v>
      </c>
      <c r="N72" s="54">
        <f t="shared" ref="N72:N73" si="99">M72/H72</f>
        <v>0.93388429752066104</v>
      </c>
      <c r="O72" s="54">
        <f t="shared" ref="O72:O74" si="100">J72/F72</f>
        <v>0.57920792079207917</v>
      </c>
    </row>
    <row r="73" spans="2:15">
      <c r="B73" s="23" t="s">
        <v>191</v>
      </c>
      <c r="C73" s="22">
        <v>31.2</v>
      </c>
      <c r="D73" s="68">
        <f t="shared" si="96"/>
        <v>8.7894008840108968E-3</v>
      </c>
      <c r="E73" s="23"/>
      <c r="F73" s="72">
        <f>ROUND('PU Wise OWE'!$AQ$38/10000,2)+ROUND('PU Wise OWE'!$BB$38/10000,2)</f>
        <v>39.79</v>
      </c>
      <c r="G73" s="24">
        <f t="shared" si="97"/>
        <v>1.105741574938377E-2</v>
      </c>
      <c r="H73" s="72">
        <f>ROUND('PU Wise OWE'!$AQ$40/10000,2)+ROUND('PU Wise OWE'!$BB$40/10000,2)</f>
        <v>22.65</v>
      </c>
      <c r="I73" s="72">
        <f>ROUND('PU Wise OWE'!$AQ$39/10000,2)+ROUND('PU Wise OWE'!$BB$39/10000,2)</f>
        <v>26.27</v>
      </c>
      <c r="J73" s="72">
        <f>ROUND('PU Wise OWE'!$AQ$41/10000,2)+ROUND('PU Wise OWE'!$BB$41/10000,2)</f>
        <v>36.35</v>
      </c>
      <c r="K73" s="22">
        <f t="shared" si="90"/>
        <v>10.080000000000002</v>
      </c>
      <c r="L73" s="24">
        <f t="shared" si="91"/>
        <v>0.38370765131328521</v>
      </c>
      <c r="M73" s="22">
        <f t="shared" si="98"/>
        <v>13.700000000000003</v>
      </c>
      <c r="N73" s="54">
        <f t="shared" si="99"/>
        <v>0.60485651214128056</v>
      </c>
      <c r="O73" s="54">
        <f t="shared" si="100"/>
        <v>0.91354611711485301</v>
      </c>
    </row>
    <row r="74" spans="2:15" s="36" customFormat="1">
      <c r="B74" s="25" t="s">
        <v>125</v>
      </c>
      <c r="C74" s="26">
        <f>C72+C73</f>
        <v>13.689999999999998</v>
      </c>
      <c r="D74" s="69">
        <f t="shared" si="96"/>
        <v>3.8566313494265755E-3</v>
      </c>
      <c r="E74" s="25"/>
      <c r="F74" s="76">
        <f>SUM(F72:F73)</f>
        <v>31.71</v>
      </c>
      <c r="G74" s="56">
        <f t="shared" si="97"/>
        <v>8.8120294901472569E-3</v>
      </c>
      <c r="H74" s="76">
        <f>SUM(H72:H73)</f>
        <v>20.229999999999997</v>
      </c>
      <c r="I74" s="76">
        <f t="shared" ref="I74:J74" si="101">SUM(I72:I73)</f>
        <v>20.939999999999998</v>
      </c>
      <c r="J74" s="141">
        <f t="shared" si="101"/>
        <v>31.67</v>
      </c>
      <c r="K74" s="26">
        <f t="shared" si="90"/>
        <v>10.730000000000004</v>
      </c>
      <c r="L74" s="56">
        <f t="shared" si="91"/>
        <v>0.51241642788920749</v>
      </c>
      <c r="M74" s="26">
        <f t="shared" ref="M74" si="102">J74-H74</f>
        <v>11.440000000000005</v>
      </c>
      <c r="N74" s="57">
        <f t="shared" ref="N74" si="103">M74/H74</f>
        <v>0.56549678695007444</v>
      </c>
      <c r="O74" s="57">
        <f t="shared" si="100"/>
        <v>0.99873856827499219</v>
      </c>
    </row>
    <row r="75" spans="2:15" s="36" customFormat="1">
      <c r="B75" s="212"/>
      <c r="C75" s="213"/>
      <c r="D75" s="215"/>
      <c r="E75" s="212"/>
      <c r="F75" s="214"/>
      <c r="G75" s="216"/>
      <c r="H75" s="214"/>
      <c r="I75" s="214"/>
      <c r="J75" s="260"/>
      <c r="K75" s="213"/>
      <c r="L75" s="216"/>
      <c r="M75" s="213"/>
      <c r="N75" s="217"/>
      <c r="O75" s="217"/>
    </row>
    <row r="76" spans="2:15" s="36" customFormat="1">
      <c r="B76" s="212"/>
      <c r="C76" s="213"/>
      <c r="D76" s="215"/>
      <c r="E76" s="212"/>
      <c r="F76" s="214"/>
      <c r="G76" s="216"/>
      <c r="H76" s="214"/>
      <c r="I76" s="214"/>
      <c r="J76" s="260"/>
      <c r="K76" s="213"/>
      <c r="L76" s="216"/>
      <c r="M76" s="36" t="s">
        <v>145</v>
      </c>
      <c r="N76" s="217"/>
      <c r="O76" s="217"/>
    </row>
    <row r="77" spans="2:15">
      <c r="B77" s="277" t="s">
        <v>306</v>
      </c>
      <c r="C77" s="271" t="s">
        <v>312</v>
      </c>
      <c r="D77" s="271" t="s">
        <v>168</v>
      </c>
      <c r="E77" s="271"/>
      <c r="F77" s="272" t="str">
        <f>'PU Wise OWE'!$B$5</f>
        <v xml:space="preserve">BG SL 2022-23 </v>
      </c>
      <c r="G77" s="271" t="s">
        <v>317</v>
      </c>
      <c r="H77" s="272" t="str">
        <f>'PU Wise OWE'!$B$7</f>
        <v>Actuals upto Nov' 21</v>
      </c>
      <c r="I77" s="272" t="str">
        <f>'PU Wise OWE'!$B$6</f>
        <v>BP to end of Nov'22</v>
      </c>
      <c r="J77" s="273" t="str">
        <f>'PU Wise OWE'!$B$8</f>
        <v>Actuals upto Nov' 22</v>
      </c>
      <c r="K77" s="270" t="s">
        <v>201</v>
      </c>
      <c r="L77" s="270"/>
      <c r="M77" s="270" t="s">
        <v>142</v>
      </c>
      <c r="N77" s="270"/>
      <c r="O77" s="271" t="s">
        <v>322</v>
      </c>
    </row>
    <row r="78" spans="2:15" ht="30">
      <c r="B78" s="277"/>
      <c r="C78" s="271"/>
      <c r="D78" s="271"/>
      <c r="E78" s="271"/>
      <c r="F78" s="271"/>
      <c r="G78" s="271"/>
      <c r="H78" s="271"/>
      <c r="I78" s="271"/>
      <c r="J78" s="274"/>
      <c r="K78" s="81" t="s">
        <v>140</v>
      </c>
      <c r="L78" s="82" t="s">
        <v>141</v>
      </c>
      <c r="M78" s="81" t="s">
        <v>140</v>
      </c>
      <c r="N78" s="82" t="s">
        <v>141</v>
      </c>
      <c r="O78" s="271"/>
    </row>
    <row r="79" spans="2:15">
      <c r="B79" s="23" t="s">
        <v>194</v>
      </c>
      <c r="C79" s="22">
        <v>0.18</v>
      </c>
      <c r="D79" s="68">
        <f t="shared" ref="D79:D87" si="104">C79/$C$7</f>
        <v>5.0708082023139789E-5</v>
      </c>
      <c r="E79" s="23"/>
      <c r="F79" s="22">
        <f>ROUND('PU Wise OWE'!$AW$126/10000,2)</f>
        <v>0.32</v>
      </c>
      <c r="G79" s="24">
        <f t="shared" ref="G79:G85" si="105">F79/$F$7</f>
        <v>8.8926188484614386E-5</v>
      </c>
      <c r="H79" s="72">
        <f>ROUND('PU Wise OWE'!$AW$128/10000,2)</f>
        <v>7.0000000000000007E-2</v>
      </c>
      <c r="I79" s="22">
        <f>ROUND('PU Wise OWE'!$AW$127/10000,2)</f>
        <v>0.21</v>
      </c>
      <c r="J79" s="20">
        <f>ROUND('PU Wise OWE'!$AW$129/10000,2)</f>
        <v>0.36</v>
      </c>
      <c r="K79" s="22">
        <f t="shared" si="90"/>
        <v>0.15</v>
      </c>
      <c r="L79" s="24">
        <f t="shared" si="91"/>
        <v>0.7142857142857143</v>
      </c>
      <c r="M79" s="22">
        <f t="shared" ref="M79:M80" si="106">J79-H79</f>
        <v>0.28999999999999998</v>
      </c>
      <c r="N79" s="54">
        <f t="shared" ref="N79:N80" si="107">M79/H79</f>
        <v>4.1428571428571423</v>
      </c>
      <c r="O79" s="54">
        <f t="shared" ref="O79:O87" si="108">J79/F79</f>
        <v>1.125</v>
      </c>
    </row>
    <row r="80" spans="2:15">
      <c r="B80" s="23" t="s">
        <v>193</v>
      </c>
      <c r="C80" s="22">
        <v>0.28000000000000003</v>
      </c>
      <c r="D80" s="68">
        <f t="shared" si="104"/>
        <v>7.88792387026619E-5</v>
      </c>
      <c r="E80" s="23"/>
      <c r="F80" s="22">
        <f>ROUND('PU Wise OWE'!$AX$126/10000,2)</f>
        <v>0.31</v>
      </c>
      <c r="G80" s="24">
        <f t="shared" si="105"/>
        <v>8.6147245094470192E-5</v>
      </c>
      <c r="H80" s="72">
        <f>ROUND('PU Wise OWE'!$AX$128/10000,2)</f>
        <v>0.13</v>
      </c>
      <c r="I80" s="22">
        <f>ROUND('PU Wise OWE'!$AX$127/10000,2)</f>
        <v>0.2</v>
      </c>
      <c r="J80" s="20">
        <f>ROUND('PU Wise OWE'!$AX$129/10000,2)</f>
        <v>0.11</v>
      </c>
      <c r="K80" s="22">
        <f t="shared" si="90"/>
        <v>-9.0000000000000011E-2</v>
      </c>
      <c r="L80" s="24">
        <f t="shared" si="91"/>
        <v>-0.45</v>
      </c>
      <c r="M80" s="22">
        <f t="shared" si="106"/>
        <v>-2.0000000000000004E-2</v>
      </c>
      <c r="N80" s="54">
        <f t="shared" si="107"/>
        <v>-0.15384615384615388</v>
      </c>
      <c r="O80" s="54">
        <f t="shared" si="108"/>
        <v>0.35483870967741937</v>
      </c>
    </row>
    <row r="81" spans="2:15">
      <c r="B81" s="23" t="s">
        <v>195</v>
      </c>
      <c r="C81" s="22">
        <v>10.09</v>
      </c>
      <c r="D81" s="68">
        <f t="shared" si="104"/>
        <v>2.8424697089637803E-3</v>
      </c>
      <c r="E81" s="23"/>
      <c r="F81" s="22">
        <f>ROUND('PU Wise OWE'!$BC$126/10000,2)</f>
        <v>7.18</v>
      </c>
      <c r="G81" s="24">
        <f t="shared" si="105"/>
        <v>1.9952813541235354E-3</v>
      </c>
      <c r="H81" s="72">
        <f>ROUND('PU Wise OWE'!$BC$128/10000,2)</f>
        <v>6.58</v>
      </c>
      <c r="I81" s="22">
        <f>ROUND('PU Wise OWE'!$BC$127/10000,2)</f>
        <v>4.74</v>
      </c>
      <c r="J81" s="20">
        <f>ROUND('PU Wise OWE'!$BC$129/10000,2)</f>
        <v>6.6</v>
      </c>
      <c r="K81" s="22">
        <f t="shared" si="90"/>
        <v>1.8599999999999994</v>
      </c>
      <c r="L81" s="24">
        <f t="shared" si="91"/>
        <v>0.39240506329113911</v>
      </c>
      <c r="M81" s="22">
        <f t="shared" ref="M81:M84" si="109">J81-H81</f>
        <v>1.9999999999999574E-2</v>
      </c>
      <c r="N81" s="54">
        <f t="shared" ref="N81:N84" si="110">M81/H81</f>
        <v>3.0395136778114855E-3</v>
      </c>
      <c r="O81" s="54">
        <f t="shared" si="108"/>
        <v>0.91922005571030641</v>
      </c>
    </row>
    <row r="82" spans="2:15">
      <c r="B82" s="23" t="s">
        <v>196</v>
      </c>
      <c r="C82" s="22">
        <v>10</v>
      </c>
      <c r="D82" s="68">
        <f t="shared" si="104"/>
        <v>2.8171156679522103E-3</v>
      </c>
      <c r="E82" s="23"/>
      <c r="F82" s="22">
        <f>ROUND('PU Wise OWE'!$BD$126/10000,2)</f>
        <v>7.1</v>
      </c>
      <c r="G82" s="24">
        <f t="shared" si="105"/>
        <v>1.9730498070023817E-3</v>
      </c>
      <c r="H82" s="72">
        <f>ROUND('PU Wise OWE'!$BD$128/10000,2)</f>
        <v>6.48</v>
      </c>
      <c r="I82" s="22">
        <f>ROUND('PU Wise OWE'!$BD$127/10000,2)</f>
        <v>4.6900000000000004</v>
      </c>
      <c r="J82" s="20">
        <f>ROUND('PU Wise OWE'!$BD$129/10000,2)</f>
        <v>6.54</v>
      </c>
      <c r="K82" s="22">
        <f t="shared" si="90"/>
        <v>1.8499999999999996</v>
      </c>
      <c r="L82" s="24">
        <f t="shared" si="91"/>
        <v>0.39445628997867793</v>
      </c>
      <c r="M82" s="22">
        <f t="shared" si="109"/>
        <v>5.9999999999999609E-2</v>
      </c>
      <c r="N82" s="54">
        <f t="shared" si="110"/>
        <v>9.259259259259198E-3</v>
      </c>
      <c r="O82" s="54">
        <f t="shared" si="108"/>
        <v>0.92112676056338039</v>
      </c>
    </row>
    <row r="83" spans="2:15">
      <c r="B83" s="23" t="s">
        <v>197</v>
      </c>
      <c r="C83" s="22">
        <v>11.75</v>
      </c>
      <c r="D83" s="68">
        <f t="shared" si="104"/>
        <v>3.3101109098438472E-3</v>
      </c>
      <c r="E83" s="23"/>
      <c r="F83" s="22">
        <f>ROUND('PU Wise OWE'!$BF$126/10000,2)</f>
        <v>9.6999999999999993</v>
      </c>
      <c r="G83" s="24">
        <f t="shared" si="105"/>
        <v>2.6955750884398734E-3</v>
      </c>
      <c r="H83" s="72">
        <f>ROUND('PU Wise OWE'!$BF$128/10000,2)</f>
        <v>7.83</v>
      </c>
      <c r="I83" s="22">
        <f>ROUND('PU Wise OWE'!$BF$127/10000,2)</f>
        <v>6.4</v>
      </c>
      <c r="J83" s="20">
        <f>ROUND('PU Wise OWE'!$BF$129/10000,2)</f>
        <v>9.35</v>
      </c>
      <c r="K83" s="22">
        <f t="shared" si="90"/>
        <v>2.9499999999999993</v>
      </c>
      <c r="L83" s="24">
        <f t="shared" si="91"/>
        <v>0.46093749999999989</v>
      </c>
      <c r="M83" s="22">
        <f t="shared" si="109"/>
        <v>1.5199999999999996</v>
      </c>
      <c r="N83" s="54">
        <f t="shared" si="110"/>
        <v>0.19412515964240096</v>
      </c>
      <c r="O83" s="54">
        <f t="shared" si="108"/>
        <v>0.96391752577319589</v>
      </c>
    </row>
    <row r="84" spans="2:15">
      <c r="B84" s="23" t="s">
        <v>198</v>
      </c>
      <c r="C84" s="22">
        <v>36.82</v>
      </c>
      <c r="D84" s="68">
        <f t="shared" si="104"/>
        <v>1.0372619889400039E-2</v>
      </c>
      <c r="E84" s="23"/>
      <c r="F84" s="22">
        <f>ROUND('PU Wise OWE'!$BG$126/10000,2)-ROUND('PU Wise OWE'!$BG$115/10000,2)</f>
        <v>17.120000000000005</v>
      </c>
      <c r="G84" s="24">
        <f t="shared" si="105"/>
        <v>4.7575510839268711E-3</v>
      </c>
      <c r="H84" s="72">
        <f>ROUND('PU Wise OWE'!$BG$128/10000,2)-ROUND('PU Wise OWE'!$BG$117/10000,2)</f>
        <v>25.180000000000007</v>
      </c>
      <c r="I84" s="22">
        <f>ROUND('PU Wise OWE'!$BG$127/10000,2)-ROUND('PU Wise OWE'!$BG$116/10000,2)</f>
        <v>11.47</v>
      </c>
      <c r="J84" s="107">
        <f>ROUND('PU Wise OWE'!$BG$129/10000,2)-ROUND('PU Wise OWE'!$BG$118/10000,2)</f>
        <v>49.52000000000001</v>
      </c>
      <c r="K84" s="22">
        <f t="shared" si="90"/>
        <v>38.050000000000011</v>
      </c>
      <c r="L84" s="24">
        <f t="shared" si="91"/>
        <v>3.3173496076721891</v>
      </c>
      <c r="M84" s="22">
        <f t="shared" si="109"/>
        <v>24.340000000000003</v>
      </c>
      <c r="N84" s="54">
        <f t="shared" si="110"/>
        <v>0.96664019062748197</v>
      </c>
      <c r="O84" s="54">
        <f t="shared" si="108"/>
        <v>2.8925233644859811</v>
      </c>
    </row>
    <row r="85" spans="2:15" s="36" customFormat="1">
      <c r="B85" s="25" t="s">
        <v>125</v>
      </c>
      <c r="C85" s="26">
        <f>C79+C80+C81+C82+C83+C84</f>
        <v>69.12</v>
      </c>
      <c r="D85" s="69">
        <f t="shared" si="104"/>
        <v>1.9471903496885681E-2</v>
      </c>
      <c r="E85" s="25"/>
      <c r="F85" s="76">
        <f>SUM(F79:F84)</f>
        <v>41.730000000000004</v>
      </c>
      <c r="G85" s="56">
        <f t="shared" si="105"/>
        <v>1.1596530767071745E-2</v>
      </c>
      <c r="H85" s="76">
        <f>SUM(H79:H84)</f>
        <v>46.27000000000001</v>
      </c>
      <c r="I85" s="76">
        <f>SUM(I79:I84)</f>
        <v>27.71</v>
      </c>
      <c r="J85" s="141">
        <f>SUM(J79:J84)</f>
        <v>72.480000000000018</v>
      </c>
      <c r="K85" s="26">
        <f t="shared" ref="K85" si="111">J85-I85</f>
        <v>44.770000000000017</v>
      </c>
      <c r="L85" s="56">
        <f t="shared" ref="L85" si="112">K85/I85</f>
        <v>1.6156622158065685</v>
      </c>
      <c r="M85" s="26">
        <f t="shared" ref="M85" si="113">J85-H85</f>
        <v>26.210000000000008</v>
      </c>
      <c r="N85" s="57">
        <f t="shared" ref="N85" si="114">M85/H85</f>
        <v>0.56645774800086457</v>
      </c>
      <c r="O85" s="57">
        <f t="shared" si="108"/>
        <v>1.7368799424874195</v>
      </c>
    </row>
    <row r="86" spans="2:15">
      <c r="O86" s="25"/>
    </row>
    <row r="87" spans="2:15" s="36" customFormat="1" ht="30" customHeight="1">
      <c r="B87" s="95" t="s">
        <v>199</v>
      </c>
      <c r="C87" s="114">
        <v>1158.77</v>
      </c>
      <c r="D87" s="256">
        <f t="shared" si="104"/>
        <v>0.32643891225529831</v>
      </c>
      <c r="E87" s="25"/>
      <c r="F87" s="114">
        <f>F37+F50+F55+F57+F64+F69+F74+F85</f>
        <v>1092.4100000000001</v>
      </c>
      <c r="G87" s="202">
        <f t="shared" ref="G87" si="115">F87/$F$7</f>
        <v>0.30357455488274254</v>
      </c>
      <c r="H87" s="114">
        <f>H37+H50+H55+H57+H64+H69+H74+H85</f>
        <v>758.05</v>
      </c>
      <c r="I87" s="114">
        <f>I37+I50+I55+I57+I64+I69+I74+I85</f>
        <v>737.47</v>
      </c>
      <c r="J87" s="261">
        <f>J37+J50+J55+J57+J64+J69+J74+J85</f>
        <v>1018.24</v>
      </c>
      <c r="K87" s="201">
        <f t="shared" ref="K87" si="116">J87-I87</f>
        <v>280.77</v>
      </c>
      <c r="L87" s="202">
        <f t="shared" ref="L87" si="117">K87/I87</f>
        <v>0.38072057168427187</v>
      </c>
      <c r="M87" s="201">
        <f t="shared" ref="M87" si="118">J87-H87</f>
        <v>260.19000000000005</v>
      </c>
      <c r="N87" s="203">
        <f t="shared" ref="N87" si="119">M87/H87</f>
        <v>0.34323593430512506</v>
      </c>
      <c r="O87" s="203">
        <f t="shared" si="108"/>
        <v>0.93210424657408841</v>
      </c>
    </row>
    <row r="88" spans="2:15">
      <c r="O88" s="94"/>
    </row>
    <row r="89" spans="2:15">
      <c r="C89" s="179"/>
      <c r="O89" s="179"/>
    </row>
    <row r="90" spans="2:15" ht="15" customHeight="1">
      <c r="B90" s="275" t="s">
        <v>248</v>
      </c>
      <c r="C90" s="278" t="s">
        <v>312</v>
      </c>
      <c r="D90" s="278" t="s">
        <v>168</v>
      </c>
      <c r="E90" s="278"/>
      <c r="F90" s="281" t="s">
        <v>315</v>
      </c>
      <c r="G90" s="278" t="s">
        <v>325</v>
      </c>
      <c r="H90" s="281" t="s">
        <v>328</v>
      </c>
      <c r="I90" s="281" t="s">
        <v>329</v>
      </c>
      <c r="J90" s="278" t="s">
        <v>200</v>
      </c>
      <c r="K90" s="280" t="s">
        <v>142</v>
      </c>
      <c r="L90" s="280"/>
      <c r="M90" s="271" t="s">
        <v>322</v>
      </c>
      <c r="N90" s="194"/>
      <c r="O90" s="199"/>
    </row>
    <row r="91" spans="2:15" ht="30" customHeight="1">
      <c r="B91" s="276"/>
      <c r="C91" s="279"/>
      <c r="D91" s="279"/>
      <c r="E91" s="279"/>
      <c r="F91" s="279"/>
      <c r="G91" s="279"/>
      <c r="H91" s="279"/>
      <c r="I91" s="282"/>
      <c r="J91" s="279"/>
      <c r="K91" s="81" t="s">
        <v>140</v>
      </c>
      <c r="L91" s="81" t="s">
        <v>141</v>
      </c>
      <c r="M91" s="271"/>
      <c r="N91" s="194"/>
      <c r="O91" s="199"/>
    </row>
    <row r="92" spans="2:15">
      <c r="B92" s="20" t="s">
        <v>249</v>
      </c>
      <c r="C92" s="20">
        <v>0</v>
      </c>
      <c r="D92" s="68">
        <f t="shared" ref="D92:D105" si="120">C92/$C$7</f>
        <v>0</v>
      </c>
      <c r="E92" s="20"/>
      <c r="F92" s="107">
        <v>0</v>
      </c>
      <c r="G92" s="187">
        <f t="shared" ref="G92:G105" si="121">F92/$F$7</f>
        <v>0</v>
      </c>
      <c r="H92" s="238">
        <f>'PU Wise OWE'!V29/1000</f>
        <v>0</v>
      </c>
      <c r="I92" s="239">
        <f>'PU Wise OWE'!V30/10000</f>
        <v>0</v>
      </c>
      <c r="J92" s="187">
        <f t="shared" ref="J92:J105" si="122">I92/$I$7</f>
        <v>0</v>
      </c>
      <c r="K92" s="107">
        <f>I92-H92</f>
        <v>0</v>
      </c>
      <c r="L92" s="188" t="e">
        <f>K92/H92</f>
        <v>#DIV/0!</v>
      </c>
      <c r="M92" s="188" t="e">
        <f t="shared" ref="M92:M105" si="123">I92/F92</f>
        <v>#DIV/0!</v>
      </c>
      <c r="N92" s="194"/>
      <c r="O92" s="196"/>
    </row>
    <row r="93" spans="2:15">
      <c r="B93" s="20" t="s">
        <v>250</v>
      </c>
      <c r="C93" s="20">
        <v>7.16</v>
      </c>
      <c r="D93" s="68">
        <f t="shared" si="120"/>
        <v>2.0170548182537828E-3</v>
      </c>
      <c r="E93" s="20"/>
      <c r="F93" s="107">
        <v>0</v>
      </c>
      <c r="G93" s="187">
        <f t="shared" si="121"/>
        <v>0</v>
      </c>
      <c r="H93" s="111">
        <f>'PU Wise OWE'!V40/10000</f>
        <v>6.1510999999999996</v>
      </c>
      <c r="I93" s="107">
        <f>'PU Wise OWE'!V41/10000</f>
        <v>6.5336999999999996</v>
      </c>
      <c r="J93" s="187">
        <f t="shared" si="122"/>
        <v>2.6707515972514604E-3</v>
      </c>
      <c r="K93" s="107">
        <f t="shared" ref="K93:K94" si="124">I93-H93</f>
        <v>0.38260000000000005</v>
      </c>
      <c r="L93" s="188">
        <f t="shared" ref="L93:L94" si="125">K93/H93</f>
        <v>6.2200256864625852E-2</v>
      </c>
      <c r="M93" s="188" t="e">
        <f t="shared" si="123"/>
        <v>#DIV/0!</v>
      </c>
      <c r="N93" s="194"/>
      <c r="O93" s="196"/>
    </row>
    <row r="94" spans="2:15">
      <c r="B94" s="20" t="s">
        <v>260</v>
      </c>
      <c r="C94" s="20">
        <v>0</v>
      </c>
      <c r="D94" s="68">
        <f t="shared" si="120"/>
        <v>0</v>
      </c>
      <c r="E94" s="20"/>
      <c r="F94" s="107">
        <v>0</v>
      </c>
      <c r="G94" s="187">
        <f t="shared" si="121"/>
        <v>0</v>
      </c>
      <c r="H94" s="111">
        <f>'PU Wise OWE'!V51/10000</f>
        <v>0</v>
      </c>
      <c r="I94" s="107">
        <f>'PU Wise OWE'!V52/10000</f>
        <v>0</v>
      </c>
      <c r="J94" s="187">
        <f t="shared" si="122"/>
        <v>0</v>
      </c>
      <c r="K94" s="107">
        <f t="shared" si="124"/>
        <v>0</v>
      </c>
      <c r="L94" s="188" t="e">
        <f t="shared" si="125"/>
        <v>#DIV/0!</v>
      </c>
      <c r="M94" s="188" t="e">
        <f t="shared" si="123"/>
        <v>#DIV/0!</v>
      </c>
      <c r="N94" s="194"/>
      <c r="O94" s="196"/>
    </row>
    <row r="95" spans="2:15">
      <c r="B95" s="61" t="s">
        <v>251</v>
      </c>
      <c r="C95" s="27">
        <f>SUM(C92:C94)</f>
        <v>7.16</v>
      </c>
      <c r="D95" s="69">
        <f t="shared" si="120"/>
        <v>2.0170548182537828E-3</v>
      </c>
      <c r="E95" s="27">
        <f t="shared" ref="E95:F95" si="126">SUM(E92:E93)</f>
        <v>0</v>
      </c>
      <c r="F95" s="106">
        <f t="shared" si="126"/>
        <v>0</v>
      </c>
      <c r="G95" s="189">
        <f t="shared" si="121"/>
        <v>0</v>
      </c>
      <c r="H95" s="106">
        <f>SUM(H92:H94)</f>
        <v>6.1510999999999996</v>
      </c>
      <c r="I95" s="106">
        <f>SUM(I92:I94)</f>
        <v>6.5336999999999996</v>
      </c>
      <c r="J95" s="189">
        <f t="shared" si="122"/>
        <v>2.6707515972514604E-3</v>
      </c>
      <c r="K95" s="106">
        <f t="shared" ref="K95" si="127">I95-H95</f>
        <v>0.38260000000000005</v>
      </c>
      <c r="L95" s="190">
        <f t="shared" ref="L95" si="128">K95/H95</f>
        <v>6.2200256864625852E-2</v>
      </c>
      <c r="M95" s="190" t="e">
        <f t="shared" si="123"/>
        <v>#DIV/0!</v>
      </c>
      <c r="N95" s="194"/>
      <c r="O95" s="197"/>
    </row>
    <row r="96" spans="2:15">
      <c r="B96" s="20" t="s">
        <v>252</v>
      </c>
      <c r="C96" s="20">
        <v>0</v>
      </c>
      <c r="D96" s="68">
        <f t="shared" si="120"/>
        <v>0</v>
      </c>
      <c r="E96" s="20"/>
      <c r="F96" s="107">
        <v>0</v>
      </c>
      <c r="G96" s="187">
        <f t="shared" si="121"/>
        <v>0</v>
      </c>
      <c r="H96" s="238">
        <f>'PU Wise OWE'!AQ29/10000</f>
        <v>0</v>
      </c>
      <c r="I96" s="107">
        <f>'PU Wise OWE'!AQ30/10000</f>
        <v>0</v>
      </c>
      <c r="J96" s="187">
        <f t="shared" si="122"/>
        <v>0</v>
      </c>
      <c r="K96" s="107">
        <f>I96-H96</f>
        <v>0</v>
      </c>
      <c r="L96" s="188" t="e">
        <f>K96/H96</f>
        <v>#DIV/0!</v>
      </c>
      <c r="M96" s="188">
        <v>0</v>
      </c>
      <c r="N96" s="194"/>
      <c r="O96" s="196"/>
    </row>
    <row r="97" spans="2:15">
      <c r="B97" s="20" t="s">
        <v>253</v>
      </c>
      <c r="C97" s="20">
        <v>11.32</v>
      </c>
      <c r="D97" s="68">
        <f t="shared" si="120"/>
        <v>3.1889749361219025E-3</v>
      </c>
      <c r="E97" s="20"/>
      <c r="F97" s="107">
        <v>0</v>
      </c>
      <c r="G97" s="187">
        <f t="shared" si="121"/>
        <v>0</v>
      </c>
      <c r="H97" s="111">
        <f>'PU Wise OWE'!AQ40/10000</f>
        <v>8.2269000000000005</v>
      </c>
      <c r="I97" s="107">
        <f>'PU Wise OWE'!AQ41/10000</f>
        <v>14.4162</v>
      </c>
      <c r="J97" s="187">
        <f>I97/$I$7</f>
        <v>5.8928461937794059E-3</v>
      </c>
      <c r="K97" s="107">
        <f t="shared" ref="K97:K99" si="129">I97-H97</f>
        <v>6.1892999999999994</v>
      </c>
      <c r="L97" s="188">
        <f t="shared" ref="L97:L99" si="130">K97/H97</f>
        <v>0.75232469095284971</v>
      </c>
      <c r="M97" s="188" t="e">
        <f t="shared" si="123"/>
        <v>#DIV/0!</v>
      </c>
      <c r="N97" s="194"/>
      <c r="O97" s="196"/>
    </row>
    <row r="98" spans="2:15">
      <c r="B98" s="20" t="s">
        <v>261</v>
      </c>
      <c r="C98" s="20">
        <v>0</v>
      </c>
      <c r="D98" s="68">
        <f t="shared" si="120"/>
        <v>0</v>
      </c>
      <c r="E98" s="20"/>
      <c r="F98" s="107">
        <v>0</v>
      </c>
      <c r="G98" s="187">
        <f t="shared" si="121"/>
        <v>0</v>
      </c>
      <c r="H98" s="111">
        <f>'PU Wise OWE'!AQ51/10000</f>
        <v>0</v>
      </c>
      <c r="I98" s="107">
        <f>'PU Wise OWE'!AQ52/10000</f>
        <v>0</v>
      </c>
      <c r="J98" s="187">
        <f t="shared" si="122"/>
        <v>0</v>
      </c>
      <c r="K98" s="107">
        <f t="shared" si="129"/>
        <v>0</v>
      </c>
      <c r="L98" s="188" t="e">
        <f t="shared" si="130"/>
        <v>#DIV/0!</v>
      </c>
      <c r="M98" s="188">
        <v>0</v>
      </c>
      <c r="N98" s="194"/>
      <c r="O98" s="196"/>
    </row>
    <row r="99" spans="2:15">
      <c r="B99" s="61" t="s">
        <v>254</v>
      </c>
      <c r="C99" s="27">
        <f>SUM(C96:C98)</f>
        <v>11.32</v>
      </c>
      <c r="D99" s="69">
        <f t="shared" si="120"/>
        <v>3.1889749361219025E-3</v>
      </c>
      <c r="E99" s="27">
        <f t="shared" ref="E99" si="131">SUM(E96:E97)</f>
        <v>0</v>
      </c>
      <c r="F99" s="106">
        <f>SUM(F96:F98)</f>
        <v>0</v>
      </c>
      <c r="G99" s="189">
        <f t="shared" si="121"/>
        <v>0</v>
      </c>
      <c r="H99" s="27">
        <f>SUM(H96:H98)</f>
        <v>8.2269000000000005</v>
      </c>
      <c r="I99" s="106">
        <f>SUM(I96:I98)</f>
        <v>14.4162</v>
      </c>
      <c r="J99" s="189">
        <f t="shared" si="122"/>
        <v>5.8928461937794059E-3</v>
      </c>
      <c r="K99" s="106">
        <f t="shared" si="129"/>
        <v>6.1892999999999994</v>
      </c>
      <c r="L99" s="190">
        <f t="shared" si="130"/>
        <v>0.75232469095284971</v>
      </c>
      <c r="M99" s="190" t="e">
        <f t="shared" si="123"/>
        <v>#DIV/0!</v>
      </c>
      <c r="N99" s="194"/>
      <c r="O99" s="197"/>
    </row>
    <row r="100" spans="2:15">
      <c r="B100" s="20" t="s">
        <v>255</v>
      </c>
      <c r="C100" s="107">
        <v>-6.54</v>
      </c>
      <c r="D100" s="68">
        <f t="shared" si="120"/>
        <v>-1.8423936468407456E-3</v>
      </c>
      <c r="E100" s="20"/>
      <c r="F100" s="107">
        <v>2.38</v>
      </c>
      <c r="G100" s="187">
        <f t="shared" si="121"/>
        <v>6.6138852685431945E-4</v>
      </c>
      <c r="H100" s="111">
        <f>'PU Wise OWE'!AC29/10000</f>
        <v>-0.82740000000000002</v>
      </c>
      <c r="I100" s="107">
        <f>'PU Wise OWE'!AC30/10000</f>
        <v>-2.5960999999999999</v>
      </c>
      <c r="J100" s="187">
        <f t="shared" si="122"/>
        <v>-1.0611962933138215E-3</v>
      </c>
      <c r="K100" s="107">
        <f>I100-H100</f>
        <v>-1.7686999999999999</v>
      </c>
      <c r="L100" s="188">
        <f>K100/H100</f>
        <v>2.1376601401982112</v>
      </c>
      <c r="M100" s="188">
        <f t="shared" si="123"/>
        <v>-1.0907983193277311</v>
      </c>
      <c r="N100" s="194"/>
      <c r="O100" s="196"/>
    </row>
    <row r="101" spans="2:15">
      <c r="B101" s="20" t="s">
        <v>256</v>
      </c>
      <c r="C101" s="20">
        <v>25.89</v>
      </c>
      <c r="D101" s="68">
        <f t="shared" si="120"/>
        <v>7.2935124643282731E-3</v>
      </c>
      <c r="E101" s="20"/>
      <c r="F101" s="107">
        <v>33.03</v>
      </c>
      <c r="G101" s="187">
        <f t="shared" si="121"/>
        <v>9.1788500176462912E-3</v>
      </c>
      <c r="H101" s="111">
        <f>'PU Wise OWE'!AC40/10000</f>
        <v>18.6188</v>
      </c>
      <c r="I101" s="107">
        <f>'PU Wise OWE'!AC41/10000</f>
        <v>25.081800000000001</v>
      </c>
      <c r="J101" s="187">
        <f t="shared" si="122"/>
        <v>1.0252576244997732E-2</v>
      </c>
      <c r="K101" s="107">
        <f t="shared" ref="K101:K102" si="132">I101-H101</f>
        <v>6.463000000000001</v>
      </c>
      <c r="L101" s="188">
        <f t="shared" ref="L101:L102" si="133">K101/H101</f>
        <v>0.34712226351859415</v>
      </c>
      <c r="M101" s="188">
        <f t="shared" si="123"/>
        <v>0.75936421435059043</v>
      </c>
      <c r="N101" s="194"/>
      <c r="O101" s="196"/>
    </row>
    <row r="102" spans="2:15">
      <c r="B102" s="61" t="s">
        <v>257</v>
      </c>
      <c r="C102" s="27">
        <f t="shared" ref="C102:I102" si="134">SUM(C100:C101)</f>
        <v>19.350000000000001</v>
      </c>
      <c r="D102" s="69">
        <f t="shared" si="120"/>
        <v>5.4511188174875278E-3</v>
      </c>
      <c r="E102" s="27">
        <f t="shared" si="134"/>
        <v>0</v>
      </c>
      <c r="F102" s="106">
        <f t="shared" si="134"/>
        <v>35.410000000000004</v>
      </c>
      <c r="G102" s="189">
        <f t="shared" si="121"/>
        <v>9.8402385445006124E-3</v>
      </c>
      <c r="H102" s="106">
        <f t="shared" ref="H102" si="135">SUM(H100:H101)</f>
        <v>17.791399999999999</v>
      </c>
      <c r="I102" s="106">
        <f t="shared" si="134"/>
        <v>22.485700000000001</v>
      </c>
      <c r="J102" s="189">
        <f t="shared" si="122"/>
        <v>9.19137995168391E-3</v>
      </c>
      <c r="K102" s="107">
        <f t="shared" si="132"/>
        <v>4.6943000000000019</v>
      </c>
      <c r="L102" s="188">
        <f t="shared" si="133"/>
        <v>0.2638521982530887</v>
      </c>
      <c r="M102" s="190">
        <f t="shared" si="123"/>
        <v>0.63500988421349902</v>
      </c>
      <c r="N102" s="194"/>
      <c r="O102" s="197"/>
    </row>
    <row r="103" spans="2:15">
      <c r="B103" s="20" t="s">
        <v>258</v>
      </c>
      <c r="C103" s="107">
        <v>-17.510000000000002</v>
      </c>
      <c r="D103" s="68">
        <f t="shared" si="120"/>
        <v>-4.9327695345843213E-3</v>
      </c>
      <c r="E103" s="20"/>
      <c r="F103" s="107">
        <v>1.72</v>
      </c>
      <c r="G103" s="187">
        <f t="shared" si="121"/>
        <v>4.7797826310480232E-4</v>
      </c>
      <c r="H103" s="111">
        <f>'PU Wise OWE'!BB29/10000</f>
        <v>-2.4177</v>
      </c>
      <c r="I103" s="107">
        <f>'PU Wise OWE'!BB30/10000</f>
        <v>-4.6845999999999997</v>
      </c>
      <c r="J103" s="187">
        <f t="shared" si="122"/>
        <v>-1.9149031838750158E-3</v>
      </c>
      <c r="K103" s="107">
        <f>I103-H103</f>
        <v>-2.2668999999999997</v>
      </c>
      <c r="L103" s="188">
        <f>K103/H103</f>
        <v>0.93762666997559652</v>
      </c>
      <c r="M103" s="188">
        <f t="shared" si="123"/>
        <v>-2.7236046511627907</v>
      </c>
      <c r="N103" s="194"/>
      <c r="O103" s="196"/>
    </row>
    <row r="104" spans="2:15">
      <c r="B104" s="20" t="s">
        <v>259</v>
      </c>
      <c r="C104" s="107">
        <v>19.88</v>
      </c>
      <c r="D104" s="68">
        <f t="shared" si="120"/>
        <v>5.6004259478889939E-3</v>
      </c>
      <c r="E104" s="20"/>
      <c r="F104" s="107">
        <v>15.72</v>
      </c>
      <c r="G104" s="187">
        <f t="shared" si="121"/>
        <v>4.3684990093066818E-3</v>
      </c>
      <c r="H104" s="111">
        <f>'PU Wise OWE'!BB40/10000</f>
        <v>14.4183</v>
      </c>
      <c r="I104" s="107">
        <f>'PU Wise OWE'!BB41/10000</f>
        <v>21.9328</v>
      </c>
      <c r="J104" s="187">
        <f t="shared" si="122"/>
        <v>8.9653734686619881E-3</v>
      </c>
      <c r="K104" s="107">
        <f t="shared" ref="K104:K105" si="136">I104-H104</f>
        <v>7.5145</v>
      </c>
      <c r="L104" s="188">
        <f t="shared" ref="L104:L105" si="137">K104/H104</f>
        <v>0.52117794746953527</v>
      </c>
      <c r="M104" s="188">
        <f t="shared" si="123"/>
        <v>1.3952162849872773</v>
      </c>
      <c r="N104" s="194"/>
      <c r="O104" s="196"/>
    </row>
    <row r="105" spans="2:15">
      <c r="B105" s="61" t="s">
        <v>289</v>
      </c>
      <c r="C105" s="106">
        <f>SUM(C103:C104)</f>
        <v>2.3699999999999974</v>
      </c>
      <c r="D105" s="69">
        <f t="shared" si="120"/>
        <v>6.6765641330467313E-4</v>
      </c>
      <c r="E105" s="27">
        <f t="shared" ref="E105:I105" si="138">SUM(E103:E104)</f>
        <v>0</v>
      </c>
      <c r="F105" s="106">
        <f t="shared" si="138"/>
        <v>17.440000000000001</v>
      </c>
      <c r="G105" s="189">
        <f t="shared" si="121"/>
        <v>4.8464772724114841E-3</v>
      </c>
      <c r="H105" s="106">
        <f t="shared" ref="H105" si="139">SUM(H103:H104)</f>
        <v>12.0006</v>
      </c>
      <c r="I105" s="106">
        <f t="shared" si="138"/>
        <v>17.248200000000001</v>
      </c>
      <c r="J105" s="189">
        <f t="shared" si="122"/>
        <v>7.0504702847869723E-3</v>
      </c>
      <c r="K105" s="106">
        <f t="shared" si="136"/>
        <v>5.2476000000000003</v>
      </c>
      <c r="L105" s="190">
        <f t="shared" si="137"/>
        <v>0.43727813609319532</v>
      </c>
      <c r="M105" s="190">
        <f t="shared" si="123"/>
        <v>0.98900229357798164</v>
      </c>
      <c r="N105" s="194"/>
      <c r="O105" s="197"/>
    </row>
    <row r="106" spans="2:15">
      <c r="B106" s="41"/>
      <c r="C106" s="41"/>
      <c r="D106" s="41"/>
      <c r="E106" s="41"/>
      <c r="F106" s="41"/>
      <c r="G106" s="41"/>
      <c r="H106" s="222"/>
      <c r="I106" s="41"/>
      <c r="K106" s="41"/>
      <c r="L106" s="41"/>
      <c r="M106" s="41"/>
      <c r="N106" s="194"/>
      <c r="O106" s="195"/>
    </row>
    <row r="107" spans="2:15" ht="15" customHeight="1">
      <c r="B107" s="191"/>
      <c r="C107" s="278" t="s">
        <v>312</v>
      </c>
      <c r="D107" s="278" t="s">
        <v>168</v>
      </c>
      <c r="E107" s="278"/>
      <c r="F107" s="281" t="str">
        <f>'PU Wise OWE'!$B$5</f>
        <v xml:space="preserve">BG SL 2022-23 </v>
      </c>
      <c r="G107" s="278" t="s">
        <v>326</v>
      </c>
      <c r="H107" s="281" t="str">
        <f>'PU Wise OWE'!$B$7</f>
        <v>Actuals upto Nov' 21</v>
      </c>
      <c r="I107" s="281" t="s">
        <v>329</v>
      </c>
      <c r="J107" s="278" t="s">
        <v>200</v>
      </c>
      <c r="K107" s="280" t="s">
        <v>142</v>
      </c>
      <c r="L107" s="280"/>
      <c r="M107" s="271" t="s">
        <v>322</v>
      </c>
      <c r="N107" s="194"/>
      <c r="O107" s="199"/>
    </row>
    <row r="108" spans="2:15" ht="30">
      <c r="B108" s="205" t="s">
        <v>213</v>
      </c>
      <c r="C108" s="279"/>
      <c r="D108" s="279"/>
      <c r="E108" s="279"/>
      <c r="F108" s="279"/>
      <c r="G108" s="279"/>
      <c r="H108" s="279"/>
      <c r="I108" s="282"/>
      <c r="J108" s="279"/>
      <c r="K108" s="81" t="s">
        <v>140</v>
      </c>
      <c r="L108" s="81" t="s">
        <v>141</v>
      </c>
      <c r="M108" s="271"/>
      <c r="N108" s="194"/>
      <c r="O108" s="199"/>
    </row>
    <row r="109" spans="2:15">
      <c r="B109" s="20" t="s">
        <v>214</v>
      </c>
      <c r="C109" s="107">
        <v>34.590000000000003</v>
      </c>
      <c r="D109" s="68">
        <f t="shared" ref="D109:D112" si="140">C109/$C$7</f>
        <v>9.7444030954466961E-3</v>
      </c>
      <c r="E109" s="20"/>
      <c r="F109" s="107">
        <v>24.51</v>
      </c>
      <c r="G109" s="187">
        <f t="shared" ref="G109:G112" si="141">F109/$F$7</f>
        <v>6.8111902492434331E-3</v>
      </c>
      <c r="H109" s="111">
        <v>22.05</v>
      </c>
      <c r="I109" s="111">
        <v>25.49</v>
      </c>
      <c r="J109" s="187">
        <f t="shared" ref="J109:J112" si="142">I109/$I$7</f>
        <v>1.0419434350205814E-2</v>
      </c>
      <c r="K109" s="107">
        <f>I109-H109</f>
        <v>3.4399999999999977</v>
      </c>
      <c r="L109" s="188">
        <f>K109/H109</f>
        <v>0.15600907029478447</v>
      </c>
      <c r="M109" s="188">
        <f t="shared" ref="M109:M112" si="143">I109/F109</f>
        <v>1.0399836801305589</v>
      </c>
      <c r="N109" s="194"/>
      <c r="O109" s="196"/>
    </row>
    <row r="110" spans="2:15">
      <c r="B110" s="20" t="s">
        <v>215</v>
      </c>
      <c r="C110" s="107">
        <v>17.57</v>
      </c>
      <c r="D110" s="68">
        <f t="shared" si="140"/>
        <v>4.9496722285920338E-3</v>
      </c>
      <c r="E110" s="20"/>
      <c r="F110" s="107">
        <v>11.5</v>
      </c>
      <c r="G110" s="187">
        <f t="shared" si="141"/>
        <v>3.1957848986658294E-3</v>
      </c>
      <c r="H110" s="111">
        <v>10.6</v>
      </c>
      <c r="I110" s="107">
        <v>13.16</v>
      </c>
      <c r="J110" s="187">
        <f t="shared" si="142"/>
        <v>5.3793548861792275E-3</v>
      </c>
      <c r="K110" s="107">
        <f>I110-H110</f>
        <v>2.5600000000000005</v>
      </c>
      <c r="L110" s="188">
        <f>K110/H110</f>
        <v>0.24150943396226421</v>
      </c>
      <c r="M110" s="188">
        <f t="shared" si="143"/>
        <v>1.1443478260869566</v>
      </c>
      <c r="N110" s="194"/>
      <c r="O110" s="196"/>
    </row>
    <row r="111" spans="2:15">
      <c r="B111" s="192" t="s">
        <v>216</v>
      </c>
      <c r="C111" s="20">
        <v>26.06</v>
      </c>
      <c r="D111" s="68">
        <f t="shared" si="140"/>
        <v>7.3414034306834601E-3</v>
      </c>
      <c r="E111" s="20">
        <v>25.01</v>
      </c>
      <c r="F111" s="20">
        <v>26.99</v>
      </c>
      <c r="G111" s="187">
        <f t="shared" si="141"/>
        <v>7.5003682099991937E-3</v>
      </c>
      <c r="H111" s="111">
        <v>17.760000000000002</v>
      </c>
      <c r="I111" s="107">
        <v>17.2</v>
      </c>
      <c r="J111" s="187">
        <f t="shared" si="142"/>
        <v>7.0307677843679875E-3</v>
      </c>
      <c r="K111" s="107">
        <f t="shared" ref="K111:K112" si="144">I111-H111</f>
        <v>-0.56000000000000227</v>
      </c>
      <c r="L111" s="188">
        <f t="shared" ref="L111:L112" si="145">K111/H111</f>
        <v>-3.1531531531531654E-2</v>
      </c>
      <c r="M111" s="188">
        <f t="shared" si="143"/>
        <v>0.63727306409781403</v>
      </c>
      <c r="N111" s="194"/>
      <c r="O111" s="196"/>
    </row>
    <row r="112" spans="2:15">
      <c r="B112" s="27" t="s">
        <v>125</v>
      </c>
      <c r="C112" s="106">
        <f>SUM(C109:C111)</f>
        <v>78.22</v>
      </c>
      <c r="D112" s="69">
        <f t="shared" si="140"/>
        <v>2.2035478754722188E-2</v>
      </c>
      <c r="E112" s="27"/>
      <c r="F112" s="27">
        <f>SUM(F109:F111)</f>
        <v>63</v>
      </c>
      <c r="G112" s="189">
        <f t="shared" si="141"/>
        <v>1.7507343357908458E-2</v>
      </c>
      <c r="H112" s="141">
        <f>SUM(H109:H111)</f>
        <v>50.41</v>
      </c>
      <c r="I112" s="106">
        <f>SUM(I109:I111)</f>
        <v>55.849999999999994</v>
      </c>
      <c r="J112" s="189">
        <f t="shared" si="142"/>
        <v>2.2829557020753028E-2</v>
      </c>
      <c r="K112" s="106">
        <f t="shared" si="144"/>
        <v>5.4399999999999977</v>
      </c>
      <c r="L112" s="190">
        <f t="shared" si="145"/>
        <v>0.10791509621106919</v>
      </c>
      <c r="M112" s="190">
        <f t="shared" si="143"/>
        <v>0.88650793650793647</v>
      </c>
      <c r="N112" s="194"/>
      <c r="O112" s="197"/>
    </row>
    <row r="113" spans="2:15">
      <c r="B113" s="41"/>
      <c r="C113" s="41"/>
      <c r="D113" s="41"/>
      <c r="E113" s="41"/>
      <c r="F113" s="41"/>
      <c r="G113" s="41"/>
      <c r="H113" s="222"/>
      <c r="I113" s="41"/>
      <c r="K113" s="41"/>
      <c r="L113" s="41"/>
      <c r="M113" s="41"/>
      <c r="N113" s="194"/>
      <c r="O113" s="195"/>
    </row>
    <row r="114" spans="2:15">
      <c r="B114" s="240"/>
      <c r="C114" s="223"/>
      <c r="D114" s="223"/>
      <c r="E114" s="223"/>
      <c r="F114" s="223"/>
      <c r="G114" s="223"/>
      <c r="H114" s="224"/>
      <c r="I114" s="223"/>
      <c r="J114" s="32"/>
      <c r="K114" s="223"/>
      <c r="L114" s="223"/>
      <c r="M114" s="223"/>
      <c r="N114" s="194"/>
      <c r="O114" s="195"/>
    </row>
    <row r="115" spans="2:15">
      <c r="B115" s="32"/>
      <c r="C115" s="241"/>
      <c r="D115" s="242"/>
      <c r="E115" s="32"/>
      <c r="F115" s="241"/>
      <c r="G115" s="243"/>
      <c r="H115" s="244"/>
      <c r="I115" s="32"/>
      <c r="J115" s="243"/>
      <c r="K115" s="241"/>
      <c r="L115" s="245"/>
      <c r="M115" s="245"/>
      <c r="N115" s="194"/>
      <c r="O115" s="196"/>
    </row>
    <row r="116" spans="2:15">
      <c r="B116" s="32"/>
      <c r="C116" s="241"/>
      <c r="D116" s="242"/>
      <c r="E116" s="32"/>
      <c r="F116" s="32"/>
      <c r="G116" s="243"/>
      <c r="H116" s="246"/>
      <c r="I116" s="241"/>
      <c r="J116" s="243"/>
      <c r="K116" s="241"/>
      <c r="L116" s="245"/>
      <c r="M116" s="245"/>
      <c r="N116" s="194"/>
      <c r="O116" s="196"/>
    </row>
    <row r="117" spans="2:15">
      <c r="B117" s="195"/>
      <c r="C117" s="32"/>
      <c r="D117" s="242"/>
      <c r="E117" s="32"/>
      <c r="F117" s="32"/>
      <c r="G117" s="243"/>
      <c r="H117" s="244"/>
      <c r="I117" s="241"/>
      <c r="J117" s="243"/>
      <c r="K117" s="241"/>
      <c r="L117" s="245"/>
      <c r="M117" s="245"/>
      <c r="N117" s="194"/>
      <c r="O117" s="196"/>
    </row>
    <row r="118" spans="2:15">
      <c r="B118" s="247"/>
      <c r="C118" s="248"/>
      <c r="D118" s="249"/>
      <c r="E118" s="247"/>
      <c r="F118" s="247"/>
      <c r="G118" s="250"/>
      <c r="H118" s="251"/>
      <c r="I118" s="247"/>
      <c r="J118" s="250"/>
      <c r="K118" s="248"/>
      <c r="L118" s="252"/>
      <c r="M118" s="252"/>
      <c r="N118" s="194"/>
      <c r="O118" s="197"/>
    </row>
    <row r="121" spans="2:15">
      <c r="C121" s="34"/>
    </row>
    <row r="122" spans="2:15">
      <c r="C122" s="31"/>
    </row>
    <row r="123" spans="2:15">
      <c r="C123" s="31"/>
    </row>
    <row r="124" spans="2:15">
      <c r="C124" s="31"/>
    </row>
  </sheetData>
  <mergeCells count="83">
    <mergeCell ref="K3:L3"/>
    <mergeCell ref="M3:N3"/>
    <mergeCell ref="F3:F4"/>
    <mergeCell ref="I3:I4"/>
    <mergeCell ref="J3:J4"/>
    <mergeCell ref="G3:G4"/>
    <mergeCell ref="B3:B4"/>
    <mergeCell ref="B11:B12"/>
    <mergeCell ref="F11:F12"/>
    <mergeCell ref="I11:I12"/>
    <mergeCell ref="G11:G12"/>
    <mergeCell ref="D11:D12"/>
    <mergeCell ref="C3:C4"/>
    <mergeCell ref="H3:H4"/>
    <mergeCell ref="H11:H12"/>
    <mergeCell ref="D3:D4"/>
    <mergeCell ref="E3:E4"/>
    <mergeCell ref="K11:L11"/>
    <mergeCell ref="M11:N11"/>
    <mergeCell ref="B32:B33"/>
    <mergeCell ref="F32:F33"/>
    <mergeCell ref="I32:I33"/>
    <mergeCell ref="J32:J33"/>
    <mergeCell ref="K32:L32"/>
    <mergeCell ref="M32:N32"/>
    <mergeCell ref="D32:D33"/>
    <mergeCell ref="E32:E33"/>
    <mergeCell ref="G32:G33"/>
    <mergeCell ref="E11:E12"/>
    <mergeCell ref="C11:C12"/>
    <mergeCell ref="C32:C33"/>
    <mergeCell ref="H32:H33"/>
    <mergeCell ref="B40:B41"/>
    <mergeCell ref="F40:F41"/>
    <mergeCell ref="I40:I41"/>
    <mergeCell ref="J40:J41"/>
    <mergeCell ref="D40:D41"/>
    <mergeCell ref="G40:G41"/>
    <mergeCell ref="E40:E50"/>
    <mergeCell ref="C40:C41"/>
    <mergeCell ref="H40:H41"/>
    <mergeCell ref="C107:C108"/>
    <mergeCell ref="O3:O4"/>
    <mergeCell ref="O11:O12"/>
    <mergeCell ref="O32:O33"/>
    <mergeCell ref="O40:O41"/>
    <mergeCell ref="D90:D91"/>
    <mergeCell ref="E90:E91"/>
    <mergeCell ref="F90:F91"/>
    <mergeCell ref="G90:G91"/>
    <mergeCell ref="I90:I91"/>
    <mergeCell ref="J90:J91"/>
    <mergeCell ref="E60:E64"/>
    <mergeCell ref="E53:E55"/>
    <mergeCell ref="K40:L40"/>
    <mergeCell ref="M40:N40"/>
    <mergeCell ref="J11:J12"/>
    <mergeCell ref="K90:L90"/>
    <mergeCell ref="M90:M91"/>
    <mergeCell ref="D107:D108"/>
    <mergeCell ref="E107:E108"/>
    <mergeCell ref="F107:F108"/>
    <mergeCell ref="G107:G108"/>
    <mergeCell ref="I107:I108"/>
    <mergeCell ref="J107:J108"/>
    <mergeCell ref="K107:L107"/>
    <mergeCell ref="M107:M108"/>
    <mergeCell ref="H90:H91"/>
    <mergeCell ref="H107:H108"/>
    <mergeCell ref="B90:B91"/>
    <mergeCell ref="B77:B78"/>
    <mergeCell ref="C77:C78"/>
    <mergeCell ref="D77:D78"/>
    <mergeCell ref="C90:C91"/>
    <mergeCell ref="K77:L77"/>
    <mergeCell ref="M77:N77"/>
    <mergeCell ref="O77:O78"/>
    <mergeCell ref="E77:E78"/>
    <mergeCell ref="F77:F78"/>
    <mergeCell ref="G77:G78"/>
    <mergeCell ref="I77:I78"/>
    <mergeCell ref="J77:J78"/>
    <mergeCell ref="H77:H78"/>
  </mergeCells>
  <conditionalFormatting sqref="O109:O112 O115:O118 O65">
    <cfRule type="cellIs" dxfId="20" priority="4" operator="greaterThan">
      <formula>0.5</formula>
    </cfRule>
  </conditionalFormatting>
  <conditionalFormatting sqref="O92:O105">
    <cfRule type="cellIs" dxfId="19" priority="3" operator="greaterThan">
      <formula>0.85</formula>
    </cfRule>
  </conditionalFormatting>
  <conditionalFormatting sqref="M115:M118 M109:M112">
    <cfRule type="cellIs" dxfId="18" priority="2" operator="greaterThan">
      <formula>0.5</formula>
    </cfRule>
  </conditionalFormatting>
  <conditionalFormatting sqref="M92:M105">
    <cfRule type="cellIs" dxfId="17" priority="1" operator="greaterThan">
      <formula>0.85</formula>
    </cfRule>
  </conditionalFormatting>
  <pageMargins left="0.59055118110236227" right="0.31496062992125984" top="0.39370078740157483" bottom="0.15748031496062992" header="0" footer="0"/>
  <pageSetup scale="80" orientation="landscape" r:id="rId1"/>
  <rowBreaks count="2" manualBreakCount="2">
    <brk id="38" min="1" max="14" man="1"/>
    <brk id="75" min="1" max="14" man="1"/>
  </rowBreaks>
</worksheet>
</file>

<file path=xl/worksheets/sheet7.xml><?xml version="1.0" encoding="utf-8"?>
<worksheet xmlns="http://schemas.openxmlformats.org/spreadsheetml/2006/main" xmlns:r="http://schemas.openxmlformats.org/officeDocument/2006/relationships">
  <dimension ref="A1:N121"/>
  <sheetViews>
    <sheetView view="pageBreakPreview" topLeftCell="A82" zoomScaleSheetLayoutView="100" workbookViewId="0">
      <selection activeCell="H89" sqref="H89"/>
    </sheetView>
  </sheetViews>
  <sheetFormatPr defaultRowHeight="15"/>
  <cols>
    <col min="2" max="2" width="27" customWidth="1"/>
    <col min="3" max="3" width="10" style="180" customWidth="1"/>
    <col min="4" max="4" width="11.7109375" style="71" customWidth="1"/>
    <col min="5" max="5" width="11.7109375" customWidth="1"/>
    <col min="6" max="6" width="2" hidden="1" customWidth="1"/>
    <col min="7" max="7" width="18" customWidth="1"/>
    <col min="8" max="8" width="11.5703125" customWidth="1"/>
    <col min="9" max="9" width="11.7109375" customWidth="1"/>
    <col min="10" max="10" width="10.7109375" customWidth="1"/>
    <col min="11" max="11" width="11.28515625" customWidth="1"/>
    <col min="12" max="12" width="11.5703125" customWidth="1"/>
    <col min="13" max="13" width="13.28515625" customWidth="1"/>
    <col min="14" max="14" width="65.5703125" customWidth="1"/>
  </cols>
  <sheetData>
    <row r="1" spans="1:14">
      <c r="B1" s="36" t="s">
        <v>274</v>
      </c>
      <c r="C1" s="36"/>
    </row>
    <row r="2" spans="1:14">
      <c r="K2" s="36" t="s">
        <v>145</v>
      </c>
    </row>
    <row r="3" spans="1:14" s="36" customFormat="1" ht="15" customHeight="1">
      <c r="B3" s="304" t="s">
        <v>146</v>
      </c>
      <c r="C3" s="309" t="s">
        <v>291</v>
      </c>
      <c r="D3" s="311" t="str">
        <f>'PU Wise OWE'!$B$7</f>
        <v>Actuals upto Nov' 21</v>
      </c>
      <c r="E3" s="309" t="s">
        <v>168</v>
      </c>
      <c r="F3" s="309"/>
      <c r="G3" s="321" t="str">
        <f>'PU Wise OWE'!$B$5</f>
        <v xml:space="preserve">BG SL 2022-23 </v>
      </c>
      <c r="H3" s="309" t="s">
        <v>298</v>
      </c>
      <c r="I3" s="311" t="str">
        <f>'PU Wise OWE'!B8</f>
        <v>Actuals upto Nov' 22</v>
      </c>
      <c r="J3" s="309" t="s">
        <v>200</v>
      </c>
      <c r="K3" s="312" t="s">
        <v>142</v>
      </c>
      <c r="L3" s="312"/>
      <c r="M3" s="283" t="s">
        <v>303</v>
      </c>
      <c r="N3" s="317"/>
    </row>
    <row r="4" spans="1:14" ht="15.6" customHeight="1">
      <c r="A4" s="31"/>
      <c r="B4" s="305"/>
      <c r="C4" s="310"/>
      <c r="D4" s="310"/>
      <c r="E4" s="310"/>
      <c r="F4" s="310"/>
      <c r="G4" s="305"/>
      <c r="H4" s="310"/>
      <c r="I4" s="310"/>
      <c r="J4" s="310"/>
      <c r="K4" s="19" t="s">
        <v>140</v>
      </c>
      <c r="L4" s="18" t="s">
        <v>141</v>
      </c>
      <c r="M4" s="283"/>
      <c r="N4" s="317"/>
    </row>
    <row r="5" spans="1:14">
      <c r="A5" s="31"/>
      <c r="B5" s="63" t="s">
        <v>143</v>
      </c>
      <c r="C5" s="22">
        <v>4575.6000000000004</v>
      </c>
      <c r="D5" s="72">
        <f>ROUND('PU Wise OWE'!$AD$128/10000,2)</f>
        <v>1614.96</v>
      </c>
      <c r="E5" s="68">
        <f>D5/D7</f>
        <v>0.68176003985123335</v>
      </c>
      <c r="F5" s="68"/>
      <c r="G5" s="22">
        <f>ROUND('PU Wise OWE'!$AD$126/10000,2)</f>
        <v>2527.66</v>
      </c>
      <c r="H5" s="68">
        <f>G5/G7</f>
        <v>0.70242240495318875</v>
      </c>
      <c r="I5" s="23">
        <f>ROUND('PU Wise OWE'!$AD$129/10000,2)</f>
        <v>1807.57</v>
      </c>
      <c r="J5" s="24">
        <f>I5/$I$7</f>
        <v>0.6400924955381172</v>
      </c>
      <c r="K5" s="22">
        <f>I5-D5</f>
        <v>192.6099999999999</v>
      </c>
      <c r="L5" s="54">
        <f>K5/D5</f>
        <v>0.11926611185416351</v>
      </c>
      <c r="M5" s="54">
        <f>I5/G5</f>
        <v>0.71511595705118569</v>
      </c>
    </row>
    <row r="6" spans="1:14">
      <c r="A6" s="31"/>
      <c r="B6" s="80" t="s">
        <v>139</v>
      </c>
      <c r="C6" s="21">
        <v>3242.41</v>
      </c>
      <c r="D6" s="72">
        <f>D7-D5</f>
        <v>753.84999999999991</v>
      </c>
      <c r="E6" s="68">
        <f>D6/D7</f>
        <v>0.31823996014876665</v>
      </c>
      <c r="F6" s="68"/>
      <c r="G6" s="21">
        <f t="shared" ref="G6:I6" si="0">G7-G5</f>
        <v>1070.83</v>
      </c>
      <c r="H6" s="68">
        <f>G6/G7</f>
        <v>0.29757759504681131</v>
      </c>
      <c r="I6" s="21">
        <f t="shared" si="0"/>
        <v>1016.3500000000001</v>
      </c>
      <c r="J6" s="24">
        <f t="shared" ref="J6:J7" si="1">I6/$I$7</f>
        <v>0.3599075044618828</v>
      </c>
      <c r="K6" s="22">
        <f>I6-D6</f>
        <v>262.50000000000023</v>
      </c>
      <c r="L6" s="54">
        <f>K6/D6</f>
        <v>0.3482125091198518</v>
      </c>
      <c r="M6" s="54">
        <f>I6/G6</f>
        <v>0.94912357703837225</v>
      </c>
    </row>
    <row r="7" spans="1:14">
      <c r="A7" s="31"/>
      <c r="B7" s="27" t="s">
        <v>166</v>
      </c>
      <c r="C7" s="106">
        <f>SUM(C5:C6)</f>
        <v>7818.01</v>
      </c>
      <c r="D7" s="73">
        <f>ROUND('PU Wise OWE'!BK128/10000,2)</f>
        <v>2368.81</v>
      </c>
      <c r="E7" s="69">
        <f>SUM(E5:E6)</f>
        <v>1</v>
      </c>
      <c r="F7" s="69"/>
      <c r="G7" s="26">
        <f>ROUND('PU Wise OWE'!BK126/10000,2)</f>
        <v>3598.49</v>
      </c>
      <c r="H7" s="69">
        <f>SUM(H5:H6)</f>
        <v>1</v>
      </c>
      <c r="I7" s="25">
        <f>ROUND('PU Wise OWE'!BK129/10000,2)</f>
        <v>2823.92</v>
      </c>
      <c r="J7" s="56">
        <f t="shared" si="1"/>
        <v>1</v>
      </c>
      <c r="K7" s="26">
        <f>I7-D7</f>
        <v>455.11000000000013</v>
      </c>
      <c r="L7" s="57">
        <f>K7/D7</f>
        <v>0.19212600419619985</v>
      </c>
      <c r="M7" s="54">
        <f>I7/G7</f>
        <v>0.7847513818296008</v>
      </c>
    </row>
    <row r="8" spans="1:14">
      <c r="A8" s="31"/>
      <c r="B8" s="32"/>
      <c r="C8" s="32"/>
      <c r="D8" s="74"/>
      <c r="E8" s="33"/>
      <c r="F8" s="33"/>
      <c r="G8" s="34"/>
      <c r="H8" s="34"/>
      <c r="I8" s="31"/>
      <c r="J8" s="31"/>
      <c r="K8" s="34"/>
      <c r="L8" s="31"/>
    </row>
    <row r="9" spans="1:14" ht="14.45" customHeight="1">
      <c r="A9" s="31"/>
      <c r="D9" s="74"/>
      <c r="E9" s="33"/>
      <c r="F9" s="33"/>
      <c r="G9" s="34"/>
      <c r="H9" s="34"/>
      <c r="I9" s="31"/>
      <c r="J9" s="31"/>
      <c r="K9" s="34"/>
      <c r="L9" s="31"/>
    </row>
    <row r="10" spans="1:14">
      <c r="A10" s="31"/>
      <c r="B10" s="64" t="s">
        <v>167</v>
      </c>
      <c r="C10" s="64"/>
      <c r="D10" s="75"/>
      <c r="E10" s="65"/>
      <c r="F10" s="65"/>
      <c r="G10" s="65"/>
      <c r="H10" s="65"/>
      <c r="I10" s="65"/>
      <c r="J10" s="65"/>
      <c r="K10" s="36" t="s">
        <v>145</v>
      </c>
    </row>
    <row r="11" spans="1:14" ht="15" customHeight="1">
      <c r="A11" s="31"/>
      <c r="B11" s="302"/>
      <c r="C11" s="302" t="s">
        <v>291</v>
      </c>
      <c r="D11" s="308" t="str">
        <f>'PU Wise OWE'!$B$7</f>
        <v>Actuals upto Nov' 21</v>
      </c>
      <c r="E11" s="302" t="s">
        <v>168</v>
      </c>
      <c r="F11" s="302"/>
      <c r="G11" s="322" t="str">
        <f>'PU Wise OWE'!$B$5</f>
        <v xml:space="preserve">BG SL 2022-23 </v>
      </c>
      <c r="H11" s="302" t="s">
        <v>298</v>
      </c>
      <c r="I11" s="308" t="str">
        <f>'PU Wise OWE'!B8</f>
        <v>Actuals upto Nov' 22</v>
      </c>
      <c r="J11" s="302" t="s">
        <v>200</v>
      </c>
      <c r="K11" s="299" t="s">
        <v>142</v>
      </c>
      <c r="L11" s="299"/>
      <c r="M11" s="284" t="s">
        <v>303</v>
      </c>
      <c r="N11" s="317" t="s">
        <v>203</v>
      </c>
    </row>
    <row r="12" spans="1:14" ht="17.25" customHeight="1">
      <c r="A12" s="31"/>
      <c r="B12" s="303"/>
      <c r="C12" s="303"/>
      <c r="D12" s="303"/>
      <c r="E12" s="303"/>
      <c r="F12" s="303"/>
      <c r="G12" s="323"/>
      <c r="H12" s="303"/>
      <c r="I12" s="303"/>
      <c r="J12" s="303"/>
      <c r="K12" s="66" t="s">
        <v>140</v>
      </c>
      <c r="L12" s="67" t="s">
        <v>141</v>
      </c>
      <c r="M12" s="284"/>
      <c r="N12" s="317"/>
    </row>
    <row r="13" spans="1:14">
      <c r="A13" s="31"/>
      <c r="B13" s="20" t="s">
        <v>147</v>
      </c>
      <c r="C13" s="107">
        <v>2522.8000000000002</v>
      </c>
      <c r="D13" s="72">
        <f>ROUND('PU Wise OWE'!$C$128/10000,2)</f>
        <v>814.6</v>
      </c>
      <c r="E13" s="68">
        <f>D13/$D$7</f>
        <v>0.34388574854040638</v>
      </c>
      <c r="F13" s="21"/>
      <c r="G13" s="22">
        <f>ROUND('PU Wise OWE'!$C$126/10000,2)</f>
        <v>1238.94</v>
      </c>
      <c r="H13" s="24">
        <f>G13/$G$7</f>
        <v>0.34429441237852548</v>
      </c>
      <c r="I13" s="23">
        <f>ROUND('PU Wise OWE'!$C$129/10000,2)</f>
        <v>827.95</v>
      </c>
      <c r="J13" s="24">
        <f>I13/$I$7</f>
        <v>0.29319173347686905</v>
      </c>
      <c r="K13" s="22">
        <f t="shared" ref="K13:K28" si="2">I13-D13</f>
        <v>13.350000000000023</v>
      </c>
      <c r="L13" s="54">
        <f t="shared" ref="L13:L28" si="3">K13/D13</f>
        <v>1.6388411490302016E-2</v>
      </c>
      <c r="M13" s="54">
        <f>I13/G13</f>
        <v>0.66827287842833394</v>
      </c>
    </row>
    <row r="14" spans="1:14">
      <c r="A14" s="31"/>
      <c r="B14" s="20" t="s">
        <v>148</v>
      </c>
      <c r="C14" s="107">
        <v>441.91</v>
      </c>
      <c r="D14" s="72">
        <f>ROUND('PU Wise OWE'!$D$128/10000,2)</f>
        <v>223.83</v>
      </c>
      <c r="E14" s="68">
        <f t="shared" ref="E14:E27" si="4">D14/$D$7</f>
        <v>9.4490482562974668E-2</v>
      </c>
      <c r="F14" s="21"/>
      <c r="G14" s="22">
        <f>ROUND('PU Wise OWE'!$D$126/10000,2)</f>
        <v>422.33</v>
      </c>
      <c r="H14" s="24">
        <f t="shared" ref="H14:H27" si="5">G14/$G$7</f>
        <v>0.11736311619595997</v>
      </c>
      <c r="I14" s="23">
        <f>ROUND('PU Wise OWE'!$D$129/10000,2)</f>
        <v>330.36</v>
      </c>
      <c r="J14" s="24">
        <f t="shared" ref="J14:J28" si="6">I14/$I$7</f>
        <v>0.11698631689282983</v>
      </c>
      <c r="K14" s="22">
        <f t="shared" si="2"/>
        <v>106.53</v>
      </c>
      <c r="L14" s="54">
        <f t="shared" si="3"/>
        <v>0.47594156279319122</v>
      </c>
      <c r="M14" s="54">
        <f t="shared" ref="M14:M27" si="7">I14/G14</f>
        <v>0.78223190396135733</v>
      </c>
    </row>
    <row r="15" spans="1:14">
      <c r="B15" s="23" t="s">
        <v>169</v>
      </c>
      <c r="C15" s="22">
        <v>98.2</v>
      </c>
      <c r="D15" s="72">
        <f>ROUND('PU Wise OWE'!$E$128/10000,2)</f>
        <v>47.4</v>
      </c>
      <c r="E15" s="68">
        <f t="shared" si="4"/>
        <v>2.0010047238908989E-2</v>
      </c>
      <c r="F15" s="21"/>
      <c r="G15" s="22">
        <f>ROUND('PU Wise OWE'!$E$126/10000,2)</f>
        <v>50.18</v>
      </c>
      <c r="H15" s="24">
        <f t="shared" si="5"/>
        <v>1.3944737931743592E-2</v>
      </c>
      <c r="I15" s="23">
        <f>ROUND('PU Wise OWE'!$E$129/10000,2)</f>
        <v>49.9</v>
      </c>
      <c r="J15" s="24">
        <f t="shared" si="6"/>
        <v>1.7670472251338564E-2</v>
      </c>
      <c r="K15" s="22">
        <f t="shared" si="2"/>
        <v>2.5</v>
      </c>
      <c r="L15" s="54">
        <f t="shared" si="3"/>
        <v>5.2742616033755275E-2</v>
      </c>
      <c r="M15" s="54">
        <f t="shared" si="7"/>
        <v>0.99442008768433632</v>
      </c>
    </row>
    <row r="16" spans="1:14">
      <c r="B16" s="23" t="s">
        <v>170</v>
      </c>
      <c r="C16" s="22">
        <v>264.85000000000002</v>
      </c>
      <c r="D16" s="72">
        <f>ROUND('PU Wise OWE'!$F$128/10000,2)</f>
        <v>85.51</v>
      </c>
      <c r="E16" s="68">
        <f t="shared" si="4"/>
        <v>3.6098294080149952E-2</v>
      </c>
      <c r="F16" s="21"/>
      <c r="G16" s="22">
        <f>ROUND('PU Wise OWE'!$F$126/10000,2)</f>
        <v>135.88999999999999</v>
      </c>
      <c r="H16" s="24">
        <f t="shared" si="5"/>
        <v>3.7763061728669521E-2</v>
      </c>
      <c r="I16" s="23">
        <f>ROUND('PU Wise OWE'!$F$129/10000,2)</f>
        <v>95.45</v>
      </c>
      <c r="J16" s="24">
        <f t="shared" si="6"/>
        <v>3.3800532592991303E-2</v>
      </c>
      <c r="K16" s="22">
        <f t="shared" si="2"/>
        <v>9.9399999999999977</v>
      </c>
      <c r="L16" s="54">
        <f t="shared" si="3"/>
        <v>0.11624371418547536</v>
      </c>
      <c r="M16" s="54">
        <f t="shared" si="7"/>
        <v>0.7024063580837443</v>
      </c>
    </row>
    <row r="17" spans="1:14">
      <c r="B17" s="23" t="s">
        <v>171</v>
      </c>
      <c r="C17" s="22">
        <v>134.78</v>
      </c>
      <c r="D17" s="72">
        <f>ROUND('PU Wise OWE'!$G$128/10000,2)</f>
        <v>54.35</v>
      </c>
      <c r="E17" s="68">
        <f t="shared" si="4"/>
        <v>2.2944009861491636E-2</v>
      </c>
      <c r="F17" s="21"/>
      <c r="G17" s="22">
        <f>ROUND('PU Wise OWE'!$G$126/10000,2)</f>
        <v>91.53</v>
      </c>
      <c r="H17" s="24">
        <f t="shared" si="5"/>
        <v>2.5435668849989858E-2</v>
      </c>
      <c r="I17" s="23">
        <f>ROUND('PU Wise OWE'!$G$129/10000,2)</f>
        <v>62.15</v>
      </c>
      <c r="J17" s="24">
        <f t="shared" si="6"/>
        <v>2.2008413836086007E-2</v>
      </c>
      <c r="K17" s="22">
        <f t="shared" si="2"/>
        <v>7.7999999999999972</v>
      </c>
      <c r="L17" s="54">
        <f t="shared" si="3"/>
        <v>0.14351425942962276</v>
      </c>
      <c r="M17" s="54">
        <f t="shared" si="7"/>
        <v>0.67901234567901236</v>
      </c>
    </row>
    <row r="18" spans="1:14">
      <c r="A18" s="31"/>
      <c r="B18" s="20" t="s">
        <v>149</v>
      </c>
      <c r="C18" s="107">
        <v>247.05</v>
      </c>
      <c r="D18" s="72">
        <f>ROUND('PU Wise OWE'!$H$128/10000,2)</f>
        <v>97.75</v>
      </c>
      <c r="E18" s="68">
        <f t="shared" si="4"/>
        <v>4.1265445519058093E-2</v>
      </c>
      <c r="F18" s="21"/>
      <c r="G18" s="22">
        <f>ROUND('PU Wise OWE'!$H$126/10000,2)</f>
        <v>171.31</v>
      </c>
      <c r="H18" s="24">
        <f t="shared" si="5"/>
        <v>4.7606079216560286E-2</v>
      </c>
      <c r="I18" s="23">
        <f>ROUND('PU Wise OWE'!$H$129/10000,2)</f>
        <v>102.34</v>
      </c>
      <c r="J18" s="24">
        <f t="shared" si="6"/>
        <v>3.6240403410861495E-2</v>
      </c>
      <c r="K18" s="22">
        <f t="shared" si="2"/>
        <v>4.5900000000000034</v>
      </c>
      <c r="L18" s="54">
        <f t="shared" si="3"/>
        <v>4.6956521739130466E-2</v>
      </c>
      <c r="M18" s="54">
        <f t="shared" si="7"/>
        <v>0.59739653260171621</v>
      </c>
    </row>
    <row r="19" spans="1:14" ht="45" customHeight="1">
      <c r="A19" s="31"/>
      <c r="B19" s="58" t="s">
        <v>150</v>
      </c>
      <c r="C19" s="108">
        <v>188.24</v>
      </c>
      <c r="D19" s="72">
        <f>ROUND('PU Wise OWE'!$J$128/10000,2)</f>
        <v>88.45</v>
      </c>
      <c r="E19" s="68">
        <f t="shared" si="4"/>
        <v>3.7339423592436707E-2</v>
      </c>
      <c r="F19" s="21"/>
      <c r="G19" s="22">
        <f>ROUND('PU Wise OWE'!$J$126/10000,2)</f>
        <v>133.21</v>
      </c>
      <c r="H19" s="24">
        <f t="shared" si="5"/>
        <v>3.7018304900110884E-2</v>
      </c>
      <c r="I19" s="23">
        <f>ROUND('PU Wise OWE'!$J$129/10000,2)</f>
        <v>108.11</v>
      </c>
      <c r="J19" s="24">
        <f t="shared" si="6"/>
        <v>3.8283662426697639E-2</v>
      </c>
      <c r="K19" s="22">
        <f t="shared" si="2"/>
        <v>19.659999999999997</v>
      </c>
      <c r="L19" s="54">
        <f t="shared" si="3"/>
        <v>0.22227247032221589</v>
      </c>
      <c r="M19" s="54">
        <f t="shared" si="7"/>
        <v>0.81157570752946473</v>
      </c>
      <c r="N19" s="71"/>
    </row>
    <row r="20" spans="1:14">
      <c r="A20" s="31"/>
      <c r="B20" s="20" t="s">
        <v>151</v>
      </c>
      <c r="C20" s="107">
        <v>12.03</v>
      </c>
      <c r="D20" s="72">
        <f>ROUND('PU Wise OWE'!$K$128/10000,2)</f>
        <v>1.68</v>
      </c>
      <c r="E20" s="68">
        <f t="shared" si="4"/>
        <v>7.092168641638629E-4</v>
      </c>
      <c r="F20" s="21"/>
      <c r="G20" s="22">
        <f>ROUND('PU Wise OWE'!$K$126/10000,2)</f>
        <v>3.57</v>
      </c>
      <c r="H20" s="24">
        <f t="shared" si="5"/>
        <v>9.9208279028147918E-4</v>
      </c>
      <c r="I20" s="23">
        <f>ROUND('PU Wise OWE'!$K$129/10000,2)</f>
        <v>7.75</v>
      </c>
      <c r="J20" s="24">
        <f t="shared" si="6"/>
        <v>2.7444120230034844E-3</v>
      </c>
      <c r="K20" s="22">
        <f t="shared" si="2"/>
        <v>6.07</v>
      </c>
      <c r="L20" s="54">
        <f t="shared" si="3"/>
        <v>3.6130952380952386</v>
      </c>
      <c r="M20" s="54">
        <f t="shared" si="7"/>
        <v>2.1708683473389359</v>
      </c>
    </row>
    <row r="21" spans="1:14">
      <c r="A21" s="31"/>
      <c r="B21" s="20" t="s">
        <v>152</v>
      </c>
      <c r="C21" s="107">
        <v>48.93</v>
      </c>
      <c r="D21" s="72">
        <f>ROUND('PU Wise OWE'!$L$128/10000,2)</f>
        <v>14.39</v>
      </c>
      <c r="E21" s="68">
        <f t="shared" si="4"/>
        <v>6.0747801638797545E-3</v>
      </c>
      <c r="F21" s="21"/>
      <c r="G21" s="22">
        <f>ROUND('PU Wise OWE'!$L$126/10000,2)</f>
        <v>24.12</v>
      </c>
      <c r="H21" s="24">
        <f t="shared" si="5"/>
        <v>6.7028114570278092E-3</v>
      </c>
      <c r="I21" s="23">
        <f>ROUND('PU Wise OWE'!$L$129/10000,2)</f>
        <v>19.11</v>
      </c>
      <c r="J21" s="24">
        <f t="shared" si="6"/>
        <v>6.7671888722060109E-3</v>
      </c>
      <c r="K21" s="22">
        <f t="shared" si="2"/>
        <v>4.7199999999999989</v>
      </c>
      <c r="L21" s="54">
        <f t="shared" si="3"/>
        <v>0.32800555941626119</v>
      </c>
      <c r="M21" s="54">
        <f t="shared" si="7"/>
        <v>0.79228855721393032</v>
      </c>
      <c r="N21" s="71"/>
    </row>
    <row r="22" spans="1:14">
      <c r="A22" s="31"/>
      <c r="B22" s="20" t="s">
        <v>174</v>
      </c>
      <c r="C22" s="107">
        <v>120.4</v>
      </c>
      <c r="D22" s="72">
        <f>ROUND('PU Wise OWE'!$M$128/10000,2)</f>
        <v>47.41</v>
      </c>
      <c r="E22" s="68">
        <f t="shared" si="4"/>
        <v>2.0014268767862345E-2</v>
      </c>
      <c r="F22" s="21"/>
      <c r="G22" s="22">
        <f>ROUND('PU Wise OWE'!$M$126/10000,2)</f>
        <v>63.46</v>
      </c>
      <c r="H22" s="24">
        <f t="shared" si="5"/>
        <v>1.7635174753855089E-2</v>
      </c>
      <c r="I22" s="23">
        <f>ROUND('PU Wise OWE'!$M$129/10000,2)</f>
        <v>50.63</v>
      </c>
      <c r="J22" s="24">
        <f t="shared" si="6"/>
        <v>1.7928978158021473E-2</v>
      </c>
      <c r="K22" s="22">
        <f t="shared" si="2"/>
        <v>3.220000000000006</v>
      </c>
      <c r="L22" s="54">
        <f t="shared" si="3"/>
        <v>6.7918160725585444E-2</v>
      </c>
      <c r="M22" s="54">
        <f t="shared" si="7"/>
        <v>0.79782540182792316</v>
      </c>
      <c r="N22" s="71"/>
    </row>
    <row r="23" spans="1:14">
      <c r="A23" s="31"/>
      <c r="B23" s="58" t="s">
        <v>153</v>
      </c>
      <c r="C23" s="108">
        <v>88.73</v>
      </c>
      <c r="D23" s="72">
        <f>ROUND('PU Wise OWE'!$P$128/10000,2)</f>
        <v>32.46</v>
      </c>
      <c r="E23" s="68">
        <f t="shared" si="4"/>
        <v>1.3703082982594636E-2</v>
      </c>
      <c r="F23" s="21"/>
      <c r="G23" s="22">
        <f>ROUND('PU Wise OWE'!$P$126/10000,2)</f>
        <v>41.63</v>
      </c>
      <c r="H23" s="24">
        <f t="shared" si="5"/>
        <v>1.1568741333170303E-2</v>
      </c>
      <c r="I23" s="23">
        <f>ROUND('PU Wise OWE'!$P$129/10000,2)</f>
        <v>40.18</v>
      </c>
      <c r="J23" s="24">
        <f t="shared" si="6"/>
        <v>1.4228448397971613E-2</v>
      </c>
      <c r="K23" s="22">
        <f t="shared" si="2"/>
        <v>7.7199999999999989</v>
      </c>
      <c r="L23" s="54">
        <f t="shared" si="3"/>
        <v>0.23783117683302521</v>
      </c>
      <c r="M23" s="54">
        <f t="shared" si="7"/>
        <v>0.9651693490271438</v>
      </c>
    </row>
    <row r="24" spans="1:14">
      <c r="B24" s="58" t="s">
        <v>154</v>
      </c>
      <c r="C24" s="108">
        <v>81.78</v>
      </c>
      <c r="D24" s="72">
        <f>ROUND('PU Wise OWE'!$S$128/10000,2)</f>
        <v>37.79</v>
      </c>
      <c r="E24" s="68">
        <f t="shared" si="4"/>
        <v>1.5953157914733559E-2</v>
      </c>
      <c r="F24" s="21"/>
      <c r="G24" s="22">
        <f>ROUND('PU Wise OWE'!$S$126/10000,2)</f>
        <v>40.36</v>
      </c>
      <c r="H24" s="24">
        <f t="shared" si="5"/>
        <v>1.121581552262199E-2</v>
      </c>
      <c r="I24" s="23">
        <f>ROUND('PU Wise OWE'!$S$129/10000,2)</f>
        <v>41.3</v>
      </c>
      <c r="J24" s="24">
        <f t="shared" si="6"/>
        <v>1.4625060200005665E-2</v>
      </c>
      <c r="K24" s="22">
        <f t="shared" si="2"/>
        <v>3.509999999999998</v>
      </c>
      <c r="L24" s="54">
        <f t="shared" si="3"/>
        <v>9.2881714739348989E-2</v>
      </c>
      <c r="M24" s="54">
        <f t="shared" si="7"/>
        <v>1.0232903865213081</v>
      </c>
      <c r="N24" s="71"/>
    </row>
    <row r="25" spans="1:14">
      <c r="B25" s="58" t="s">
        <v>155</v>
      </c>
      <c r="C25" s="108">
        <v>90.5</v>
      </c>
      <c r="D25" s="72">
        <f>ROUND('PU Wise OWE'!$T$128/10000,2)</f>
        <v>28.36</v>
      </c>
      <c r="E25" s="68">
        <f t="shared" si="4"/>
        <v>1.1972256111718543E-2</v>
      </c>
      <c r="F25" s="21"/>
      <c r="G25" s="22">
        <f>ROUND('PU Wise OWE'!$T$126/10000,2)</f>
        <v>34.33</v>
      </c>
      <c r="H25" s="24">
        <f t="shared" si="5"/>
        <v>9.540112658365036E-3</v>
      </c>
      <c r="I25" s="23">
        <f>ROUND('PU Wise OWE'!$T$129/10000,2)</f>
        <v>30.54</v>
      </c>
      <c r="J25" s="24">
        <f t="shared" si="6"/>
        <v>1.0814753959035667E-2</v>
      </c>
      <c r="K25" s="22">
        <f t="shared" si="2"/>
        <v>2.1799999999999997</v>
      </c>
      <c r="L25" s="54">
        <f t="shared" si="3"/>
        <v>7.6868829337094491E-2</v>
      </c>
      <c r="M25" s="54">
        <f t="shared" si="7"/>
        <v>0.889600932129333</v>
      </c>
    </row>
    <row r="26" spans="1:14">
      <c r="B26" s="58" t="s">
        <v>173</v>
      </c>
      <c r="C26" s="108">
        <v>41.07</v>
      </c>
      <c r="D26" s="72">
        <f>ROUND('PU Wise OWE'!$V$128/10000,2)</f>
        <v>6.15</v>
      </c>
      <c r="E26" s="68">
        <f t="shared" si="4"/>
        <v>2.5962403063141412E-3</v>
      </c>
      <c r="F26" s="22"/>
      <c r="G26" s="22">
        <f>ROUND('PU Wise OWE'!$V$126/10000,2)</f>
        <v>9.68</v>
      </c>
      <c r="H26" s="24">
        <f t="shared" si="5"/>
        <v>2.6900172016595851E-3</v>
      </c>
      <c r="I26" s="23">
        <f>ROUND('PU Wise OWE'!$V$129/10000,2)</f>
        <v>6.53</v>
      </c>
      <c r="J26" s="24">
        <f t="shared" si="6"/>
        <v>2.3123884529306781E-3</v>
      </c>
      <c r="K26" s="22">
        <f t="shared" si="2"/>
        <v>0.37999999999999989</v>
      </c>
      <c r="L26" s="54">
        <f t="shared" si="3"/>
        <v>6.1788617886178843E-2</v>
      </c>
      <c r="M26" s="54">
        <f t="shared" si="7"/>
        <v>0.67458677685950419</v>
      </c>
      <c r="N26" s="71"/>
    </row>
    <row r="27" spans="1:14">
      <c r="B27" s="58" t="s">
        <v>172</v>
      </c>
      <c r="C27" s="108">
        <v>169.78</v>
      </c>
      <c r="D27" s="72">
        <f>ROUND('PU Wise OWE'!$AC$128/10000,2)</f>
        <v>17.79</v>
      </c>
      <c r="E27" s="68">
        <f t="shared" si="4"/>
        <v>7.5101000080209047E-3</v>
      </c>
      <c r="F27" s="22"/>
      <c r="G27" s="22">
        <f>ROUND('PU Wise OWE'!$AC$126/10000,2)</f>
        <v>33.81</v>
      </c>
      <c r="H27" s="24">
        <f t="shared" si="5"/>
        <v>9.3956076020775391E-3</v>
      </c>
      <c r="I27" s="23">
        <f>ROUND('PU Wise OWE'!$AC$129/10000,2)</f>
        <v>22.49</v>
      </c>
      <c r="J27" s="24">
        <f t="shared" si="6"/>
        <v>7.9641066319159175E-3</v>
      </c>
      <c r="K27" s="22">
        <f t="shared" si="2"/>
        <v>4.6999999999999993</v>
      </c>
      <c r="L27" s="54">
        <f t="shared" si="3"/>
        <v>0.26419336706014612</v>
      </c>
      <c r="M27" s="54">
        <f t="shared" si="7"/>
        <v>0.66518781425613716</v>
      </c>
    </row>
    <row r="28" spans="1:14">
      <c r="B28" s="25" t="s">
        <v>144</v>
      </c>
      <c r="C28" s="26">
        <f>SUM(C13:C27)</f>
        <v>4551.0499999999993</v>
      </c>
      <c r="D28" s="76">
        <f>SUM(D13:D27)</f>
        <v>1597.9200000000003</v>
      </c>
      <c r="E28" s="56">
        <f>SUM(E13:E27)</f>
        <v>0.67456655451471403</v>
      </c>
      <c r="F28" s="26"/>
      <c r="G28" s="26">
        <f>G5</f>
        <v>2527.66</v>
      </c>
      <c r="H28" s="56">
        <f t="shared" ref="H28:I28" si="8">SUM(H13:H27)</f>
        <v>0.69316574452061852</v>
      </c>
      <c r="I28" s="26">
        <f t="shared" si="8"/>
        <v>1794.79</v>
      </c>
      <c r="J28" s="56">
        <f t="shared" si="6"/>
        <v>0.63556687158276437</v>
      </c>
      <c r="K28" s="26">
        <f t="shared" si="2"/>
        <v>196.86999999999966</v>
      </c>
      <c r="L28" s="57">
        <f t="shared" si="3"/>
        <v>0.12320391508961627</v>
      </c>
    </row>
    <row r="29" spans="1:14">
      <c r="I29" s="70"/>
      <c r="J29" s="70"/>
    </row>
    <row r="31" spans="1:14">
      <c r="B31" s="77" t="s">
        <v>175</v>
      </c>
      <c r="C31" s="77"/>
      <c r="D31" s="78"/>
      <c r="E31" s="79"/>
      <c r="K31" t="s">
        <v>145</v>
      </c>
    </row>
    <row r="32" spans="1:14" ht="15" customHeight="1">
      <c r="B32" s="271"/>
      <c r="C32" s="295" t="s">
        <v>291</v>
      </c>
      <c r="D32" s="293" t="str">
        <f>'PU Wise OWE'!$B$7</f>
        <v>Actuals upto Nov' 21</v>
      </c>
      <c r="E32" s="295" t="s">
        <v>168</v>
      </c>
      <c r="F32" s="295"/>
      <c r="G32" s="318" t="str">
        <f>'PU Wise OWE'!$B$5</f>
        <v xml:space="preserve">BG SL 2022-23 </v>
      </c>
      <c r="H32" s="295" t="s">
        <v>298</v>
      </c>
      <c r="I32" s="293" t="str">
        <f>'PU Wise OWE'!B8</f>
        <v>Actuals upto Nov' 22</v>
      </c>
      <c r="J32" s="295" t="s">
        <v>200</v>
      </c>
      <c r="K32" s="270" t="s">
        <v>142</v>
      </c>
      <c r="L32" s="270"/>
      <c r="M32" s="271" t="s">
        <v>303</v>
      </c>
      <c r="N32" s="317" t="s">
        <v>203</v>
      </c>
    </row>
    <row r="33" spans="2:14" ht="17.25" customHeight="1">
      <c r="B33" s="271"/>
      <c r="C33" s="294"/>
      <c r="D33" s="294"/>
      <c r="E33" s="294"/>
      <c r="F33" s="294"/>
      <c r="G33" s="319"/>
      <c r="H33" s="294"/>
      <c r="I33" s="294"/>
      <c r="J33" s="294"/>
      <c r="K33" s="81" t="s">
        <v>140</v>
      </c>
      <c r="L33" s="82" t="s">
        <v>141</v>
      </c>
      <c r="M33" s="271"/>
      <c r="N33" s="317"/>
    </row>
    <row r="34" spans="2:14">
      <c r="B34" s="86" t="s">
        <v>176</v>
      </c>
      <c r="C34" s="109">
        <v>10.44</v>
      </c>
      <c r="D34" s="72">
        <f>ROUND(('PU Wise OWE'!$AE$128+'PU Wise OWE'!$AF$128)/10000,2)</f>
        <v>1.1200000000000001</v>
      </c>
      <c r="E34" s="87">
        <f>D34/$D$7</f>
        <v>4.7281124277590865E-4</v>
      </c>
      <c r="F34" s="21"/>
      <c r="G34" s="22">
        <f>ROUND(('PU Wise OWE'!$AE$126+'PU Wise OWE'!$AF$126)/10000,2)</f>
        <v>2.87</v>
      </c>
      <c r="H34" s="24">
        <f t="shared" ref="H34:H37" si="9">G34/$G$7</f>
        <v>7.9755675297138527E-4</v>
      </c>
      <c r="I34" s="23">
        <f>ROUND(('PU Wise OWE'!$AE$129+'PU Wise OWE'!$AF$129)/10000,2)</f>
        <v>0.97</v>
      </c>
      <c r="J34" s="24">
        <f t="shared" ref="J34:J37" si="10">I34/$I$7</f>
        <v>3.4349414997591999E-4</v>
      </c>
      <c r="K34" s="22">
        <f>I34-D34</f>
        <v>-0.15000000000000013</v>
      </c>
      <c r="L34" s="54">
        <f>K34/D34</f>
        <v>-0.13392857142857154</v>
      </c>
      <c r="M34" s="54">
        <f t="shared" ref="M34:M37" si="11">I34/G34</f>
        <v>0.33797909407665505</v>
      </c>
      <c r="N34" s="320"/>
    </row>
    <row r="35" spans="2:14" ht="16.5" customHeight="1">
      <c r="B35" s="86" t="s">
        <v>177</v>
      </c>
      <c r="C35" s="109">
        <v>21.76</v>
      </c>
      <c r="D35" s="72">
        <f>ROUND('PU Wise OWE'!$AG$128/10000,2)</f>
        <v>3.3</v>
      </c>
      <c r="E35" s="87">
        <f t="shared" ref="E35:E37" si="12">D35/$D$7</f>
        <v>1.3931045546075878E-3</v>
      </c>
      <c r="F35" s="21"/>
      <c r="G35" s="22">
        <f>ROUND('PU Wise OWE'!$AG$126/10000,2)</f>
        <v>5.16</v>
      </c>
      <c r="H35" s="24">
        <f t="shared" si="9"/>
        <v>1.433934789314407E-3</v>
      </c>
      <c r="I35" s="23">
        <f>ROUND('PU Wise OWE'!$AG$129/10000,2)</f>
        <v>2.69</v>
      </c>
      <c r="J35" s="24">
        <f t="shared" si="10"/>
        <v>9.5257656024249975E-4</v>
      </c>
      <c r="K35" s="22">
        <f>I35-D35</f>
        <v>-0.60999999999999988</v>
      </c>
      <c r="L35" s="54">
        <f>K35/D35</f>
        <v>-0.18484848484848482</v>
      </c>
      <c r="M35" s="54">
        <f t="shared" si="11"/>
        <v>0.52131782945736427</v>
      </c>
      <c r="N35" s="320"/>
    </row>
    <row r="36" spans="2:14" ht="15.75" customHeight="1">
      <c r="B36" s="86" t="s">
        <v>178</v>
      </c>
      <c r="C36" s="109">
        <v>2.42</v>
      </c>
      <c r="D36" s="72">
        <f>ROUND('PU Wise OWE'!$AJ$128/10000,2)</f>
        <v>1</v>
      </c>
      <c r="E36" s="87">
        <f t="shared" si="12"/>
        <v>4.2215289533563269E-4</v>
      </c>
      <c r="F36" s="21"/>
      <c r="G36" s="22">
        <f>ROUND('PU Wise OWE'!$AJ$126/10000,2)</f>
        <v>1.57</v>
      </c>
      <c r="H36" s="24">
        <f t="shared" si="9"/>
        <v>4.3629411225263936E-4</v>
      </c>
      <c r="I36" s="23">
        <f>ROUND('PU Wise OWE'!$AJ$129/10000,2)</f>
        <v>1.88</v>
      </c>
      <c r="J36" s="24">
        <f t="shared" si="10"/>
        <v>6.6574123912858712E-4</v>
      </c>
      <c r="K36" s="22">
        <f>I36-D36</f>
        <v>0.87999999999999989</v>
      </c>
      <c r="L36" s="54">
        <f>K36/D36</f>
        <v>0.87999999999999989</v>
      </c>
      <c r="M36" s="54">
        <f t="shared" si="11"/>
        <v>1.197452229299363</v>
      </c>
      <c r="N36" s="320"/>
    </row>
    <row r="37" spans="2:14">
      <c r="B37" s="25" t="s">
        <v>144</v>
      </c>
      <c r="C37" s="26">
        <v>34.619999999999997</v>
      </c>
      <c r="D37" s="76">
        <f>SUM(D34:D36)</f>
        <v>5.42</v>
      </c>
      <c r="E37" s="88">
        <f t="shared" si="12"/>
        <v>2.2880686927191289E-3</v>
      </c>
      <c r="F37" s="26"/>
      <c r="G37" s="76">
        <f t="shared" ref="G37:I37" si="13">SUM(G34:G36)</f>
        <v>9.6000000000000014</v>
      </c>
      <c r="H37" s="56">
        <f t="shared" si="9"/>
        <v>2.6677856545384319E-3</v>
      </c>
      <c r="I37" s="76">
        <f t="shared" si="13"/>
        <v>5.54</v>
      </c>
      <c r="J37" s="56">
        <f t="shared" si="10"/>
        <v>1.9618119493470068E-3</v>
      </c>
      <c r="K37" s="26">
        <f>I37-D37</f>
        <v>0.12000000000000011</v>
      </c>
      <c r="L37" s="57">
        <f>K37/D37</f>
        <v>2.2140221402214041E-2</v>
      </c>
      <c r="M37" s="54">
        <f t="shared" si="11"/>
        <v>0.57708333333333328</v>
      </c>
    </row>
    <row r="39" spans="2:14">
      <c r="B39" s="84"/>
      <c r="C39" s="84"/>
      <c r="D39" s="85"/>
      <c r="E39" s="84"/>
      <c r="K39" t="s">
        <v>145</v>
      </c>
    </row>
    <row r="40" spans="2:14" ht="15" customHeight="1">
      <c r="B40" s="271" t="s">
        <v>159</v>
      </c>
      <c r="C40" s="295" t="s">
        <v>291</v>
      </c>
      <c r="D40" s="293" t="str">
        <f>'PU Wise OWE'!$B$7</f>
        <v>Actuals upto Nov' 21</v>
      </c>
      <c r="E40" s="295" t="s">
        <v>168</v>
      </c>
      <c r="F40" s="295"/>
      <c r="G40" s="318" t="str">
        <f>'PU Wise OWE'!$B$5</f>
        <v xml:space="preserve">BG SL 2022-23 </v>
      </c>
      <c r="H40" s="295" t="s">
        <v>290</v>
      </c>
      <c r="I40" s="293" t="str">
        <f>'PU Wise OWE'!B8</f>
        <v>Actuals upto Nov' 22</v>
      </c>
      <c r="J40" s="295" t="s">
        <v>200</v>
      </c>
      <c r="K40" s="270" t="s">
        <v>142</v>
      </c>
      <c r="L40" s="270"/>
      <c r="M40" s="271" t="s">
        <v>303</v>
      </c>
      <c r="N40" s="317" t="s">
        <v>203</v>
      </c>
    </row>
    <row r="41" spans="2:14">
      <c r="B41" s="271"/>
      <c r="C41" s="294"/>
      <c r="D41" s="294"/>
      <c r="E41" s="294"/>
      <c r="F41" s="294"/>
      <c r="G41" s="319"/>
      <c r="H41" s="294"/>
      <c r="I41" s="294"/>
      <c r="J41" s="294"/>
      <c r="K41" s="81" t="s">
        <v>140</v>
      </c>
      <c r="L41" s="82" t="s">
        <v>141</v>
      </c>
      <c r="M41" s="271"/>
      <c r="N41" s="317"/>
    </row>
    <row r="42" spans="2:14">
      <c r="B42" s="27" t="s">
        <v>160</v>
      </c>
      <c r="C42" s="106">
        <v>273.47000000000003</v>
      </c>
      <c r="D42" s="72">
        <f>SUM(D43:D47)</f>
        <v>60.72</v>
      </c>
      <c r="E42" s="87">
        <f t="shared" ref="E42:E49" si="14">D42/$D$7</f>
        <v>2.5633123804779615E-2</v>
      </c>
      <c r="F42" s="99"/>
      <c r="G42" s="21">
        <f>SUM(G43:G47)</f>
        <v>79.759999999999991</v>
      </c>
      <c r="H42" s="24">
        <f t="shared" ref="H42:H49" si="15">G42/$G$7</f>
        <v>2.2164852479790133E-2</v>
      </c>
      <c r="I42" s="21">
        <f>SUM(I43:I47)</f>
        <v>62.77</v>
      </c>
      <c r="J42" s="24">
        <f t="shared" ref="J42:J49" si="16">I42/$I$7</f>
        <v>2.2227966797926286E-2</v>
      </c>
      <c r="K42" s="22">
        <f t="shared" ref="K42:K49" si="17">I42-D42</f>
        <v>2.0500000000000043</v>
      </c>
      <c r="L42" s="54">
        <f t="shared" ref="L42:L49" si="18">K42/D42</f>
        <v>3.3761528326745789E-2</v>
      </c>
      <c r="M42" s="54">
        <f t="shared" ref="M42:M49" si="19">I42/G42</f>
        <v>0.78698595787362102</v>
      </c>
    </row>
    <row r="43" spans="2:14">
      <c r="B43" s="59" t="s">
        <v>156</v>
      </c>
      <c r="C43" s="21">
        <v>19.690000000000001</v>
      </c>
      <c r="D43" s="72">
        <f>ROUND('PU Wise OWE'!$AK$84/10000,2)</f>
        <v>0.18</v>
      </c>
      <c r="E43" s="87">
        <f t="shared" si="14"/>
        <v>7.5987521160413872E-5</v>
      </c>
      <c r="F43" s="99"/>
      <c r="G43" s="21">
        <f>ROUND('PU Wise OWE'!$AK$82/10000,2)</f>
        <v>0.32</v>
      </c>
      <c r="H43" s="24">
        <f t="shared" si="15"/>
        <v>8.8926188484614386E-5</v>
      </c>
      <c r="I43" s="21">
        <f>ROUND('PU Wise OWE'!$AK$85/10000,2)</f>
        <v>0.16</v>
      </c>
      <c r="J43" s="24">
        <f t="shared" si="16"/>
        <v>5.6658828862007423E-5</v>
      </c>
      <c r="K43" s="22">
        <f t="shared" si="17"/>
        <v>-1.999999999999999E-2</v>
      </c>
      <c r="L43" s="54">
        <f t="shared" si="18"/>
        <v>-0.11111111111111106</v>
      </c>
      <c r="M43" s="54">
        <f t="shared" si="19"/>
        <v>0.5</v>
      </c>
    </row>
    <row r="44" spans="2:14">
      <c r="B44" s="60" t="s">
        <v>163</v>
      </c>
      <c r="C44" s="110">
        <v>114.4</v>
      </c>
      <c r="D44" s="72">
        <f>ROUND('PU Wise OWE'!$AR$84/10000,2)</f>
        <v>1.39</v>
      </c>
      <c r="E44" s="87">
        <f t="shared" si="14"/>
        <v>5.8679252451652932E-4</v>
      </c>
      <c r="F44" s="99"/>
      <c r="G44" s="21">
        <f>ROUND('PU Wise OWE'!$AR$82/10000,2)</f>
        <v>2.5</v>
      </c>
      <c r="H44" s="24">
        <f t="shared" si="15"/>
        <v>6.9473584753604984E-4</v>
      </c>
      <c r="I44" s="21">
        <f>ROUND('PU Wise OWE'!$AR$85/10000,2)</f>
        <v>0.11</v>
      </c>
      <c r="J44" s="24">
        <f t="shared" si="16"/>
        <v>3.8952944842630102E-5</v>
      </c>
      <c r="K44" s="22">
        <f t="shared" si="17"/>
        <v>-1.2799999999999998</v>
      </c>
      <c r="L44" s="54">
        <f t="shared" si="18"/>
        <v>-0.92086330935251792</v>
      </c>
      <c r="M44" s="54">
        <f t="shared" si="19"/>
        <v>4.3999999999999997E-2</v>
      </c>
    </row>
    <row r="45" spans="2:14">
      <c r="B45" s="60" t="s">
        <v>164</v>
      </c>
      <c r="C45" s="110">
        <v>46.69</v>
      </c>
      <c r="D45" s="72">
        <f>ROUND('PU Wise OWE'!$AU$84/10000,2)</f>
        <v>0.12</v>
      </c>
      <c r="E45" s="87">
        <f t="shared" si="14"/>
        <v>5.0658347440275919E-5</v>
      </c>
      <c r="F45" s="99"/>
      <c r="G45" s="21">
        <f>ROUND('PU Wise OWE'!$AU$82/10000,2)</f>
        <v>0.39</v>
      </c>
      <c r="H45" s="24">
        <f t="shared" si="15"/>
        <v>1.0837879221562379E-4</v>
      </c>
      <c r="I45" s="21">
        <f>ROUND('PU Wise OWE'!$AU$85/10000,2)</f>
        <v>-2.14</v>
      </c>
      <c r="J45" s="24">
        <f t="shared" si="16"/>
        <v>-7.5781183602934932E-4</v>
      </c>
      <c r="K45" s="22">
        <f t="shared" si="17"/>
        <v>-2.2600000000000002</v>
      </c>
      <c r="L45" s="54">
        <f t="shared" si="18"/>
        <v>-18.833333333333336</v>
      </c>
      <c r="M45" s="54">
        <f t="shared" si="19"/>
        <v>-5.4871794871794872</v>
      </c>
    </row>
    <row r="46" spans="2:14">
      <c r="B46" s="59" t="s">
        <v>161</v>
      </c>
      <c r="C46" s="21">
        <v>54.55</v>
      </c>
      <c r="D46" s="72">
        <f>ROUND('PU Wise OWE'!$AZ$84/10000,2)</f>
        <v>0</v>
      </c>
      <c r="E46" s="87">
        <f t="shared" si="14"/>
        <v>0</v>
      </c>
      <c r="F46" s="99"/>
      <c r="G46" s="21">
        <f>ROUND('PU Wise OWE'!$AZ$82/10000,2)</f>
        <v>0</v>
      </c>
      <c r="H46" s="24">
        <f t="shared" si="15"/>
        <v>0</v>
      </c>
      <c r="I46" s="21">
        <f>ROUND('PU Wise OWE'!$AZ$85/10000,2)</f>
        <v>0</v>
      </c>
      <c r="J46" s="24">
        <f t="shared" si="16"/>
        <v>0</v>
      </c>
      <c r="K46" s="22">
        <f t="shared" si="17"/>
        <v>0</v>
      </c>
      <c r="L46" s="54" t="e">
        <f t="shared" si="18"/>
        <v>#DIV/0!</v>
      </c>
      <c r="M46" s="54" t="e">
        <f t="shared" si="19"/>
        <v>#DIV/0!</v>
      </c>
    </row>
    <row r="47" spans="2:14">
      <c r="B47" s="60" t="s">
        <v>162</v>
      </c>
      <c r="C47" s="110">
        <v>38.14</v>
      </c>
      <c r="D47" s="72">
        <f>ROUND('PU Wise OWE'!$BA$84/10000,2)</f>
        <v>59.03</v>
      </c>
      <c r="E47" s="87">
        <f t="shared" si="14"/>
        <v>2.4919685411662396E-2</v>
      </c>
      <c r="F47" s="99"/>
      <c r="G47" s="21">
        <f>ROUND('PU Wise OWE'!$BA$82/10000,2)</f>
        <v>76.55</v>
      </c>
      <c r="H47" s="24">
        <f t="shared" si="15"/>
        <v>2.1272811651553848E-2</v>
      </c>
      <c r="I47" s="21">
        <f>ROUND('PU Wise OWE'!$BA$85/10000,2)</f>
        <v>64.64</v>
      </c>
      <c r="J47" s="24">
        <f t="shared" si="16"/>
        <v>2.2890166860250999E-2</v>
      </c>
      <c r="K47" s="22">
        <f t="shared" si="17"/>
        <v>5.6099999999999994</v>
      </c>
      <c r="L47" s="54">
        <f t="shared" si="18"/>
        <v>9.5036422158224623E-2</v>
      </c>
      <c r="M47" s="54">
        <f t="shared" si="19"/>
        <v>0.84441541476159376</v>
      </c>
    </row>
    <row r="48" spans="2:14">
      <c r="B48" s="61" t="s">
        <v>165</v>
      </c>
      <c r="C48" s="105">
        <v>663.48</v>
      </c>
      <c r="D48" s="72">
        <f>ROUND('PU Wise OWE'!$AM$84/10000,2)-ROUND('PU Wise OWE'!$BJ$84/10000,2)</f>
        <v>398.25</v>
      </c>
      <c r="E48" s="87">
        <f t="shared" si="14"/>
        <v>0.16812239056741571</v>
      </c>
      <c r="F48" s="99"/>
      <c r="G48" s="21">
        <f>ROUND('PU Wise OWE'!$AM$82/10000,2)-ROUND('PU Wise OWE'!$BJ$82/10000,2)</f>
        <v>564.15</v>
      </c>
      <c r="H48" s="24">
        <f t="shared" si="15"/>
        <v>0.15677409135498502</v>
      </c>
      <c r="I48" s="21">
        <f>ROUND('PU Wise OWE'!$AM$85/10000,2)-ROUND('PU Wise OWE'!$BJ$85/10000,2)</f>
        <v>603.11</v>
      </c>
      <c r="J48" s="24">
        <f t="shared" si="16"/>
        <v>0.21357191421853311</v>
      </c>
      <c r="K48" s="22">
        <f t="shared" si="17"/>
        <v>204.86</v>
      </c>
      <c r="L48" s="54">
        <f t="shared" si="18"/>
        <v>0.51440050219711242</v>
      </c>
      <c r="M48" s="54">
        <f t="shared" si="19"/>
        <v>1.0690596472569354</v>
      </c>
    </row>
    <row r="49" spans="2:14" s="36" customFormat="1">
      <c r="B49" s="62" t="s">
        <v>125</v>
      </c>
      <c r="C49" s="76">
        <f>C42+C48</f>
        <v>936.95</v>
      </c>
      <c r="D49" s="76">
        <f>D42+D48</f>
        <v>458.97</v>
      </c>
      <c r="E49" s="88">
        <f t="shared" si="14"/>
        <v>0.19375551437219535</v>
      </c>
      <c r="F49" s="100"/>
      <c r="G49" s="26">
        <f>G42+G48</f>
        <v>643.91</v>
      </c>
      <c r="H49" s="56">
        <f t="shared" si="15"/>
        <v>0.17893894383477515</v>
      </c>
      <c r="I49" s="26">
        <f>I42+I48</f>
        <v>665.88</v>
      </c>
      <c r="J49" s="56">
        <f t="shared" si="16"/>
        <v>0.23579988101645938</v>
      </c>
      <c r="K49" s="26">
        <f t="shared" si="17"/>
        <v>206.90999999999997</v>
      </c>
      <c r="L49" s="57">
        <f t="shared" si="18"/>
        <v>0.45081377867834488</v>
      </c>
      <c r="M49" s="54">
        <f t="shared" si="19"/>
        <v>1.0341196751098756</v>
      </c>
    </row>
    <row r="51" spans="2:14">
      <c r="B51" s="77" t="s">
        <v>179</v>
      </c>
      <c r="C51" s="77"/>
    </row>
    <row r="52" spans="2:14" ht="48" customHeight="1">
      <c r="B52" s="83" t="s">
        <v>180</v>
      </c>
      <c r="C52" s="111">
        <v>188.88</v>
      </c>
      <c r="D52" s="72">
        <f>ROUND('PU Wise OWE'!$AK$128/10000,2)-D43</f>
        <v>54.7</v>
      </c>
      <c r="E52" s="87">
        <f t="shared" ref="E52:E56" si="20">D52/$D$7</f>
        <v>2.3091763374859107E-2</v>
      </c>
      <c r="F52" s="288"/>
      <c r="G52" s="22">
        <f>ROUND('PU Wise OWE'!$AK$126/10000,2)-G43</f>
        <v>87.28</v>
      </c>
      <c r="H52" s="24">
        <f t="shared" ref="H52:H54" si="21">G52/$G$7</f>
        <v>2.4254617909178575E-2</v>
      </c>
      <c r="I52" s="22">
        <f>ROUND('PU Wise OWE'!$AK$129/10000,2)-I43</f>
        <v>63.930000000000007</v>
      </c>
      <c r="J52" s="24">
        <f t="shared" ref="J52:J56" si="22">I52/$I$7</f>
        <v>2.2638743307175843E-2</v>
      </c>
      <c r="K52" s="22">
        <f>I52-D52</f>
        <v>9.230000000000004</v>
      </c>
      <c r="L52" s="54">
        <f>K52/D52</f>
        <v>0.16873857404021944</v>
      </c>
      <c r="M52" s="54">
        <f t="shared" ref="M52:M54" si="23">I52/G52</f>
        <v>0.73247021081576547</v>
      </c>
    </row>
    <row r="53" spans="2:14">
      <c r="B53" s="20" t="s">
        <v>157</v>
      </c>
      <c r="C53" s="107">
        <v>121.46</v>
      </c>
      <c r="D53" s="72">
        <f>ROUND('PU Wise OWE'!$AL$128/10000,2)</f>
        <v>25.89</v>
      </c>
      <c r="E53" s="87">
        <f t="shared" si="20"/>
        <v>1.092953846023953E-2</v>
      </c>
      <c r="F53" s="289"/>
      <c r="G53" s="22">
        <f>ROUND('PU Wise OWE'!$AL$126/10000,2)</f>
        <v>44.66</v>
      </c>
      <c r="H53" s="24">
        <f t="shared" si="21"/>
        <v>1.2410761180383994E-2</v>
      </c>
      <c r="I53" s="23">
        <f>ROUND('PU Wise OWE'!$AL$129/10000,2)</f>
        <v>35.54</v>
      </c>
      <c r="J53" s="24">
        <f t="shared" si="22"/>
        <v>1.2585342360973398E-2</v>
      </c>
      <c r="K53" s="22">
        <f>I53-D53</f>
        <v>9.6499999999999986</v>
      </c>
      <c r="L53" s="54">
        <f>K53/D53</f>
        <v>0.37273078408651983</v>
      </c>
      <c r="M53" s="54">
        <f t="shared" si="23"/>
        <v>0.79579041648007165</v>
      </c>
    </row>
    <row r="54" spans="2:14" s="36" customFormat="1">
      <c r="B54" s="25" t="s">
        <v>125</v>
      </c>
      <c r="C54" s="26">
        <f>C52+C53</f>
        <v>310.33999999999997</v>
      </c>
      <c r="D54" s="76">
        <f>SUM(D52:D53)</f>
        <v>80.59</v>
      </c>
      <c r="E54" s="88">
        <f t="shared" si="20"/>
        <v>3.402130183509864E-2</v>
      </c>
      <c r="F54" s="290"/>
      <c r="G54" s="76">
        <f t="shared" ref="G54:I54" si="24">SUM(G52:G53)</f>
        <v>131.94</v>
      </c>
      <c r="H54" s="56">
        <f t="shared" si="21"/>
        <v>3.6665379089562571E-2</v>
      </c>
      <c r="I54" s="76">
        <f t="shared" si="24"/>
        <v>99.47</v>
      </c>
      <c r="J54" s="56">
        <f t="shared" si="22"/>
        <v>3.522408566814924E-2</v>
      </c>
      <c r="K54" s="26">
        <f>I54-D54</f>
        <v>18.879999999999995</v>
      </c>
      <c r="L54" s="104">
        <f>K54/D54</f>
        <v>0.2342722422136741</v>
      </c>
      <c r="M54" s="54">
        <f t="shared" si="23"/>
        <v>0.7539032893739579</v>
      </c>
    </row>
    <row r="56" spans="2:14" s="36" customFormat="1">
      <c r="B56" s="80" t="s">
        <v>158</v>
      </c>
      <c r="C56" s="112">
        <v>348.19</v>
      </c>
      <c r="D56" s="73">
        <f>ROUND('PU Wise OWE'!$AO$128/10000,2)</f>
        <v>130.88999999999999</v>
      </c>
      <c r="E56" s="88">
        <f t="shared" si="20"/>
        <v>5.5255592470480952E-2</v>
      </c>
      <c r="F56" s="55"/>
      <c r="G56" s="26">
        <f>ROUND('PU Wise OWE'!$AO$126/10000,2)</f>
        <v>173.9</v>
      </c>
      <c r="H56" s="56">
        <f t="shared" ref="H56" si="25">G56/$G$7</f>
        <v>4.8325825554607633E-2</v>
      </c>
      <c r="I56" s="25">
        <f>ROUND('PU Wise OWE'!$AO$129/10000,2)</f>
        <v>128.47999999999999</v>
      </c>
      <c r="J56" s="56">
        <f t="shared" si="22"/>
        <v>4.5497039576191958E-2</v>
      </c>
      <c r="K56" s="26">
        <f>I56-D56</f>
        <v>-2.4099999999999966</v>
      </c>
      <c r="L56" s="57">
        <f>K56/D56</f>
        <v>-1.8412407364962923E-2</v>
      </c>
      <c r="M56" s="54">
        <f t="shared" ref="M56" si="26">I56/G56</f>
        <v>0.7388154111558366</v>
      </c>
      <c r="N56" s="120"/>
    </row>
    <row r="57" spans="2:14" s="36" customFormat="1">
      <c r="B57" s="118"/>
      <c r="C57" s="119"/>
      <c r="D57" s="115"/>
      <c r="E57" s="116"/>
      <c r="F57" s="117"/>
      <c r="G57" s="93"/>
      <c r="H57" s="92"/>
      <c r="I57" s="90"/>
      <c r="J57" s="92"/>
      <c r="K57" s="26"/>
      <c r="L57" s="57"/>
      <c r="M57" s="102"/>
    </row>
    <row r="58" spans="2:14">
      <c r="C58" s="295" t="s">
        <v>291</v>
      </c>
      <c r="D58" s="293" t="str">
        <f>'PU Wise OWE'!$B$7</f>
        <v>Actuals upto Nov' 21</v>
      </c>
      <c r="E58" s="295" t="s">
        <v>168</v>
      </c>
      <c r="F58" s="295"/>
      <c r="G58" s="318" t="str">
        <f>'PU Wise OWE'!$B$5</f>
        <v xml:space="preserve">BG SL 2022-23 </v>
      </c>
      <c r="H58" s="295" t="s">
        <v>290</v>
      </c>
      <c r="I58" s="293" t="str">
        <f>'PU Wise OWE'!B8</f>
        <v>Actuals upto Nov' 22</v>
      </c>
      <c r="J58" s="295" t="s">
        <v>200</v>
      </c>
      <c r="K58" s="270" t="s">
        <v>142</v>
      </c>
      <c r="L58" s="270"/>
      <c r="M58" s="271" t="s">
        <v>303</v>
      </c>
      <c r="N58" s="317" t="s">
        <v>203</v>
      </c>
    </row>
    <row r="59" spans="2:14">
      <c r="B59" s="77" t="s">
        <v>181</v>
      </c>
      <c r="C59" s="294"/>
      <c r="D59" s="294"/>
      <c r="E59" s="294"/>
      <c r="F59" s="294"/>
      <c r="G59" s="319"/>
      <c r="H59" s="294"/>
      <c r="I59" s="294"/>
      <c r="J59" s="294"/>
      <c r="K59" s="81" t="s">
        <v>140</v>
      </c>
      <c r="L59" s="82" t="s">
        <v>141</v>
      </c>
      <c r="M59" s="271"/>
      <c r="N59" s="317"/>
    </row>
    <row r="60" spans="2:14">
      <c r="B60" s="23" t="s">
        <v>182</v>
      </c>
      <c r="C60" s="22">
        <v>80.099999999999994</v>
      </c>
      <c r="D60" s="72">
        <f>ROUND('PU Wise OWE'!$AM$62/10000,2)</f>
        <v>32.22</v>
      </c>
      <c r="E60" s="87">
        <f t="shared" ref="E60:E64" si="27">D60/$D$7</f>
        <v>1.3601766287714085E-2</v>
      </c>
      <c r="F60" s="285"/>
      <c r="G60" s="22">
        <f>ROUND('PU Wise OWE'!$AM$60/10000,2)</f>
        <v>47.17</v>
      </c>
      <c r="H60" s="24" t="b">
        <f>H58=G60/$G$7</f>
        <v>0</v>
      </c>
      <c r="I60" s="23">
        <f>ROUND('PU Wise OWE'!$AM$63/10000,2)</f>
        <v>42.31</v>
      </c>
      <c r="J60" s="96">
        <f t="shared" ref="J60:J64" si="28">I60/$I$7</f>
        <v>1.4982719057197088E-2</v>
      </c>
      <c r="K60" s="22">
        <f>I60-D60</f>
        <v>10.090000000000003</v>
      </c>
      <c r="L60" s="54">
        <f>K60/D60</f>
        <v>0.31315952824332727</v>
      </c>
      <c r="M60" s="54">
        <f t="shared" ref="M60:M64" si="29">I60/G60</f>
        <v>0.89696841212635148</v>
      </c>
      <c r="N60" s="71"/>
    </row>
    <row r="61" spans="2:14">
      <c r="B61" s="23" t="s">
        <v>183</v>
      </c>
      <c r="C61" s="22">
        <v>21.26</v>
      </c>
      <c r="D61" s="72">
        <f>ROUND('PU Wise OWE'!$AM$95/10000,2)</f>
        <v>5.44</v>
      </c>
      <c r="E61" s="87">
        <f t="shared" si="27"/>
        <v>2.2965117506258421E-3</v>
      </c>
      <c r="F61" s="286"/>
      <c r="G61" s="22">
        <f>ROUND('PU Wise OWE'!$AM$93/10000,2)</f>
        <v>13.46</v>
      </c>
      <c r="H61" s="24">
        <f t="shared" ref="H61:H64" si="30">G61/$G$7</f>
        <v>3.7404578031340926E-3</v>
      </c>
      <c r="I61" s="23">
        <f>ROUND('PU Wise OWE'!$AM$96/10000,2)</f>
        <v>2.98</v>
      </c>
      <c r="J61" s="96">
        <f t="shared" si="28"/>
        <v>1.0552706875548881E-3</v>
      </c>
      <c r="K61" s="22">
        <f>I61-D61</f>
        <v>-2.4600000000000004</v>
      </c>
      <c r="L61" s="54">
        <f>K61/D61</f>
        <v>-0.45220588235294124</v>
      </c>
      <c r="M61" s="54">
        <f t="shared" si="29"/>
        <v>0.2213967310549777</v>
      </c>
    </row>
    <row r="62" spans="2:14">
      <c r="B62" s="23" t="s">
        <v>184</v>
      </c>
      <c r="C62" s="22">
        <v>9.89</v>
      </c>
      <c r="D62" s="72">
        <f>ROUND('PU Wise OWE'!$AN$18/10000,2)</f>
        <v>4.3499999999999996</v>
      </c>
      <c r="E62" s="87">
        <f t="shared" si="27"/>
        <v>1.836365094710002E-3</v>
      </c>
      <c r="F62" s="286"/>
      <c r="G62" s="22">
        <f>ROUND('PU Wise OWE'!$AN$16/10000,2)</f>
        <v>9.52</v>
      </c>
      <c r="H62" s="24">
        <f>G62/$G$7</f>
        <v>2.6455541074172778E-3</v>
      </c>
      <c r="I62" s="23">
        <f>ROUND('PU Wise OWE'!$AN$19/10000,2)</f>
        <v>8.07</v>
      </c>
      <c r="J62" s="96">
        <f t="shared" si="28"/>
        <v>2.8577296807274994E-3</v>
      </c>
      <c r="K62" s="22">
        <f>I62-D62</f>
        <v>3.7200000000000006</v>
      </c>
      <c r="L62" s="54">
        <f>K62/D62</f>
        <v>0.85517241379310371</v>
      </c>
      <c r="M62" s="54">
        <f t="shared" si="29"/>
        <v>0.8476890756302522</v>
      </c>
      <c r="N62" s="71"/>
    </row>
    <row r="63" spans="2:14">
      <c r="B63" s="23" t="s">
        <v>185</v>
      </c>
      <c r="C63" s="22">
        <v>1.64</v>
      </c>
      <c r="D63" s="72">
        <f>ROUND('PU Wise OWE'!$AN$62/10000,2)</f>
        <v>0</v>
      </c>
      <c r="E63" s="87">
        <f t="shared" si="27"/>
        <v>0</v>
      </c>
      <c r="F63" s="286"/>
      <c r="G63" s="22">
        <f>ROUND('PU Wise OWE'!$AN$60/10000,2)</f>
        <v>2.6</v>
      </c>
      <c r="H63" s="24">
        <f>G63/$G$7</f>
        <v>7.2252528143749192E-4</v>
      </c>
      <c r="I63" s="23">
        <f>ROUND('PU Wise OWE'!$AN$63/10000,2)</f>
        <v>5.48</v>
      </c>
      <c r="J63" s="96">
        <f t="shared" si="28"/>
        <v>1.9405648885237542E-3</v>
      </c>
      <c r="K63" s="22">
        <f>I63-D63</f>
        <v>5.48</v>
      </c>
      <c r="L63" s="54" t="e">
        <f>K63/D63</f>
        <v>#DIV/0!</v>
      </c>
      <c r="M63" s="54">
        <f t="shared" si="29"/>
        <v>2.1076923076923078</v>
      </c>
    </row>
    <row r="64" spans="2:14" s="36" customFormat="1">
      <c r="B64" s="25" t="s">
        <v>125</v>
      </c>
      <c r="C64" s="26">
        <f>C60+C61+C62+C63</f>
        <v>112.89</v>
      </c>
      <c r="D64" s="76">
        <f>SUM(D60:D63)</f>
        <v>42.01</v>
      </c>
      <c r="E64" s="88">
        <f t="shared" si="27"/>
        <v>1.7734643133049927E-2</v>
      </c>
      <c r="F64" s="287"/>
      <c r="G64" s="26">
        <f>SUM(G60:G63)</f>
        <v>72.75</v>
      </c>
      <c r="H64" s="56">
        <f t="shared" si="30"/>
        <v>2.0216813163299052E-2</v>
      </c>
      <c r="I64" s="26">
        <f>SUM(I60:I63)</f>
        <v>58.84</v>
      </c>
      <c r="J64" s="56">
        <f t="shared" si="28"/>
        <v>2.083628431400323E-2</v>
      </c>
      <c r="K64" s="26">
        <f>I64-D64</f>
        <v>16.830000000000005</v>
      </c>
      <c r="L64" s="57">
        <f>K64/D64</f>
        <v>0.40061890026184255</v>
      </c>
      <c r="M64" s="54">
        <f t="shared" si="29"/>
        <v>0.80879725085910659</v>
      </c>
    </row>
    <row r="66" spans="2:13">
      <c r="B66" s="77" t="s">
        <v>186</v>
      </c>
      <c r="C66" s="77"/>
    </row>
    <row r="67" spans="2:13">
      <c r="B67" s="23" t="s">
        <v>187</v>
      </c>
      <c r="C67" s="22">
        <v>1117.51</v>
      </c>
      <c r="D67" s="72">
        <f>ROUND('PU Wise OWE'!$AP$73/10000,2)</f>
        <v>0</v>
      </c>
      <c r="E67" s="87">
        <f t="shared" ref="E67:E69" si="31">D67/$D$7</f>
        <v>0</v>
      </c>
      <c r="F67" s="23"/>
      <c r="G67" s="22">
        <f>ROUND('PU Wise OWE'!$AP$71/10000,2)</f>
        <v>-0.22</v>
      </c>
      <c r="H67" s="24">
        <f t="shared" ref="H67:H69" si="32">G67/$G$7</f>
        <v>-6.1136754583172387E-5</v>
      </c>
      <c r="I67" s="23">
        <f>ROUND('PU Wise OWE'!$AP$74/10000,2)</f>
        <v>0</v>
      </c>
      <c r="J67" s="96">
        <f t="shared" ref="J67:J69" si="33">I67/$I$7</f>
        <v>0</v>
      </c>
      <c r="K67" s="22">
        <f>I67-D67</f>
        <v>0</v>
      </c>
      <c r="L67" s="54" t="e">
        <f>K67/D67</f>
        <v>#DIV/0!</v>
      </c>
      <c r="M67" s="54">
        <f t="shared" ref="M67:M68" si="34">I67/G67</f>
        <v>0</v>
      </c>
    </row>
    <row r="68" spans="2:13">
      <c r="B68" s="89" t="s">
        <v>188</v>
      </c>
      <c r="C68" s="113">
        <v>38.520000000000003</v>
      </c>
      <c r="D68" s="72">
        <f>ROUND('PU Wise OWE'!$AP$128/10000,2)-D67</f>
        <v>-26.33</v>
      </c>
      <c r="E68" s="87">
        <f t="shared" si="31"/>
        <v>-1.1115285734187207E-2</v>
      </c>
      <c r="F68" s="23"/>
      <c r="G68" s="22">
        <f>ROUND('PU Wise OWE'!$AP$126/10000,2)-G67</f>
        <v>-16.23</v>
      </c>
      <c r="H68" s="24">
        <f t="shared" si="32"/>
        <v>-4.5102251222040356E-3</v>
      </c>
      <c r="I68" s="23">
        <f>ROUND('PU Wise OWE'!$AP$129/10000,2)-I67</f>
        <v>-44.12</v>
      </c>
      <c r="J68" s="96">
        <f t="shared" si="33"/>
        <v>-1.5623672058698546E-2</v>
      </c>
      <c r="K68" s="22">
        <f>I68-D68</f>
        <v>-17.79</v>
      </c>
      <c r="L68" s="54">
        <f>K68/D68</f>
        <v>0.67565514622104061</v>
      </c>
      <c r="M68" s="54">
        <f t="shared" si="34"/>
        <v>2.7184226740603816</v>
      </c>
    </row>
    <row r="69" spans="2:13" s="36" customFormat="1">
      <c r="B69" s="25" t="s">
        <v>125</v>
      </c>
      <c r="C69" s="26">
        <f>C67+C68</f>
        <v>1156.03</v>
      </c>
      <c r="D69" s="76">
        <f>SUM(D67:D68)</f>
        <v>-26.33</v>
      </c>
      <c r="E69" s="88">
        <f t="shared" si="31"/>
        <v>-1.1115285734187207E-2</v>
      </c>
      <c r="F69" s="90"/>
      <c r="G69" s="91">
        <f>SUM(G67:G68)</f>
        <v>-16.45</v>
      </c>
      <c r="H69" s="92">
        <f t="shared" si="32"/>
        <v>-4.5713618767872083E-3</v>
      </c>
      <c r="I69" s="91">
        <f>SUM(I67:I68)</f>
        <v>-44.12</v>
      </c>
      <c r="J69" s="56">
        <f t="shared" si="33"/>
        <v>-1.5623672058698546E-2</v>
      </c>
      <c r="K69" s="93">
        <f>I69-D69</f>
        <v>-17.79</v>
      </c>
      <c r="L69" s="103">
        <f>K69/D69</f>
        <v>0.67565514622104061</v>
      </c>
    </row>
    <row r="70" spans="2:13">
      <c r="F70" s="31"/>
      <c r="G70" s="34"/>
      <c r="H70" s="34"/>
      <c r="I70" s="31"/>
      <c r="J70" s="31"/>
      <c r="K70" s="34"/>
      <c r="L70" s="94"/>
    </row>
    <row r="71" spans="2:13">
      <c r="B71" s="77" t="s">
        <v>190</v>
      </c>
      <c r="C71" s="77"/>
      <c r="F71" s="31"/>
      <c r="G71" s="34"/>
      <c r="H71" s="34"/>
      <c r="I71" s="31"/>
      <c r="J71" s="31"/>
      <c r="K71" s="34"/>
      <c r="L71" s="94"/>
    </row>
    <row r="72" spans="2:13">
      <c r="B72" s="23" t="s">
        <v>189</v>
      </c>
      <c r="C72" s="22">
        <v>12.31</v>
      </c>
      <c r="D72" s="72">
        <f>ROUND('PU Wise OWE'!$AQ$29/10000,2)+ROUND('PU Wise OWE'!$BB$29/10000,2)</f>
        <v>-2.42</v>
      </c>
      <c r="E72" s="87">
        <f t="shared" ref="E72:E74" si="35">D72/$D$7</f>
        <v>-1.0216100067122311E-3</v>
      </c>
      <c r="F72" s="23"/>
      <c r="G72" s="72">
        <f>ROUND('PU Wise OWE'!$AQ$27/10000,2)+ROUND('PU Wise OWE'!$BB$27/10000,2)</f>
        <v>-8.08</v>
      </c>
      <c r="H72" s="24">
        <f t="shared" ref="H72:H74" si="36">G72/$G$7</f>
        <v>-2.2453862592365132E-3</v>
      </c>
      <c r="I72" s="72">
        <f>ROUND('PU Wise OWE'!$AQ$30/10000,2)+ROUND('PU Wise OWE'!$BB$30/10000,2)</f>
        <v>-4.68</v>
      </c>
      <c r="J72" s="96">
        <f t="shared" ref="J72:J74" si="37">I72/$I$7</f>
        <v>-1.6572707442137169E-3</v>
      </c>
      <c r="K72" s="22">
        <f>I72-D72</f>
        <v>-2.2599999999999998</v>
      </c>
      <c r="L72" s="54">
        <f>K72/D72</f>
        <v>0.93388429752066104</v>
      </c>
      <c r="M72" s="54">
        <f t="shared" ref="M72:M73" si="38">I72/G72</f>
        <v>0.57920792079207917</v>
      </c>
    </row>
    <row r="73" spans="2:13">
      <c r="B73" s="23" t="s">
        <v>191</v>
      </c>
      <c r="C73" s="22">
        <v>114.52</v>
      </c>
      <c r="D73" s="72">
        <f>ROUND('PU Wise OWE'!$AQ$40/10000,2)+ROUND('PU Wise OWE'!$BB$40/10000,2)</f>
        <v>22.65</v>
      </c>
      <c r="E73" s="87">
        <f t="shared" si="35"/>
        <v>9.5617630793520796E-3</v>
      </c>
      <c r="F73" s="23"/>
      <c r="G73" s="72">
        <f>ROUND('PU Wise OWE'!$AQ$38/10000,2)+ROUND('PU Wise OWE'!$BB$38/10000,2)</f>
        <v>39.79</v>
      </c>
      <c r="H73" s="24">
        <f t="shared" si="36"/>
        <v>1.105741574938377E-2</v>
      </c>
      <c r="I73" s="72">
        <f>ROUND('PU Wise OWE'!$AQ$41/10000,2)+ROUND('PU Wise OWE'!$BB$41/10000,2)</f>
        <v>36.35</v>
      </c>
      <c r="J73" s="96">
        <f t="shared" si="37"/>
        <v>1.2872177682087312E-2</v>
      </c>
      <c r="K73" s="22">
        <f>I73-D73</f>
        <v>13.700000000000003</v>
      </c>
      <c r="L73" s="54">
        <f>K73/D73</f>
        <v>0.60485651214128056</v>
      </c>
      <c r="M73" s="54">
        <f t="shared" si="38"/>
        <v>0.91354611711485301</v>
      </c>
    </row>
    <row r="74" spans="2:13" s="36" customFormat="1">
      <c r="B74" s="25" t="s">
        <v>125</v>
      </c>
      <c r="C74" s="26">
        <f>C72+C73</f>
        <v>126.83</v>
      </c>
      <c r="D74" s="76">
        <f>SUM(D72:D73)</f>
        <v>20.229999999999997</v>
      </c>
      <c r="E74" s="88">
        <f t="shared" si="35"/>
        <v>8.5401530726398472E-3</v>
      </c>
      <c r="F74" s="25"/>
      <c r="G74" s="76">
        <f>SUM(G72:G73)</f>
        <v>31.71</v>
      </c>
      <c r="H74" s="56">
        <f t="shared" si="36"/>
        <v>8.8120294901472569E-3</v>
      </c>
      <c r="I74" s="76">
        <f t="shared" ref="I74" si="39">SUM(I72:I73)</f>
        <v>31.67</v>
      </c>
      <c r="J74" s="56">
        <f t="shared" si="37"/>
        <v>1.1214906937873595E-2</v>
      </c>
      <c r="K74" s="26">
        <f>I74-D74</f>
        <v>11.440000000000005</v>
      </c>
      <c r="L74" s="57">
        <f>K74/D74</f>
        <v>0.56549678695007444</v>
      </c>
    </row>
    <row r="75" spans="2:13">
      <c r="E75" s="31"/>
      <c r="F75" s="31"/>
      <c r="G75" s="34"/>
      <c r="H75" s="34"/>
      <c r="I75" s="31"/>
      <c r="J75" s="31"/>
      <c r="K75" s="34"/>
      <c r="L75" s="94"/>
    </row>
    <row r="76" spans="2:13">
      <c r="B76" s="77" t="s">
        <v>192</v>
      </c>
      <c r="C76" s="77"/>
      <c r="E76" s="31"/>
      <c r="F76" s="31"/>
      <c r="G76" s="34"/>
      <c r="H76" s="34"/>
      <c r="I76" s="31"/>
      <c r="J76" s="31"/>
      <c r="K76" s="34"/>
      <c r="L76" s="94"/>
    </row>
    <row r="77" spans="2:13">
      <c r="B77" s="23" t="s">
        <v>194</v>
      </c>
      <c r="C77" s="22">
        <v>2</v>
      </c>
      <c r="D77" s="72">
        <f>ROUND('PU Wise OWE'!$AW$128/10000,2)</f>
        <v>7.0000000000000007E-2</v>
      </c>
      <c r="E77" s="87">
        <f t="shared" ref="E77:E83" si="40">D77/$D$7</f>
        <v>2.9550702673494291E-5</v>
      </c>
      <c r="F77" s="23"/>
      <c r="G77" s="22">
        <f>ROUND('PU Wise OWE'!$AW$126/10000,2)</f>
        <v>0.32</v>
      </c>
      <c r="H77" s="24">
        <f t="shared" ref="H77:H83" si="41">G77/$G$7</f>
        <v>8.8926188484614386E-5</v>
      </c>
      <c r="I77" s="23">
        <f>ROUND('PU Wise OWE'!$AW$129/10000,2)</f>
        <v>0.36</v>
      </c>
      <c r="J77" s="96">
        <f t="shared" ref="J77:J85" si="42">I77/$I$7</f>
        <v>1.274823649395167E-4</v>
      </c>
      <c r="K77" s="22">
        <f t="shared" ref="K77:K83" si="43">I77-D77</f>
        <v>0.28999999999999998</v>
      </c>
      <c r="L77" s="54">
        <f t="shared" ref="L77:L83" si="44">K77/D77</f>
        <v>4.1428571428571423</v>
      </c>
      <c r="M77" s="54">
        <f t="shared" ref="M77:M82" si="45">I77/G77</f>
        <v>1.125</v>
      </c>
    </row>
    <row r="78" spans="2:13">
      <c r="B78" s="23" t="s">
        <v>193</v>
      </c>
      <c r="C78" s="22">
        <v>1.66</v>
      </c>
      <c r="D78" s="72">
        <f>ROUND('PU Wise OWE'!$AX$128/10000,2)</f>
        <v>0.13</v>
      </c>
      <c r="E78" s="87">
        <f t="shared" si="40"/>
        <v>5.4879876393632247E-5</v>
      </c>
      <c r="F78" s="23"/>
      <c r="G78" s="22">
        <f>ROUND('PU Wise OWE'!$AX$126/10000,2)</f>
        <v>0.31</v>
      </c>
      <c r="H78" s="24">
        <f t="shared" si="41"/>
        <v>8.6147245094470192E-5</v>
      </c>
      <c r="I78" s="23">
        <f>ROUND('PU Wise OWE'!$AX$129/10000,2)</f>
        <v>0.11</v>
      </c>
      <c r="J78" s="96">
        <f t="shared" si="42"/>
        <v>3.8952944842630102E-5</v>
      </c>
      <c r="K78" s="22">
        <f t="shared" si="43"/>
        <v>-2.0000000000000004E-2</v>
      </c>
      <c r="L78" s="54">
        <f t="shared" si="44"/>
        <v>-0.15384615384615388</v>
      </c>
      <c r="M78" s="54">
        <f t="shared" si="45"/>
        <v>0.35483870967741937</v>
      </c>
    </row>
    <row r="79" spans="2:13">
      <c r="B79" s="23" t="s">
        <v>195</v>
      </c>
      <c r="C79" s="22">
        <v>16.940000000000001</v>
      </c>
      <c r="D79" s="72">
        <f>ROUND('PU Wise OWE'!$BC$128/10000,2)</f>
        <v>6.58</v>
      </c>
      <c r="E79" s="87">
        <f t="shared" si="40"/>
        <v>2.7777660513084632E-3</v>
      </c>
      <c r="F79" s="23"/>
      <c r="G79" s="22">
        <f>ROUND('PU Wise OWE'!$BC$126/10000,2)</f>
        <v>7.18</v>
      </c>
      <c r="H79" s="24">
        <f t="shared" si="41"/>
        <v>1.9952813541235354E-3</v>
      </c>
      <c r="I79" s="23">
        <f>ROUND('PU Wise OWE'!$BC$129/10000,2)</f>
        <v>6.6</v>
      </c>
      <c r="J79" s="96">
        <f t="shared" si="42"/>
        <v>2.3371766905578061E-3</v>
      </c>
      <c r="K79" s="22">
        <f t="shared" si="43"/>
        <v>1.9999999999999574E-2</v>
      </c>
      <c r="L79" s="54">
        <f t="shared" si="44"/>
        <v>3.0395136778114855E-3</v>
      </c>
      <c r="M79" s="54">
        <f t="shared" si="45"/>
        <v>0.91922005571030641</v>
      </c>
    </row>
    <row r="80" spans="2:13">
      <c r="B80" s="23" t="s">
        <v>196</v>
      </c>
      <c r="C80" s="22">
        <v>16.95</v>
      </c>
      <c r="D80" s="72">
        <f>ROUND('PU Wise OWE'!$BD$128/10000,2)</f>
        <v>6.48</v>
      </c>
      <c r="E80" s="87">
        <f t="shared" si="40"/>
        <v>2.7355507617748999E-3</v>
      </c>
      <c r="F80" s="23"/>
      <c r="G80" s="22">
        <f>ROUND('PU Wise OWE'!$BD$126/10000,2)</f>
        <v>7.1</v>
      </c>
      <c r="H80" s="24">
        <f t="shared" si="41"/>
        <v>1.9730498070023817E-3</v>
      </c>
      <c r="I80" s="23">
        <f>ROUND('PU Wise OWE'!$BD$129/10000,2)</f>
        <v>6.54</v>
      </c>
      <c r="J80" s="96">
        <f t="shared" si="42"/>
        <v>2.3159296297345531E-3</v>
      </c>
      <c r="K80" s="22">
        <f t="shared" si="43"/>
        <v>5.9999999999999609E-2</v>
      </c>
      <c r="L80" s="54">
        <f t="shared" si="44"/>
        <v>9.259259259259198E-3</v>
      </c>
      <c r="M80" s="54">
        <f t="shared" si="45"/>
        <v>0.92112676056338039</v>
      </c>
    </row>
    <row r="81" spans="2:13">
      <c r="B81" s="23" t="s">
        <v>197</v>
      </c>
      <c r="C81" s="22">
        <v>17.329999999999998</v>
      </c>
      <c r="D81" s="72">
        <f>ROUND('PU Wise OWE'!$BF$128/10000,2)</f>
        <v>7.83</v>
      </c>
      <c r="E81" s="87">
        <f t="shared" si="40"/>
        <v>3.305457170478004E-3</v>
      </c>
      <c r="F81" s="23"/>
      <c r="G81" s="22">
        <f>ROUND('PU Wise OWE'!$BF$126/10000,2)</f>
        <v>9.6999999999999993</v>
      </c>
      <c r="H81" s="24">
        <f t="shared" si="41"/>
        <v>2.6955750884398734E-3</v>
      </c>
      <c r="I81" s="23">
        <f>ROUND('PU Wise OWE'!$BF$129/10000,2)</f>
        <v>9.35</v>
      </c>
      <c r="J81" s="96">
        <f t="shared" si="42"/>
        <v>3.3110003116235587E-3</v>
      </c>
      <c r="K81" s="22">
        <f t="shared" si="43"/>
        <v>1.5199999999999996</v>
      </c>
      <c r="L81" s="54">
        <f t="shared" si="44"/>
        <v>0.19412515964240096</v>
      </c>
      <c r="M81" s="54">
        <f t="shared" si="45"/>
        <v>0.96391752577319589</v>
      </c>
    </row>
    <row r="82" spans="2:13">
      <c r="B82" s="23" t="s">
        <v>198</v>
      </c>
      <c r="C82" s="22">
        <v>166.71</v>
      </c>
      <c r="D82" s="72">
        <f>ROUND('PU Wise OWE'!$BG$128/10000,2)-ROUND('PU Wise OWE'!$BG$117/10000,2)</f>
        <v>25.180000000000007</v>
      </c>
      <c r="E82" s="87">
        <f t="shared" si="40"/>
        <v>1.0629809904551233E-2</v>
      </c>
      <c r="F82" s="23"/>
      <c r="G82" s="22">
        <f>ROUND('PU Wise OWE'!$BG$126/10000,2)-ROUND('PU Wise OWE'!$BG$115/10000,2)</f>
        <v>17.120000000000005</v>
      </c>
      <c r="H82" s="24">
        <f t="shared" si="41"/>
        <v>4.7575510839268711E-3</v>
      </c>
      <c r="I82" s="23">
        <f>ROUND('PU Wise OWE'!$BG$129/10000,2)-ROUND('PU Wise OWE'!$BG$118/10000,2)</f>
        <v>49.52000000000001</v>
      </c>
      <c r="J82" s="96">
        <f t="shared" si="42"/>
        <v>1.7535907532791301E-2</v>
      </c>
      <c r="K82" s="22">
        <f t="shared" si="43"/>
        <v>24.340000000000003</v>
      </c>
      <c r="L82" s="54">
        <f t="shared" si="44"/>
        <v>0.96664019062748197</v>
      </c>
      <c r="M82" s="54">
        <f t="shared" si="45"/>
        <v>2.8925233644859811</v>
      </c>
    </row>
    <row r="83" spans="2:13" s="36" customFormat="1">
      <c r="B83" s="25" t="s">
        <v>125</v>
      </c>
      <c r="C83" s="26">
        <f>C77+C78+C79+C80+C81+C82</f>
        <v>221.59</v>
      </c>
      <c r="D83" s="76">
        <f>SUM(D77:D82)</f>
        <v>46.27000000000001</v>
      </c>
      <c r="E83" s="88">
        <f t="shared" si="40"/>
        <v>1.9533014467179727E-2</v>
      </c>
      <c r="F83" s="25"/>
      <c r="G83" s="76">
        <f>SUM(G77:G82)</f>
        <v>41.730000000000004</v>
      </c>
      <c r="H83" s="56">
        <f t="shared" si="41"/>
        <v>1.1596530767071745E-2</v>
      </c>
      <c r="I83" s="76">
        <f>SUM(I77:I82)</f>
        <v>72.480000000000018</v>
      </c>
      <c r="J83" s="56">
        <f t="shared" si="42"/>
        <v>2.5666449474489369E-2</v>
      </c>
      <c r="K83" s="26">
        <f t="shared" si="43"/>
        <v>26.210000000000008</v>
      </c>
      <c r="L83" s="57">
        <f t="shared" si="44"/>
        <v>0.56645774800086457</v>
      </c>
      <c r="M83" s="25"/>
    </row>
    <row r="85" spans="2:13" s="36" customFormat="1" ht="31.5" customHeight="1">
      <c r="B85" s="95" t="s">
        <v>199</v>
      </c>
      <c r="C85" s="114">
        <v>3247.44</v>
      </c>
      <c r="D85" s="76">
        <f>D37+D49+D54+D56+D64+D69+D74+D83</f>
        <v>758.05</v>
      </c>
      <c r="E85" s="88">
        <f t="shared" ref="E85" si="46">D85/$D$7</f>
        <v>0.32001300230917634</v>
      </c>
      <c r="F85" s="25"/>
      <c r="G85" s="76">
        <f>G37+G49+G54+G56+G64+G69+G74+G83</f>
        <v>1089.0899999999999</v>
      </c>
      <c r="H85" s="56">
        <f t="shared" ref="H85" si="47">G85/$G$7</f>
        <v>0.3026519456772146</v>
      </c>
      <c r="I85" s="76">
        <f>I37+I49+I54+I56+I64+I69+I74+I83</f>
        <v>1018.24</v>
      </c>
      <c r="J85" s="56">
        <f t="shared" si="42"/>
        <v>0.36057678687781525</v>
      </c>
      <c r="K85" s="26">
        <f>I85-D85</f>
        <v>260.19000000000005</v>
      </c>
      <c r="L85" s="57">
        <f>K85/D85</f>
        <v>0.34323593430512506</v>
      </c>
      <c r="M85" s="54">
        <f t="shared" ref="M85" si="48">I85/G85</f>
        <v>0.93494568860241123</v>
      </c>
    </row>
    <row r="86" spans="2:13">
      <c r="B86" s="179"/>
      <c r="C86" s="179"/>
      <c r="D86" s="139"/>
      <c r="E86" s="179"/>
      <c r="F86" s="179"/>
      <c r="G86" s="179"/>
      <c r="H86" s="179"/>
      <c r="I86" s="179"/>
      <c r="J86" s="179"/>
      <c r="K86" s="179"/>
      <c r="L86" s="179"/>
      <c r="M86" s="179"/>
    </row>
    <row r="87" spans="2:13" s="149" customFormat="1" ht="16.5" customHeight="1">
      <c r="B87" s="186"/>
      <c r="C87" s="278" t="s">
        <v>291</v>
      </c>
      <c r="D87" s="281" t="s">
        <v>292</v>
      </c>
      <c r="E87" s="278" t="s">
        <v>168</v>
      </c>
      <c r="F87" s="278"/>
      <c r="G87" s="315" t="s">
        <v>296</v>
      </c>
      <c r="H87" s="278" t="s">
        <v>298</v>
      </c>
      <c r="I87" s="281" t="s">
        <v>293</v>
      </c>
      <c r="J87" s="278" t="s">
        <v>200</v>
      </c>
      <c r="K87" s="280" t="s">
        <v>142</v>
      </c>
      <c r="L87" s="280"/>
      <c r="M87" s="274" t="s">
        <v>295</v>
      </c>
    </row>
    <row r="88" spans="2:13" s="149" customFormat="1">
      <c r="B88" s="80" t="s">
        <v>248</v>
      </c>
      <c r="C88" s="279"/>
      <c r="D88" s="279"/>
      <c r="E88" s="279"/>
      <c r="F88" s="279"/>
      <c r="G88" s="316"/>
      <c r="H88" s="279"/>
      <c r="I88" s="282"/>
      <c r="J88" s="279"/>
      <c r="K88" s="81" t="s">
        <v>140</v>
      </c>
      <c r="L88" s="81" t="s">
        <v>141</v>
      </c>
      <c r="M88" s="274"/>
    </row>
    <row r="89" spans="2:13" s="149" customFormat="1" ht="15" customHeight="1">
      <c r="B89" s="20" t="s">
        <v>249</v>
      </c>
      <c r="C89" s="20">
        <v>17</v>
      </c>
      <c r="D89" s="83">
        <v>0</v>
      </c>
      <c r="E89" s="87">
        <f t="shared" ref="E89:E102" si="49">D89/$D$7</f>
        <v>0</v>
      </c>
      <c r="F89" s="20"/>
      <c r="G89" s="107">
        <v>0.69</v>
      </c>
      <c r="H89" s="187">
        <f t="shared" ref="H89:H102" si="50">G89/$G$7</f>
        <v>1.9174709391994976E-4</v>
      </c>
      <c r="I89" s="20">
        <v>0</v>
      </c>
      <c r="J89" s="187">
        <f t="shared" ref="J89:J102" si="51">I89/$I$7</f>
        <v>0</v>
      </c>
      <c r="K89" s="107">
        <f>I89-D89</f>
        <v>0</v>
      </c>
      <c r="L89" s="188">
        <v>0</v>
      </c>
      <c r="M89" s="188">
        <f t="shared" ref="M89:M102" si="52">I89/G89</f>
        <v>0</v>
      </c>
    </row>
    <row r="90" spans="2:13" s="149" customFormat="1">
      <c r="B90" s="20" t="s">
        <v>250</v>
      </c>
      <c r="C90" s="20">
        <v>33.630000000000003</v>
      </c>
      <c r="D90" s="111">
        <v>1.86</v>
      </c>
      <c r="E90" s="87">
        <f t="shared" si="49"/>
        <v>7.8520438532427678E-4</v>
      </c>
      <c r="F90" s="20"/>
      <c r="G90" s="107">
        <v>33.28</v>
      </c>
      <c r="H90" s="187">
        <f t="shared" si="50"/>
        <v>9.2483236023998966E-3</v>
      </c>
      <c r="I90" s="107">
        <v>2.77</v>
      </c>
      <c r="J90" s="187">
        <f t="shared" si="51"/>
        <v>9.8090597467350338E-4</v>
      </c>
      <c r="K90" s="107">
        <f t="shared" ref="K90:K102" si="53">I90-D90</f>
        <v>0.90999999999999992</v>
      </c>
      <c r="L90" s="188">
        <f t="shared" ref="L90:L102" si="54">K90/D90</f>
        <v>0.48924731182795694</v>
      </c>
      <c r="M90" s="188">
        <f t="shared" si="52"/>
        <v>8.3233173076923073E-2</v>
      </c>
    </row>
    <row r="91" spans="2:13" s="149" customFormat="1">
      <c r="B91" s="20" t="s">
        <v>260</v>
      </c>
      <c r="C91" s="20">
        <v>7.44</v>
      </c>
      <c r="D91" s="111">
        <v>0.04</v>
      </c>
      <c r="E91" s="87">
        <f t="shared" si="49"/>
        <v>1.6886115813425308E-5</v>
      </c>
      <c r="F91" s="20"/>
      <c r="G91" s="107">
        <v>0.53</v>
      </c>
      <c r="H91" s="187">
        <f t="shared" si="50"/>
        <v>1.4728399967764259E-4</v>
      </c>
      <c r="I91" s="107">
        <v>0</v>
      </c>
      <c r="J91" s="187">
        <f t="shared" si="51"/>
        <v>0</v>
      </c>
      <c r="K91" s="107">
        <f t="shared" si="53"/>
        <v>-0.04</v>
      </c>
      <c r="L91" s="188">
        <f t="shared" si="54"/>
        <v>-1</v>
      </c>
      <c r="M91" s="188">
        <f t="shared" si="52"/>
        <v>0</v>
      </c>
    </row>
    <row r="92" spans="2:13" s="149" customFormat="1">
      <c r="B92" s="61" t="s">
        <v>251</v>
      </c>
      <c r="C92" s="27">
        <f>SUM(C89:C91)</f>
        <v>58.07</v>
      </c>
      <c r="D92" s="106">
        <f>SUM(D89:D91)</f>
        <v>1.9000000000000001</v>
      </c>
      <c r="E92" s="88">
        <f t="shared" si="49"/>
        <v>8.0209050113770218E-4</v>
      </c>
      <c r="F92" s="27">
        <f t="shared" ref="F92:G92" si="55">SUM(F89:F90)</f>
        <v>0</v>
      </c>
      <c r="G92" s="106">
        <f t="shared" si="55"/>
        <v>33.97</v>
      </c>
      <c r="H92" s="189">
        <f t="shared" si="50"/>
        <v>9.4400706963198456E-3</v>
      </c>
      <c r="I92" s="106">
        <f>SUM(I89:I91)</f>
        <v>2.77</v>
      </c>
      <c r="J92" s="189">
        <f t="shared" si="51"/>
        <v>9.8090597467350338E-4</v>
      </c>
      <c r="K92" s="106">
        <f t="shared" si="53"/>
        <v>0.86999999999999988</v>
      </c>
      <c r="L92" s="190">
        <f t="shared" si="54"/>
        <v>0.45789473684210519</v>
      </c>
      <c r="M92" s="190">
        <f t="shared" si="52"/>
        <v>8.1542537533117465E-2</v>
      </c>
    </row>
    <row r="93" spans="2:13" s="149" customFormat="1">
      <c r="B93" s="20" t="s">
        <v>252</v>
      </c>
      <c r="C93" s="20">
        <v>0</v>
      </c>
      <c r="D93" s="83">
        <v>0</v>
      </c>
      <c r="E93" s="87">
        <f t="shared" si="49"/>
        <v>0</v>
      </c>
      <c r="F93" s="20"/>
      <c r="G93" s="107">
        <v>0</v>
      </c>
      <c r="H93" s="187">
        <f t="shared" si="50"/>
        <v>0</v>
      </c>
      <c r="I93" s="107">
        <v>0</v>
      </c>
      <c r="J93" s="187">
        <f t="shared" si="51"/>
        <v>0</v>
      </c>
      <c r="K93" s="107">
        <f t="shared" si="53"/>
        <v>0</v>
      </c>
      <c r="L93" s="188">
        <v>0</v>
      </c>
      <c r="M93" s="188">
        <v>0</v>
      </c>
    </row>
    <row r="94" spans="2:13" s="149" customFormat="1">
      <c r="B94" s="20" t="s">
        <v>253</v>
      </c>
      <c r="C94" s="20">
        <v>13.17</v>
      </c>
      <c r="D94" s="111">
        <v>0.17</v>
      </c>
      <c r="E94" s="87">
        <f t="shared" si="49"/>
        <v>7.1765992207057565E-5</v>
      </c>
      <c r="F94" s="20"/>
      <c r="G94" s="107">
        <v>14.55</v>
      </c>
      <c r="H94" s="187">
        <f t="shared" si="50"/>
        <v>4.0433626326598108E-3</v>
      </c>
      <c r="I94" s="107">
        <v>3.38</v>
      </c>
      <c r="J94" s="187">
        <f t="shared" si="51"/>
        <v>1.1969177597099068E-3</v>
      </c>
      <c r="K94" s="107">
        <f t="shared" si="53"/>
        <v>3.21</v>
      </c>
      <c r="L94" s="188">
        <f t="shared" si="54"/>
        <v>18.882352941176467</v>
      </c>
      <c r="M94" s="188">
        <f t="shared" si="52"/>
        <v>0.23230240549828177</v>
      </c>
    </row>
    <row r="95" spans="2:13" s="149" customFormat="1">
      <c r="B95" s="20" t="s">
        <v>261</v>
      </c>
      <c r="C95" s="20">
        <v>-0.3</v>
      </c>
      <c r="D95" s="111">
        <v>0</v>
      </c>
      <c r="E95" s="87">
        <f t="shared" si="49"/>
        <v>0</v>
      </c>
      <c r="F95" s="20"/>
      <c r="G95" s="107">
        <v>0.05</v>
      </c>
      <c r="H95" s="187">
        <f t="shared" si="50"/>
        <v>1.3894716950720998E-5</v>
      </c>
      <c r="I95" s="107">
        <v>0</v>
      </c>
      <c r="J95" s="187">
        <f t="shared" si="51"/>
        <v>0</v>
      </c>
      <c r="K95" s="107">
        <f t="shared" si="53"/>
        <v>0</v>
      </c>
      <c r="L95" s="188">
        <v>0</v>
      </c>
      <c r="M95" s="188">
        <v>0</v>
      </c>
    </row>
    <row r="96" spans="2:13" s="149" customFormat="1">
      <c r="B96" s="61" t="s">
        <v>254</v>
      </c>
      <c r="C96" s="27">
        <f>SUM(C93:C95)</f>
        <v>12.87</v>
      </c>
      <c r="D96" s="27">
        <f>SUM(D93:D95)</f>
        <v>0.17</v>
      </c>
      <c r="E96" s="88">
        <f t="shared" si="49"/>
        <v>7.1765992207057565E-5</v>
      </c>
      <c r="F96" s="27">
        <f t="shared" ref="F96" si="56">SUM(F93:F94)</f>
        <v>0</v>
      </c>
      <c r="G96" s="106">
        <f>SUM(G93:G95)</f>
        <v>14.600000000000001</v>
      </c>
      <c r="H96" s="189">
        <f t="shared" si="50"/>
        <v>4.0572573496105314E-3</v>
      </c>
      <c r="I96" s="106">
        <f>SUM(I93:I95)</f>
        <v>3.38</v>
      </c>
      <c r="J96" s="189">
        <f t="shared" si="51"/>
        <v>1.1969177597099068E-3</v>
      </c>
      <c r="K96" s="106">
        <f t="shared" si="53"/>
        <v>3.21</v>
      </c>
      <c r="L96" s="190">
        <f t="shared" si="54"/>
        <v>18.882352941176467</v>
      </c>
      <c r="M96" s="190">
        <f t="shared" si="52"/>
        <v>0.23150684931506846</v>
      </c>
    </row>
    <row r="97" spans="2:13" s="149" customFormat="1">
      <c r="B97" s="20" t="s">
        <v>255</v>
      </c>
      <c r="C97" s="107">
        <v>24.12</v>
      </c>
      <c r="D97" s="111">
        <v>1.61</v>
      </c>
      <c r="E97" s="87">
        <f t="shared" si="49"/>
        <v>6.796661614903686E-4</v>
      </c>
      <c r="F97" s="20"/>
      <c r="G97" s="107">
        <v>17.600000000000001</v>
      </c>
      <c r="H97" s="187">
        <f t="shared" si="50"/>
        <v>4.8909403666537914E-3</v>
      </c>
      <c r="I97" s="107">
        <v>0.15</v>
      </c>
      <c r="J97" s="187">
        <f t="shared" si="51"/>
        <v>5.3117652058131956E-5</v>
      </c>
      <c r="K97" s="107">
        <f t="shared" si="53"/>
        <v>-1.4600000000000002</v>
      </c>
      <c r="L97" s="188">
        <f t="shared" si="54"/>
        <v>-0.90683229813664601</v>
      </c>
      <c r="M97" s="188">
        <f t="shared" si="52"/>
        <v>8.5227272727272721E-3</v>
      </c>
    </row>
    <row r="98" spans="2:13" s="149" customFormat="1">
      <c r="B98" s="20" t="s">
        <v>256</v>
      </c>
      <c r="C98" s="20">
        <v>145.66</v>
      </c>
      <c r="D98" s="111">
        <v>4.3499999999999996</v>
      </c>
      <c r="E98" s="87">
        <f t="shared" si="49"/>
        <v>1.836365094710002E-3</v>
      </c>
      <c r="F98" s="20"/>
      <c r="G98" s="107">
        <v>11.56</v>
      </c>
      <c r="H98" s="187">
        <f t="shared" si="50"/>
        <v>3.2124585590066947E-3</v>
      </c>
      <c r="I98" s="107">
        <v>6.27</v>
      </c>
      <c r="J98" s="187">
        <f t="shared" si="51"/>
        <v>2.2203178560299157E-3</v>
      </c>
      <c r="K98" s="107">
        <f t="shared" si="53"/>
        <v>1.92</v>
      </c>
      <c r="L98" s="188">
        <f t="shared" si="54"/>
        <v>0.44137931034482758</v>
      </c>
      <c r="M98" s="188">
        <f t="shared" si="52"/>
        <v>0.54238754325259508</v>
      </c>
    </row>
    <row r="99" spans="2:13" s="149" customFormat="1">
      <c r="B99" s="61" t="s">
        <v>257</v>
      </c>
      <c r="C99" s="27">
        <f t="shared" ref="C99" si="57">SUM(C97:C98)</f>
        <v>169.78</v>
      </c>
      <c r="D99" s="106">
        <f t="shared" ref="D99:I99" si="58">SUM(D97:D98)</f>
        <v>5.96</v>
      </c>
      <c r="E99" s="88">
        <f t="shared" si="49"/>
        <v>2.5160312562003706E-3</v>
      </c>
      <c r="F99" s="27">
        <f t="shared" si="58"/>
        <v>0</v>
      </c>
      <c r="G99" s="106">
        <f t="shared" si="58"/>
        <v>29.160000000000004</v>
      </c>
      <c r="H99" s="189">
        <f t="shared" si="50"/>
        <v>8.103398925660487E-3</v>
      </c>
      <c r="I99" s="106">
        <f t="shared" si="58"/>
        <v>6.42</v>
      </c>
      <c r="J99" s="189">
        <f t="shared" si="51"/>
        <v>2.2734355080880476E-3</v>
      </c>
      <c r="K99" s="106">
        <f t="shared" si="53"/>
        <v>0.45999999999999996</v>
      </c>
      <c r="L99" s="190">
        <f t="shared" si="54"/>
        <v>7.7181208053691275E-2</v>
      </c>
      <c r="M99" s="190">
        <f t="shared" si="52"/>
        <v>0.22016460905349791</v>
      </c>
    </row>
    <row r="100" spans="2:13" s="149" customFormat="1">
      <c r="B100" s="20" t="s">
        <v>258</v>
      </c>
      <c r="C100" s="107">
        <v>12.31</v>
      </c>
      <c r="D100" s="111">
        <v>4.28</v>
      </c>
      <c r="E100" s="87">
        <f t="shared" si="49"/>
        <v>1.806814392036508E-3</v>
      </c>
      <c r="F100" s="20"/>
      <c r="G100" s="107">
        <v>13.17</v>
      </c>
      <c r="H100" s="187">
        <f t="shared" si="50"/>
        <v>3.6598684448199107E-3</v>
      </c>
      <c r="I100" s="107">
        <v>1.93</v>
      </c>
      <c r="J100" s="187">
        <f t="shared" si="51"/>
        <v>6.8344712314796449E-4</v>
      </c>
      <c r="K100" s="107">
        <f t="shared" si="53"/>
        <v>-2.3500000000000005</v>
      </c>
      <c r="L100" s="188">
        <f t="shared" si="54"/>
        <v>-0.54906542056074781</v>
      </c>
      <c r="M100" s="188">
        <f t="shared" si="52"/>
        <v>0.14654517843583903</v>
      </c>
    </row>
    <row r="101" spans="2:13" s="149" customFormat="1">
      <c r="B101" s="20" t="s">
        <v>259</v>
      </c>
      <c r="C101" s="107">
        <v>101.34</v>
      </c>
      <c r="D101" s="111">
        <v>1.64</v>
      </c>
      <c r="E101" s="87">
        <f t="shared" si="49"/>
        <v>6.9233074835043751E-4</v>
      </c>
      <c r="F101" s="20"/>
      <c r="G101" s="107">
        <v>65.03</v>
      </c>
      <c r="H101" s="187">
        <f t="shared" si="50"/>
        <v>1.8071468866107731E-2</v>
      </c>
      <c r="I101" s="107">
        <v>5.95</v>
      </c>
      <c r="J101" s="187">
        <f t="shared" si="51"/>
        <v>2.1070001983059011E-3</v>
      </c>
      <c r="K101" s="107">
        <f t="shared" si="53"/>
        <v>4.3100000000000005</v>
      </c>
      <c r="L101" s="188">
        <f t="shared" si="54"/>
        <v>2.6280487804878052</v>
      </c>
      <c r="M101" s="188">
        <f t="shared" si="52"/>
        <v>9.1496232508073191E-2</v>
      </c>
    </row>
    <row r="102" spans="2:13" s="149" customFormat="1">
      <c r="B102" s="61" t="s">
        <v>289</v>
      </c>
      <c r="C102" s="106">
        <f>SUM(C100:C101)</f>
        <v>113.65</v>
      </c>
      <c r="D102" s="106">
        <f t="shared" ref="D102:I102" si="59">SUM(D100:D101)</f>
        <v>5.92</v>
      </c>
      <c r="E102" s="88">
        <f t="shared" si="49"/>
        <v>2.4991451403869455E-3</v>
      </c>
      <c r="F102" s="27">
        <f t="shared" si="59"/>
        <v>0</v>
      </c>
      <c r="G102" s="106">
        <f t="shared" si="59"/>
        <v>78.2</v>
      </c>
      <c r="H102" s="189">
        <f t="shared" si="50"/>
        <v>2.1731337310927641E-2</v>
      </c>
      <c r="I102" s="106">
        <f t="shared" si="59"/>
        <v>7.88</v>
      </c>
      <c r="J102" s="189">
        <f t="shared" si="51"/>
        <v>2.7904473214538654E-3</v>
      </c>
      <c r="K102" s="106">
        <f t="shared" si="53"/>
        <v>1.96</v>
      </c>
      <c r="L102" s="190">
        <f t="shared" si="54"/>
        <v>0.33108108108108109</v>
      </c>
      <c r="M102" s="190">
        <f t="shared" si="52"/>
        <v>0.10076726342710997</v>
      </c>
    </row>
    <row r="103" spans="2:13">
      <c r="B103" s="179"/>
      <c r="C103" s="179"/>
      <c r="D103" s="139"/>
      <c r="E103" s="179"/>
      <c r="F103" s="179"/>
      <c r="G103" s="179"/>
      <c r="H103" s="179"/>
      <c r="I103" s="179"/>
      <c r="J103" s="179"/>
      <c r="K103" s="179"/>
      <c r="L103" s="179"/>
      <c r="M103" s="179"/>
    </row>
    <row r="104" spans="2:13" ht="15" customHeight="1">
      <c r="B104" s="191"/>
      <c r="C104" s="278" t="s">
        <v>291</v>
      </c>
      <c r="D104" s="281" t="str">
        <f>'PU Wise OWE'!$B$7</f>
        <v>Actuals upto Nov' 21</v>
      </c>
      <c r="E104" s="278" t="s">
        <v>168</v>
      </c>
      <c r="F104" s="278"/>
      <c r="G104" s="315" t="str">
        <f>'PU Wise OWE'!$B$5</f>
        <v xml:space="preserve">BG SL 2022-23 </v>
      </c>
      <c r="H104" s="278" t="s">
        <v>299</v>
      </c>
      <c r="I104" s="281" t="str">
        <f>I40</f>
        <v>Actuals upto Nov' 22</v>
      </c>
      <c r="J104" s="278" t="s">
        <v>200</v>
      </c>
      <c r="K104" s="280" t="s">
        <v>142</v>
      </c>
      <c r="L104" s="280"/>
      <c r="M104" s="274" t="s">
        <v>295</v>
      </c>
    </row>
    <row r="105" spans="2:13">
      <c r="B105" s="80" t="s">
        <v>186</v>
      </c>
      <c r="C105" s="279"/>
      <c r="D105" s="279"/>
      <c r="E105" s="279"/>
      <c r="F105" s="279"/>
      <c r="G105" s="316"/>
      <c r="H105" s="279"/>
      <c r="I105" s="279"/>
      <c r="J105" s="279"/>
      <c r="K105" s="81" t="s">
        <v>140</v>
      </c>
      <c r="L105" s="81" t="s">
        <v>141</v>
      </c>
      <c r="M105" s="274"/>
    </row>
    <row r="106" spans="2:13">
      <c r="B106" s="20" t="s">
        <v>212</v>
      </c>
      <c r="C106" s="20">
        <v>305.92</v>
      </c>
      <c r="D106" s="111">
        <v>19.18</v>
      </c>
      <c r="E106" s="87">
        <f t="shared" ref="E106:E109" si="60">D106/$D$7</f>
        <v>8.0968925325374339E-3</v>
      </c>
      <c r="F106" s="20"/>
      <c r="G106" s="20">
        <v>115.89</v>
      </c>
      <c r="H106" s="187">
        <f t="shared" ref="H106:H109" si="61">G106/$G$7</f>
        <v>3.2205174948381127E-2</v>
      </c>
      <c r="I106" s="107">
        <v>28.26</v>
      </c>
      <c r="J106" s="187">
        <f t="shared" ref="J106:J109" si="62">I106/$I$7</f>
        <v>1.0007365647752061E-2</v>
      </c>
      <c r="K106" s="107">
        <f>I106-D106</f>
        <v>9.0800000000000018</v>
      </c>
      <c r="L106" s="188">
        <f>K106/D106</f>
        <v>0.47340980187695525</v>
      </c>
      <c r="M106" s="188">
        <f t="shared" ref="M106:M109" si="63">I106/G106</f>
        <v>0.24385192855293814</v>
      </c>
    </row>
    <row r="107" spans="2:13">
      <c r="B107" s="20" t="s">
        <v>211</v>
      </c>
      <c r="C107" s="20">
        <v>266.58999999999997</v>
      </c>
      <c r="D107" s="83">
        <v>27.95</v>
      </c>
      <c r="E107" s="87">
        <f t="shared" si="60"/>
        <v>1.1799173424630932E-2</v>
      </c>
      <c r="F107" s="20"/>
      <c r="G107" s="107">
        <v>750</v>
      </c>
      <c r="H107" s="187">
        <f t="shared" si="61"/>
        <v>0.20842075426081497</v>
      </c>
      <c r="I107" s="107">
        <v>40.58</v>
      </c>
      <c r="J107" s="187">
        <f t="shared" si="62"/>
        <v>1.4370095470126631E-2</v>
      </c>
      <c r="K107" s="107">
        <f t="shared" ref="K107:K109" si="64">I107-D107</f>
        <v>12.629999999999999</v>
      </c>
      <c r="L107" s="188">
        <f t="shared" ref="L107:L109" si="65">K107/D107</f>
        <v>0.45187835420393557</v>
      </c>
      <c r="M107" s="188">
        <f t="shared" si="63"/>
        <v>5.4106666666666664E-2</v>
      </c>
    </row>
    <row r="108" spans="2:13" ht="15.75" customHeight="1">
      <c r="B108" s="192" t="s">
        <v>210</v>
      </c>
      <c r="C108" s="20">
        <v>544.78</v>
      </c>
      <c r="D108" s="83">
        <v>165.44</v>
      </c>
      <c r="E108" s="87">
        <f t="shared" si="60"/>
        <v>6.9840975004327066E-2</v>
      </c>
      <c r="F108" s="20"/>
      <c r="G108" s="107">
        <v>676.5</v>
      </c>
      <c r="H108" s="187">
        <f t="shared" si="61"/>
        <v>0.18799552034325509</v>
      </c>
      <c r="I108" s="20">
        <v>301.26</v>
      </c>
      <c r="J108" s="187">
        <f t="shared" si="62"/>
        <v>0.10668149239355222</v>
      </c>
      <c r="K108" s="107">
        <f t="shared" si="64"/>
        <v>135.82</v>
      </c>
      <c r="L108" s="188">
        <f t="shared" si="65"/>
        <v>0.82096228239845259</v>
      </c>
      <c r="M108" s="188">
        <f t="shared" si="63"/>
        <v>0.44532150776053214</v>
      </c>
    </row>
    <row r="109" spans="2:13">
      <c r="B109" s="27" t="s">
        <v>125</v>
      </c>
      <c r="C109" s="27">
        <f>SUM(C106:C108)</f>
        <v>1117.29</v>
      </c>
      <c r="D109" s="141">
        <f>+D106+D107+D108</f>
        <v>212.57</v>
      </c>
      <c r="E109" s="88">
        <f t="shared" si="60"/>
        <v>8.9737040961495429E-2</v>
      </c>
      <c r="F109" s="27"/>
      <c r="G109" s="141">
        <f>+G106+G107+G108</f>
        <v>1542.3899999999999</v>
      </c>
      <c r="H109" s="189">
        <f t="shared" si="61"/>
        <v>0.42862144955245118</v>
      </c>
      <c r="I109" s="106">
        <f>SUM(I106:I108)</f>
        <v>370.1</v>
      </c>
      <c r="J109" s="189">
        <f t="shared" si="62"/>
        <v>0.13105895351143093</v>
      </c>
      <c r="K109" s="106">
        <f t="shared" si="64"/>
        <v>157.53000000000003</v>
      </c>
      <c r="L109" s="190">
        <f t="shared" si="65"/>
        <v>0.74107352871995125</v>
      </c>
      <c r="M109" s="190">
        <f t="shared" si="63"/>
        <v>0.23995228184830039</v>
      </c>
    </row>
    <row r="110" spans="2:13">
      <c r="B110" s="179"/>
      <c r="C110" s="179"/>
      <c r="D110" s="139"/>
      <c r="E110" s="179"/>
      <c r="F110" s="179"/>
      <c r="G110" s="179"/>
      <c r="H110" s="179"/>
      <c r="I110" s="179"/>
      <c r="J110" s="179"/>
      <c r="K110" s="179"/>
      <c r="L110" s="179"/>
      <c r="M110" s="179"/>
    </row>
    <row r="111" spans="2:13">
      <c r="B111" s="80" t="s">
        <v>213</v>
      </c>
      <c r="C111" s="20"/>
      <c r="D111" s="83"/>
      <c r="E111" s="20"/>
      <c r="F111" s="20"/>
      <c r="G111" s="20"/>
      <c r="H111" s="20"/>
      <c r="I111" s="20"/>
      <c r="J111" s="20"/>
      <c r="K111" s="20"/>
      <c r="L111" s="20"/>
      <c r="M111" s="20"/>
    </row>
    <row r="112" spans="2:13">
      <c r="B112" s="20" t="s">
        <v>214</v>
      </c>
      <c r="C112" s="107">
        <v>28.69</v>
      </c>
      <c r="D112" s="111">
        <v>5.63</v>
      </c>
      <c r="E112" s="87">
        <f t="shared" ref="E112:E115" si="66">D112/$D$7</f>
        <v>2.3767208007396119E-3</v>
      </c>
      <c r="F112" s="20"/>
      <c r="G112" s="107">
        <v>27.91</v>
      </c>
      <c r="H112" s="187">
        <f t="shared" ref="H112:H115" si="67">G112/$G$7</f>
        <v>7.7560310018924611E-3</v>
      </c>
      <c r="I112" s="20">
        <v>0.22</v>
      </c>
      <c r="J112" s="187">
        <f t="shared" ref="J112" si="68">I112/$I$7</f>
        <v>7.7905889685260204E-5</v>
      </c>
      <c r="K112" s="107">
        <f>I112-D112</f>
        <v>-5.41</v>
      </c>
      <c r="L112" s="188">
        <f>K112/D112</f>
        <v>-0.96092362344582594</v>
      </c>
      <c r="M112" s="188">
        <f t="shared" ref="M112" si="69">I112/G112</f>
        <v>7.8824793980652088E-3</v>
      </c>
    </row>
    <row r="113" spans="2:13">
      <c r="B113" s="20" t="s">
        <v>215</v>
      </c>
      <c r="C113" s="107">
        <v>38.6</v>
      </c>
      <c r="D113" s="83">
        <v>2.54</v>
      </c>
      <c r="E113" s="87">
        <f t="shared" si="66"/>
        <v>1.0722683541525069E-3</v>
      </c>
      <c r="F113" s="20"/>
      <c r="G113" s="20">
        <v>33.72</v>
      </c>
      <c r="H113" s="187">
        <f t="shared" si="67"/>
        <v>9.3705971115662402E-3</v>
      </c>
      <c r="I113" s="107">
        <v>0.11</v>
      </c>
      <c r="J113" s="187">
        <f t="shared" ref="J113:J115" si="70">I113/$I$7</f>
        <v>3.8952944842630102E-5</v>
      </c>
      <c r="K113" s="107">
        <f t="shared" ref="K113:K115" si="71">I113-D113</f>
        <v>-2.4300000000000002</v>
      </c>
      <c r="L113" s="188">
        <f t="shared" ref="L113:L115" si="72">K113/D113</f>
        <v>-0.95669291338582685</v>
      </c>
      <c r="M113" s="188">
        <f t="shared" ref="M113:M115" si="73">I113/G113</f>
        <v>3.2621589561091344E-3</v>
      </c>
    </row>
    <row r="114" spans="2:13">
      <c r="B114" s="192" t="s">
        <v>216</v>
      </c>
      <c r="C114" s="20">
        <v>33.32</v>
      </c>
      <c r="D114" s="83">
        <v>2.81</v>
      </c>
      <c r="E114" s="87">
        <f t="shared" si="66"/>
        <v>1.1862496358931278E-3</v>
      </c>
      <c r="F114" s="20"/>
      <c r="G114" s="20">
        <v>33.19</v>
      </c>
      <c r="H114" s="187">
        <f t="shared" si="67"/>
        <v>9.2233131118885977E-3</v>
      </c>
      <c r="I114" s="107">
        <v>3.03</v>
      </c>
      <c r="J114" s="187">
        <f t="shared" si="70"/>
        <v>1.0729765715742654E-3</v>
      </c>
      <c r="K114" s="107">
        <f t="shared" si="71"/>
        <v>0.21999999999999975</v>
      </c>
      <c r="L114" s="188">
        <f t="shared" si="72"/>
        <v>7.8291814946619132E-2</v>
      </c>
      <c r="M114" s="188">
        <f t="shared" si="73"/>
        <v>9.1292557999397408E-2</v>
      </c>
    </row>
    <row r="115" spans="2:13">
      <c r="B115" s="27" t="s">
        <v>125</v>
      </c>
      <c r="C115" s="106">
        <f>SUM(C112:C114)</f>
        <v>100.61000000000001</v>
      </c>
      <c r="D115" s="148">
        <f>SUM(D112:D114)</f>
        <v>10.98</v>
      </c>
      <c r="E115" s="88">
        <f t="shared" si="66"/>
        <v>4.635238790785247E-3</v>
      </c>
      <c r="F115" s="27"/>
      <c r="G115" s="27">
        <f>SUM(G112:G114)</f>
        <v>94.82</v>
      </c>
      <c r="H115" s="189">
        <f t="shared" si="67"/>
        <v>2.6349941225347298E-2</v>
      </c>
      <c r="I115" s="27">
        <f>SUM(I112:I114)</f>
        <v>3.36</v>
      </c>
      <c r="J115" s="189">
        <f t="shared" si="70"/>
        <v>1.1898354061021558E-3</v>
      </c>
      <c r="K115" s="106">
        <f t="shared" si="71"/>
        <v>-7.620000000000001</v>
      </c>
      <c r="L115" s="190">
        <f t="shared" si="72"/>
        <v>-0.69398907103825147</v>
      </c>
      <c r="M115" s="190">
        <f t="shared" si="73"/>
        <v>3.543556211769669E-2</v>
      </c>
    </row>
    <row r="118" spans="2:13">
      <c r="C118" s="34"/>
      <c r="D118" s="140"/>
      <c r="E118" s="31"/>
      <c r="F118" s="31"/>
      <c r="G118" s="31"/>
    </row>
    <row r="119" spans="2:13">
      <c r="C119" s="31"/>
      <c r="D119" s="140"/>
      <c r="E119" s="31"/>
      <c r="F119" s="31"/>
      <c r="G119" s="31"/>
    </row>
    <row r="120" spans="2:13">
      <c r="C120" s="31"/>
      <c r="D120" s="140"/>
      <c r="E120" s="31"/>
      <c r="F120" s="31"/>
      <c r="G120" s="31"/>
    </row>
    <row r="121" spans="2:13">
      <c r="C121" s="31"/>
      <c r="D121" s="140"/>
      <c r="E121" s="31"/>
      <c r="F121" s="31"/>
      <c r="G121" s="31"/>
    </row>
  </sheetData>
  <mergeCells count="82">
    <mergeCell ref="H87:H88"/>
    <mergeCell ref="I87:I88"/>
    <mergeCell ref="J87:J88"/>
    <mergeCell ref="K87:L87"/>
    <mergeCell ref="M87:M88"/>
    <mergeCell ref="C87:C88"/>
    <mergeCell ref="D87:D88"/>
    <mergeCell ref="E87:E88"/>
    <mergeCell ref="F87:F88"/>
    <mergeCell ref="G87:G88"/>
    <mergeCell ref="F52:F54"/>
    <mergeCell ref="F60:F64"/>
    <mergeCell ref="J3:J4"/>
    <mergeCell ref="J11:J12"/>
    <mergeCell ref="J32:J33"/>
    <mergeCell ref="J40:J41"/>
    <mergeCell ref="I32:I33"/>
    <mergeCell ref="H40:H41"/>
    <mergeCell ref="I11:I12"/>
    <mergeCell ref="H32:H33"/>
    <mergeCell ref="I3:I4"/>
    <mergeCell ref="F32:F33"/>
    <mergeCell ref="G32:G33"/>
    <mergeCell ref="H11:H12"/>
    <mergeCell ref="I40:I41"/>
    <mergeCell ref="I58:I59"/>
    <mergeCell ref="B40:B41"/>
    <mergeCell ref="D40:D41"/>
    <mergeCell ref="E40:E41"/>
    <mergeCell ref="G40:G41"/>
    <mergeCell ref="H3:H4"/>
    <mergeCell ref="F40:F41"/>
    <mergeCell ref="F11:F12"/>
    <mergeCell ref="B3:B4"/>
    <mergeCell ref="D3:D4"/>
    <mergeCell ref="E3:E4"/>
    <mergeCell ref="F3:F4"/>
    <mergeCell ref="G3:G4"/>
    <mergeCell ref="B11:B12"/>
    <mergeCell ref="D11:D12"/>
    <mergeCell ref="E11:E12"/>
    <mergeCell ref="G11:G12"/>
    <mergeCell ref="B32:B33"/>
    <mergeCell ref="D32:D33"/>
    <mergeCell ref="E32:E33"/>
    <mergeCell ref="C3:C4"/>
    <mergeCell ref="C11:C12"/>
    <mergeCell ref="C32:C33"/>
    <mergeCell ref="C40:C41"/>
    <mergeCell ref="N3:N4"/>
    <mergeCell ref="N11:N12"/>
    <mergeCell ref="N32:N33"/>
    <mergeCell ref="N40:N41"/>
    <mergeCell ref="N34:N36"/>
    <mergeCell ref="M3:M4"/>
    <mergeCell ref="M11:M12"/>
    <mergeCell ref="M32:M33"/>
    <mergeCell ref="M40:M41"/>
    <mergeCell ref="K40:L40"/>
    <mergeCell ref="K32:L32"/>
    <mergeCell ref="K11:L11"/>
    <mergeCell ref="K3:L3"/>
    <mergeCell ref="C58:C59"/>
    <mergeCell ref="K58:L58"/>
    <mergeCell ref="M58:M59"/>
    <mergeCell ref="J58:J59"/>
    <mergeCell ref="N58:N59"/>
    <mergeCell ref="D58:D59"/>
    <mergeCell ref="E58:E59"/>
    <mergeCell ref="F58:F59"/>
    <mergeCell ref="G58:G59"/>
    <mergeCell ref="H58:H59"/>
    <mergeCell ref="M104:M105"/>
    <mergeCell ref="C104:C105"/>
    <mergeCell ref="D104:D105"/>
    <mergeCell ref="E104:E105"/>
    <mergeCell ref="F104:F105"/>
    <mergeCell ref="G104:G105"/>
    <mergeCell ref="H104:H105"/>
    <mergeCell ref="I104:I105"/>
    <mergeCell ref="J104:J105"/>
    <mergeCell ref="K104:L104"/>
  </mergeCells>
  <conditionalFormatting sqref="M13:M27">
    <cfRule type="cellIs" dxfId="16" priority="12" operator="greaterThan">
      <formula>0.42</formula>
    </cfRule>
  </conditionalFormatting>
  <conditionalFormatting sqref="M34:M37 M42:M49 M52:M54 M60:M64 M67:M68 M72:M73 M77:M82 M56 M106:M109 M112:M115">
    <cfRule type="cellIs" dxfId="15" priority="11" operator="greaterThan">
      <formula>0.5</formula>
    </cfRule>
  </conditionalFormatting>
  <conditionalFormatting sqref="M89:M102">
    <cfRule type="cellIs" dxfId="14" priority="1" operator="greaterThan">
      <formula>0.85</formula>
    </cfRule>
  </conditionalFormatting>
  <pageMargins left="0.25" right="0" top="0.25" bottom="0" header="0.25" footer="0"/>
  <pageSetup paperSize="9" scale="95" orientation="landscape" r:id="rId1"/>
  <rowBreaks count="2" manualBreakCount="2">
    <brk id="28" min="1" max="13" man="1"/>
    <brk id="57" min="1" max="13" man="1"/>
  </rowBreaks>
</worksheet>
</file>

<file path=xl/worksheets/sheet8.xml><?xml version="1.0" encoding="utf-8"?>
<worksheet xmlns="http://schemas.openxmlformats.org/spreadsheetml/2006/main" xmlns:r="http://schemas.openxmlformats.org/officeDocument/2006/relationships">
  <dimension ref="A1:BL76"/>
  <sheetViews>
    <sheetView topLeftCell="A13" workbookViewId="0">
      <selection activeCell="I29" sqref="I29"/>
    </sheetView>
  </sheetViews>
  <sheetFormatPr defaultRowHeight="15"/>
  <cols>
    <col min="1" max="1" width="10.5703125" style="132" customWidth="1"/>
    <col min="2" max="2" width="25.42578125" customWidth="1"/>
    <col min="3" max="3" width="13" customWidth="1"/>
    <col min="4" max="4" width="11.5703125" customWidth="1"/>
    <col min="5" max="5" width="16.5703125" customWidth="1"/>
    <col min="6" max="6" width="10.140625" customWidth="1"/>
    <col min="7" max="7" width="10.28515625" customWidth="1"/>
    <col min="8" max="8" width="11.42578125" customWidth="1"/>
    <col min="9" max="9" width="11.85546875" bestFit="1" customWidth="1"/>
    <col min="10" max="10" width="11" customWidth="1"/>
    <col min="11" max="11" width="12.140625" customWidth="1"/>
    <col min="12" max="13" width="12" bestFit="1" customWidth="1"/>
    <col min="14" max="14" width="10.5703125" customWidth="1"/>
    <col min="15" max="15" width="11.85546875" bestFit="1" customWidth="1"/>
    <col min="16" max="16" width="12" bestFit="1" customWidth="1"/>
    <col min="17" max="18" width="11.85546875" bestFit="1" customWidth="1"/>
    <col min="19" max="19" width="12" bestFit="1" customWidth="1"/>
    <col min="20" max="20" width="11.85546875" customWidth="1"/>
    <col min="21" max="21" width="11.85546875" bestFit="1" customWidth="1"/>
    <col min="22" max="22" width="9.7109375" customWidth="1"/>
    <col min="23" max="23" width="12" bestFit="1" customWidth="1"/>
    <col min="24" max="24" width="10.140625" customWidth="1"/>
    <col min="25" max="25" width="13.7109375" bestFit="1" customWidth="1"/>
    <col min="26" max="27" width="10.28515625" customWidth="1"/>
    <col min="28" max="28" width="12.7109375" customWidth="1"/>
    <col min="29" max="29" width="14.85546875" customWidth="1"/>
    <col min="30" max="30" width="9.5703125" bestFit="1" customWidth="1"/>
    <col min="31" max="31" width="9.28515625" bestFit="1" customWidth="1"/>
    <col min="32" max="32" width="10.28515625" customWidth="1"/>
    <col min="33" max="33" width="9.28515625" bestFit="1" customWidth="1"/>
    <col min="34" max="34" width="10.28515625" customWidth="1"/>
    <col min="35" max="35" width="11.140625" customWidth="1"/>
    <col min="36" max="36" width="12.85546875" customWidth="1"/>
    <col min="37" max="37" width="12.140625" customWidth="1"/>
    <col min="38" max="38" width="10.85546875" customWidth="1"/>
    <col min="39" max="39" width="9.28515625" bestFit="1" customWidth="1"/>
    <col min="40" max="40" width="11" customWidth="1"/>
    <col min="41" max="41" width="11.7109375" customWidth="1"/>
    <col min="42" max="43" width="9.28515625" bestFit="1" customWidth="1"/>
    <col min="46" max="46" width="9.28515625" bestFit="1" customWidth="1"/>
    <col min="48" max="48" width="11.85546875" customWidth="1"/>
    <col min="49" max="49" width="11.28515625" customWidth="1"/>
    <col min="50" max="50" width="9.28515625" bestFit="1" customWidth="1"/>
    <col min="51" max="51" width="11.140625" customWidth="1"/>
    <col min="52" max="52" width="10.28515625" customWidth="1"/>
    <col min="53" max="53" width="14" customWidth="1"/>
    <col min="54" max="54" width="13.28515625" customWidth="1"/>
    <col min="55" max="55" width="11" customWidth="1"/>
    <col min="56" max="56" width="11.7109375" customWidth="1"/>
    <col min="57" max="57" width="10.85546875" customWidth="1"/>
    <col min="58" max="58" width="16.28515625" customWidth="1"/>
    <col min="59" max="59" width="16.28515625" style="41" customWidth="1"/>
    <col min="60" max="60" width="16.28515625" style="47" customWidth="1"/>
    <col min="61" max="61" width="13.28515625" customWidth="1"/>
    <col min="62" max="62" width="13.5703125" style="53" customWidth="1"/>
    <col min="63" max="63" width="11.28515625" customWidth="1"/>
  </cols>
  <sheetData>
    <row r="1" spans="1:63" ht="15.75">
      <c r="A1" s="133"/>
      <c r="B1" s="1"/>
      <c r="C1" s="268" t="s">
        <v>207</v>
      </c>
      <c r="D1" s="268"/>
      <c r="E1" s="268"/>
      <c r="F1" s="268"/>
      <c r="G1" s="268"/>
      <c r="H1" s="268"/>
      <c r="I1" s="268"/>
      <c r="J1" s="268"/>
      <c r="K1" s="268"/>
      <c r="L1" s="1"/>
      <c r="M1" s="1"/>
      <c r="N1" s="1"/>
      <c r="O1" s="1"/>
      <c r="P1" s="1"/>
      <c r="Q1" s="1"/>
      <c r="R1" s="1"/>
      <c r="S1" s="1"/>
      <c r="T1" s="1"/>
      <c r="U1" s="1"/>
      <c r="V1" s="1"/>
      <c r="W1" s="1"/>
      <c r="X1" s="1"/>
      <c r="Y1" s="1"/>
      <c r="Z1" s="1"/>
      <c r="AA1" s="1"/>
      <c r="AB1" s="1"/>
      <c r="AC1" s="2"/>
      <c r="AD1" s="1"/>
      <c r="AE1" s="1"/>
      <c r="AF1" s="1"/>
      <c r="AG1" s="1"/>
      <c r="AH1" s="1"/>
      <c r="AI1" s="1"/>
      <c r="AJ1" s="1"/>
      <c r="AK1" s="1"/>
      <c r="AL1" s="1"/>
      <c r="AM1" s="1"/>
      <c r="AN1" s="1"/>
      <c r="AO1" s="1"/>
      <c r="AP1" s="1"/>
      <c r="AQ1" s="1"/>
      <c r="AR1" s="1"/>
      <c r="AS1" s="1"/>
      <c r="AT1" s="1"/>
      <c r="AU1" s="1"/>
      <c r="AV1" s="2"/>
      <c r="AW1" s="1"/>
      <c r="AX1" s="1"/>
      <c r="AY1" s="1"/>
      <c r="AZ1" s="1"/>
      <c r="BA1" s="1"/>
      <c r="BB1" s="1"/>
      <c r="BC1" s="1"/>
      <c r="BD1" s="1"/>
      <c r="BE1" s="1"/>
      <c r="BF1" s="1"/>
      <c r="BG1" s="2"/>
      <c r="BH1" s="42"/>
      <c r="BI1" s="1"/>
      <c r="BJ1" s="48"/>
    </row>
    <row r="2" spans="1:63" ht="15.75">
      <c r="A2" s="133"/>
      <c r="B2" s="1"/>
      <c r="C2" s="1"/>
      <c r="D2" s="1"/>
      <c r="E2" s="1"/>
      <c r="F2" s="1"/>
      <c r="G2" s="1"/>
      <c r="H2" s="1"/>
      <c r="I2" s="1"/>
      <c r="J2" s="1"/>
      <c r="K2" s="1"/>
      <c r="L2" s="1"/>
      <c r="M2" s="269" t="s">
        <v>64</v>
      </c>
      <c r="N2" s="269"/>
      <c r="O2" s="269"/>
      <c r="P2" s="1"/>
      <c r="Q2" s="1"/>
      <c r="R2" s="1"/>
      <c r="S2" s="1"/>
      <c r="T2" s="1"/>
      <c r="U2" s="1"/>
      <c r="V2" s="1"/>
      <c r="W2" s="1"/>
      <c r="X2" s="1"/>
      <c r="Y2" s="1"/>
      <c r="Z2" s="1"/>
      <c r="AA2" s="1"/>
      <c r="AB2" s="1"/>
      <c r="AC2" s="2"/>
      <c r="AD2" s="1"/>
      <c r="AE2" s="1"/>
      <c r="AF2" s="1"/>
      <c r="AG2" s="1"/>
      <c r="AH2" s="1"/>
      <c r="AI2" s="1"/>
      <c r="AJ2" s="1"/>
      <c r="AK2" s="1"/>
      <c r="AL2" s="1"/>
      <c r="AM2" s="1"/>
      <c r="AN2" s="1"/>
      <c r="AO2" s="1"/>
      <c r="AP2" s="269" t="s">
        <v>64</v>
      </c>
      <c r="AQ2" s="269"/>
      <c r="AR2" s="269"/>
      <c r="AS2" s="1"/>
      <c r="AT2" s="1"/>
      <c r="AU2" s="1"/>
      <c r="AV2" s="2"/>
      <c r="AW2" s="1"/>
      <c r="AX2" s="1"/>
      <c r="AY2" s="1"/>
      <c r="AZ2" s="1"/>
      <c r="BA2" s="1"/>
      <c r="BB2" s="1"/>
      <c r="BC2" s="1"/>
      <c r="BD2" s="1"/>
      <c r="BE2" s="1"/>
      <c r="BF2" s="1"/>
      <c r="BG2" s="2"/>
      <c r="BH2" s="269" t="s">
        <v>64</v>
      </c>
      <c r="BI2" s="269"/>
      <c r="BJ2" s="269"/>
    </row>
    <row r="3" spans="1:63" ht="47.25">
      <c r="A3" s="3"/>
      <c r="B3" s="3"/>
      <c r="C3" s="3" t="s">
        <v>65</v>
      </c>
      <c r="D3" s="4" t="s">
        <v>66</v>
      </c>
      <c r="E3" s="3" t="s">
        <v>67</v>
      </c>
      <c r="F3" s="3" t="s">
        <v>68</v>
      </c>
      <c r="G3" s="3" t="s">
        <v>69</v>
      </c>
      <c r="H3" s="3" t="s">
        <v>70</v>
      </c>
      <c r="I3" s="3" t="s">
        <v>71</v>
      </c>
      <c r="J3" s="3" t="s">
        <v>72</v>
      </c>
      <c r="K3" s="4" t="s">
        <v>73</v>
      </c>
      <c r="L3" s="3" t="s">
        <v>74</v>
      </c>
      <c r="M3" s="3" t="s">
        <v>75</v>
      </c>
      <c r="N3" s="3" t="s">
        <v>76</v>
      </c>
      <c r="O3" s="3" t="s">
        <v>77</v>
      </c>
      <c r="P3" s="4" t="s">
        <v>78</v>
      </c>
      <c r="Q3" s="3" t="s">
        <v>79</v>
      </c>
      <c r="R3" s="4" t="s">
        <v>80</v>
      </c>
      <c r="S3" s="3" t="s">
        <v>81</v>
      </c>
      <c r="T3" s="3" t="s">
        <v>82</v>
      </c>
      <c r="U3" s="3" t="s">
        <v>98</v>
      </c>
      <c r="V3" s="3" t="s">
        <v>83</v>
      </c>
      <c r="W3" s="3" t="s">
        <v>84</v>
      </c>
      <c r="X3" s="3" t="s">
        <v>85</v>
      </c>
      <c r="Y3" s="3" t="s">
        <v>86</v>
      </c>
      <c r="Z3" s="3" t="s">
        <v>87</v>
      </c>
      <c r="AA3" s="3" t="s">
        <v>88</v>
      </c>
      <c r="AB3" s="3" t="s">
        <v>114</v>
      </c>
      <c r="AC3" s="4" t="s">
        <v>89</v>
      </c>
      <c r="AD3" s="3" t="s">
        <v>90</v>
      </c>
      <c r="AE3" s="3" t="s">
        <v>91</v>
      </c>
      <c r="AF3" s="3" t="s">
        <v>92</v>
      </c>
      <c r="AG3" s="3" t="s">
        <v>93</v>
      </c>
      <c r="AH3" s="3" t="s">
        <v>94</v>
      </c>
      <c r="AI3" s="3" t="s">
        <v>95</v>
      </c>
      <c r="AJ3" s="3" t="s">
        <v>96</v>
      </c>
      <c r="AK3" s="3" t="s">
        <v>97</v>
      </c>
      <c r="AL3" s="3" t="s">
        <v>99</v>
      </c>
      <c r="AM3" s="3" t="s">
        <v>100</v>
      </c>
      <c r="AN3" s="3" t="s">
        <v>101</v>
      </c>
      <c r="AO3" s="3" t="s">
        <v>102</v>
      </c>
      <c r="AP3" s="3" t="s">
        <v>103</v>
      </c>
      <c r="AQ3" s="3" t="s">
        <v>104</v>
      </c>
      <c r="AR3" s="3" t="s">
        <v>105</v>
      </c>
      <c r="AS3" s="3" t="s">
        <v>106</v>
      </c>
      <c r="AT3" s="39" t="s">
        <v>107</v>
      </c>
      <c r="AU3" s="39" t="s">
        <v>108</v>
      </c>
      <c r="AV3" s="39" t="s">
        <v>109</v>
      </c>
      <c r="AW3" s="3" t="s">
        <v>110</v>
      </c>
      <c r="AX3" s="3" t="s">
        <v>111</v>
      </c>
      <c r="AY3" s="3" t="s">
        <v>112</v>
      </c>
      <c r="AZ3" s="3" t="s">
        <v>113</v>
      </c>
      <c r="BA3" s="3" t="s">
        <v>115</v>
      </c>
      <c r="BB3" s="3" t="s">
        <v>116</v>
      </c>
      <c r="BC3" s="3" t="s">
        <v>117</v>
      </c>
      <c r="BD3" s="3" t="s">
        <v>118</v>
      </c>
      <c r="BE3" s="3" t="s">
        <v>119</v>
      </c>
      <c r="BF3" s="3" t="s">
        <v>120</v>
      </c>
      <c r="BG3" s="4" t="s">
        <v>139</v>
      </c>
      <c r="BH3" s="43" t="s">
        <v>121</v>
      </c>
      <c r="BI3" s="3" t="s">
        <v>122</v>
      </c>
      <c r="BJ3" s="49" t="s">
        <v>123</v>
      </c>
    </row>
    <row r="4" spans="1:63" ht="15.75">
      <c r="A4" s="130" t="s">
        <v>202</v>
      </c>
      <c r="B4" s="5" t="s">
        <v>124</v>
      </c>
      <c r="C4" s="5">
        <v>1</v>
      </c>
      <c r="D4" s="5">
        <v>2</v>
      </c>
      <c r="E4" s="5">
        <v>3</v>
      </c>
      <c r="F4" s="5">
        <v>4</v>
      </c>
      <c r="G4" s="5">
        <v>7</v>
      </c>
      <c r="H4" s="5">
        <v>8</v>
      </c>
      <c r="I4" s="5">
        <v>9</v>
      </c>
      <c r="J4" s="5">
        <v>10</v>
      </c>
      <c r="K4" s="5">
        <v>11</v>
      </c>
      <c r="L4" s="5">
        <v>12</v>
      </c>
      <c r="M4" s="5">
        <v>13</v>
      </c>
      <c r="N4" s="5">
        <v>14</v>
      </c>
      <c r="O4" s="5">
        <v>15</v>
      </c>
      <c r="P4" s="5">
        <v>16</v>
      </c>
      <c r="Q4" s="5">
        <v>17</v>
      </c>
      <c r="R4" s="5">
        <v>20</v>
      </c>
      <c r="S4" s="5">
        <v>25</v>
      </c>
      <c r="T4" s="5">
        <v>26</v>
      </c>
      <c r="U4" s="16">
        <v>29</v>
      </c>
      <c r="V4" s="5">
        <v>34</v>
      </c>
      <c r="W4" s="5">
        <v>39</v>
      </c>
      <c r="X4" s="5">
        <v>40</v>
      </c>
      <c r="Y4" s="5">
        <v>42</v>
      </c>
      <c r="Z4" s="5">
        <v>43</v>
      </c>
      <c r="AA4" s="5">
        <v>44</v>
      </c>
      <c r="AB4" s="5">
        <v>63</v>
      </c>
      <c r="AC4" s="6"/>
      <c r="AD4" s="5">
        <v>18</v>
      </c>
      <c r="AE4" s="5">
        <v>19</v>
      </c>
      <c r="AF4" s="5">
        <v>21</v>
      </c>
      <c r="AG4" s="5">
        <v>22</v>
      </c>
      <c r="AH4" s="5">
        <v>23</v>
      </c>
      <c r="AI4" s="5">
        <v>24</v>
      </c>
      <c r="AJ4" s="5">
        <v>27</v>
      </c>
      <c r="AK4" s="5">
        <v>28</v>
      </c>
      <c r="AL4" s="16">
        <v>30</v>
      </c>
      <c r="AM4" s="5">
        <v>31</v>
      </c>
      <c r="AN4" s="5">
        <v>32</v>
      </c>
      <c r="AO4" s="5">
        <v>33</v>
      </c>
      <c r="AP4" s="5">
        <v>35</v>
      </c>
      <c r="AQ4" s="5">
        <v>36</v>
      </c>
      <c r="AR4" s="5">
        <v>37</v>
      </c>
      <c r="AS4" s="5">
        <v>38</v>
      </c>
      <c r="AT4" s="16">
        <v>41</v>
      </c>
      <c r="AU4" s="40">
        <v>48</v>
      </c>
      <c r="AV4" s="16">
        <v>50</v>
      </c>
      <c r="AW4" s="5">
        <v>51</v>
      </c>
      <c r="AX4" s="5">
        <v>52</v>
      </c>
      <c r="AY4" s="5">
        <v>60</v>
      </c>
      <c r="AZ4" s="5">
        <v>61</v>
      </c>
      <c r="BA4" s="5">
        <v>64</v>
      </c>
      <c r="BB4" s="5">
        <v>72</v>
      </c>
      <c r="BC4" s="5">
        <v>73</v>
      </c>
      <c r="BD4" s="5">
        <v>74</v>
      </c>
      <c r="BE4" s="5">
        <v>75</v>
      </c>
      <c r="BF4" s="5">
        <v>99</v>
      </c>
      <c r="BG4" s="6"/>
      <c r="BH4" s="44" t="s">
        <v>125</v>
      </c>
      <c r="BI4" s="5">
        <v>98</v>
      </c>
      <c r="BJ4" s="50"/>
    </row>
    <row r="5" spans="1:63" ht="15.75">
      <c r="A5" s="8" t="s">
        <v>126</v>
      </c>
      <c r="B5" s="11" t="s">
        <v>208</v>
      </c>
      <c r="C5" s="129">
        <v>2429978</v>
      </c>
      <c r="D5" s="122">
        <v>438654</v>
      </c>
      <c r="E5" s="122">
        <v>76770</v>
      </c>
      <c r="F5" s="122">
        <v>289633</v>
      </c>
      <c r="G5" s="122">
        <v>106767</v>
      </c>
      <c r="H5" s="122">
        <v>0</v>
      </c>
      <c r="I5" s="122">
        <v>0</v>
      </c>
      <c r="J5" s="122">
        <v>0</v>
      </c>
      <c r="K5" s="122">
        <v>0</v>
      </c>
      <c r="L5" s="122">
        <v>3700</v>
      </c>
      <c r="M5" s="122">
        <v>7765</v>
      </c>
      <c r="N5" s="122">
        <v>5927</v>
      </c>
      <c r="O5" s="122">
        <v>12491</v>
      </c>
      <c r="P5" s="122">
        <v>62762</v>
      </c>
      <c r="Q5" s="122">
        <v>0</v>
      </c>
      <c r="R5" s="122">
        <v>11283</v>
      </c>
      <c r="S5" s="122">
        <v>0</v>
      </c>
      <c r="T5" s="122">
        <v>0</v>
      </c>
      <c r="U5" s="122">
        <v>0</v>
      </c>
      <c r="V5" s="122">
        <v>0</v>
      </c>
      <c r="W5" s="122">
        <v>555</v>
      </c>
      <c r="X5" s="122">
        <v>369</v>
      </c>
      <c r="Y5" s="122">
        <v>530</v>
      </c>
      <c r="Z5" s="122">
        <v>0</v>
      </c>
      <c r="AA5" s="122">
        <v>0</v>
      </c>
      <c r="AB5" s="122">
        <v>0</v>
      </c>
      <c r="AC5" s="123">
        <f t="shared" ref="AC5:AC8" si="0">SUM(C5:AB5)</f>
        <v>3447184</v>
      </c>
      <c r="AD5" s="122">
        <v>80532</v>
      </c>
      <c r="AE5" s="122">
        <v>23028</v>
      </c>
      <c r="AF5" s="122">
        <v>11774</v>
      </c>
      <c r="AG5" s="122">
        <v>0</v>
      </c>
      <c r="AH5" s="122">
        <v>125</v>
      </c>
      <c r="AI5" s="122">
        <v>240</v>
      </c>
      <c r="AJ5" s="122">
        <v>9364</v>
      </c>
      <c r="AK5" s="122">
        <v>17830</v>
      </c>
      <c r="AL5" s="122">
        <v>1055</v>
      </c>
      <c r="AM5" s="122">
        <v>2</v>
      </c>
      <c r="AN5" s="122">
        <v>79655</v>
      </c>
      <c r="AO5" s="122">
        <v>2</v>
      </c>
      <c r="AP5" s="122">
        <v>0</v>
      </c>
      <c r="AQ5" s="122">
        <v>0</v>
      </c>
      <c r="AR5" s="122">
        <v>0</v>
      </c>
      <c r="AS5" s="122">
        <v>0</v>
      </c>
      <c r="AT5" s="122">
        <v>0</v>
      </c>
      <c r="AU5" s="122">
        <v>0</v>
      </c>
      <c r="AV5" s="122">
        <v>11780</v>
      </c>
      <c r="AW5" s="122">
        <v>10437</v>
      </c>
      <c r="AX5" s="122">
        <v>2039</v>
      </c>
      <c r="AY5" s="122">
        <v>0</v>
      </c>
      <c r="AZ5" s="122">
        <v>0</v>
      </c>
      <c r="BA5" s="122">
        <v>0</v>
      </c>
      <c r="BB5" s="122">
        <v>1894</v>
      </c>
      <c r="BC5" s="122">
        <v>1969</v>
      </c>
      <c r="BD5" s="122">
        <v>191</v>
      </c>
      <c r="BE5" s="122">
        <v>752</v>
      </c>
      <c r="BF5" s="122">
        <v>81659</v>
      </c>
      <c r="BG5" s="124">
        <f>SUM(AD5:BF5)</f>
        <v>334328</v>
      </c>
      <c r="BH5" s="125">
        <f>AC5+BG5</f>
        <v>3781512</v>
      </c>
      <c r="BI5" s="97">
        <v>18513</v>
      </c>
      <c r="BJ5" s="126">
        <f t="shared" ref="BJ5:BJ8" si="1">BH5-BI5</f>
        <v>3762999</v>
      </c>
    </row>
    <row r="6" spans="1:63" ht="15.75">
      <c r="A6" s="130" t="s">
        <v>126</v>
      </c>
      <c r="B6" s="5" t="s">
        <v>205</v>
      </c>
      <c r="C6" s="37">
        <v>1263588.56</v>
      </c>
      <c r="D6" s="37">
        <v>312779.48</v>
      </c>
      <c r="E6" s="37">
        <v>0</v>
      </c>
      <c r="F6" s="37">
        <v>150609.16</v>
      </c>
      <c r="G6" s="37">
        <v>55518.840000000004</v>
      </c>
      <c r="H6" s="37">
        <v>0</v>
      </c>
      <c r="I6" s="37">
        <v>0</v>
      </c>
      <c r="J6" s="37">
        <v>0</v>
      </c>
      <c r="K6" s="37">
        <v>0</v>
      </c>
      <c r="L6" s="37">
        <v>1924</v>
      </c>
      <c r="M6" s="37">
        <v>4037.8</v>
      </c>
      <c r="N6" s="37">
        <v>3082.04</v>
      </c>
      <c r="O6" s="37">
        <v>6495.32</v>
      </c>
      <c r="P6" s="37">
        <v>32636.239999999998</v>
      </c>
      <c r="Q6" s="37">
        <v>0</v>
      </c>
      <c r="R6" s="37">
        <v>11951.16</v>
      </c>
      <c r="S6" s="37">
        <v>0</v>
      </c>
      <c r="T6" s="37"/>
      <c r="U6" s="37"/>
      <c r="V6" s="37">
        <v>0</v>
      </c>
      <c r="W6" s="37">
        <v>288.60000000000002</v>
      </c>
      <c r="X6" s="37">
        <v>191.88000000000002</v>
      </c>
      <c r="Y6" s="37">
        <v>275.60000000000002</v>
      </c>
      <c r="Z6" s="37">
        <v>0</v>
      </c>
      <c r="AA6" s="37">
        <v>0</v>
      </c>
      <c r="AB6" s="37">
        <v>0</v>
      </c>
      <c r="AC6" s="123">
        <f t="shared" si="0"/>
        <v>1843378.6800000002</v>
      </c>
      <c r="AD6" s="37">
        <v>44432.960000000006</v>
      </c>
      <c r="AE6" s="37">
        <v>11974.56</v>
      </c>
      <c r="AF6" s="37">
        <v>6122.4800000000005</v>
      </c>
      <c r="AG6" s="37">
        <v>0</v>
      </c>
      <c r="AH6" s="37">
        <v>65</v>
      </c>
      <c r="AI6" s="37">
        <v>124.80000000000001</v>
      </c>
      <c r="AJ6" s="37">
        <v>8578.9600000000009</v>
      </c>
      <c r="AK6" s="37">
        <v>9271.6</v>
      </c>
      <c r="AL6" s="37">
        <v>548.6</v>
      </c>
      <c r="AM6" s="37">
        <v>10.4</v>
      </c>
      <c r="AN6" s="37">
        <v>41420.600000000006</v>
      </c>
      <c r="AO6" s="37">
        <v>1.04</v>
      </c>
      <c r="AP6" s="37">
        <v>0</v>
      </c>
      <c r="AQ6" s="37">
        <v>0</v>
      </c>
      <c r="AR6" s="37"/>
      <c r="AS6" s="37"/>
      <c r="AT6" s="37">
        <v>0</v>
      </c>
      <c r="AU6" s="37"/>
      <c r="AV6" s="37">
        <v>6125.5999999999995</v>
      </c>
      <c r="AW6" s="37">
        <v>5427.24</v>
      </c>
      <c r="AX6" s="37">
        <v>1060.28</v>
      </c>
      <c r="AY6" s="37">
        <v>0</v>
      </c>
      <c r="AZ6" s="37">
        <v>0</v>
      </c>
      <c r="BA6" s="37">
        <v>0</v>
      </c>
      <c r="BB6" s="37">
        <v>984.88</v>
      </c>
      <c r="BC6" s="37">
        <v>1023.88</v>
      </c>
      <c r="BD6" s="37">
        <v>99.320000000000007</v>
      </c>
      <c r="BE6" s="37">
        <v>391.04000000000008</v>
      </c>
      <c r="BF6" s="37">
        <v>42414.68</v>
      </c>
      <c r="BG6" s="124">
        <f t="shared" ref="BG6:BG8" si="2">SUM(AD6:BF6)</f>
        <v>180077.92000000004</v>
      </c>
      <c r="BH6" s="125">
        <f t="shared" ref="BH6:BH8" si="3">AC6+BG6</f>
        <v>2023456.6</v>
      </c>
      <c r="BI6" s="38">
        <v>9256.5</v>
      </c>
      <c r="BJ6" s="126">
        <f t="shared" si="1"/>
        <v>2014200.1</v>
      </c>
    </row>
    <row r="7" spans="1:63" ht="15.75">
      <c r="A7" s="130"/>
      <c r="B7" s="134" t="s">
        <v>209</v>
      </c>
      <c r="C7" s="37">
        <f>C5-C6</f>
        <v>1166389.44</v>
      </c>
      <c r="D7" s="37">
        <f t="shared" ref="D7:AB7" si="4">D5-D6</f>
        <v>125874.52000000002</v>
      </c>
      <c r="E7" s="37">
        <f t="shared" si="4"/>
        <v>76770</v>
      </c>
      <c r="F7" s="37">
        <f t="shared" si="4"/>
        <v>139023.84</v>
      </c>
      <c r="G7" s="37">
        <f t="shared" si="4"/>
        <v>51248.159999999996</v>
      </c>
      <c r="H7" s="37">
        <f t="shared" si="4"/>
        <v>0</v>
      </c>
      <c r="I7" s="37">
        <f t="shared" si="4"/>
        <v>0</v>
      </c>
      <c r="J7" s="37">
        <f t="shared" si="4"/>
        <v>0</v>
      </c>
      <c r="K7" s="37">
        <f t="shared" si="4"/>
        <v>0</v>
      </c>
      <c r="L7" s="37">
        <f t="shared" si="4"/>
        <v>1776</v>
      </c>
      <c r="M7" s="37">
        <f t="shared" si="4"/>
        <v>3727.2</v>
      </c>
      <c r="N7" s="37">
        <f t="shared" si="4"/>
        <v>2844.96</v>
      </c>
      <c r="O7" s="37">
        <f t="shared" si="4"/>
        <v>5995.68</v>
      </c>
      <c r="P7" s="37">
        <f t="shared" si="4"/>
        <v>30125.760000000002</v>
      </c>
      <c r="Q7" s="37">
        <f t="shared" si="4"/>
        <v>0</v>
      </c>
      <c r="R7" s="37">
        <f t="shared" si="4"/>
        <v>-668.15999999999985</v>
      </c>
      <c r="S7" s="37">
        <f t="shared" si="4"/>
        <v>0</v>
      </c>
      <c r="T7" s="37">
        <f t="shared" si="4"/>
        <v>0</v>
      </c>
      <c r="U7" s="37">
        <f t="shared" si="4"/>
        <v>0</v>
      </c>
      <c r="V7" s="37">
        <f t="shared" si="4"/>
        <v>0</v>
      </c>
      <c r="W7" s="37">
        <f t="shared" si="4"/>
        <v>266.39999999999998</v>
      </c>
      <c r="X7" s="37">
        <f t="shared" si="4"/>
        <v>177.11999999999998</v>
      </c>
      <c r="Y7" s="37">
        <f t="shared" si="4"/>
        <v>254.39999999999998</v>
      </c>
      <c r="Z7" s="37">
        <f t="shared" si="4"/>
        <v>0</v>
      </c>
      <c r="AA7" s="37">
        <f t="shared" si="4"/>
        <v>0</v>
      </c>
      <c r="AB7" s="37">
        <f t="shared" si="4"/>
        <v>0</v>
      </c>
      <c r="AC7" s="123">
        <f t="shared" si="0"/>
        <v>1603805.3199999998</v>
      </c>
      <c r="AD7" s="37">
        <f>AD5-AD6</f>
        <v>36099.039999999994</v>
      </c>
      <c r="AE7" s="37">
        <f t="shared" ref="AE7:BF7" si="5">AE5-AE6</f>
        <v>11053.44</v>
      </c>
      <c r="AF7" s="37">
        <f t="shared" si="5"/>
        <v>5651.5199999999995</v>
      </c>
      <c r="AG7" s="37">
        <f t="shared" si="5"/>
        <v>0</v>
      </c>
      <c r="AH7" s="37">
        <f t="shared" si="5"/>
        <v>60</v>
      </c>
      <c r="AI7" s="37">
        <f t="shared" si="5"/>
        <v>115.19999999999999</v>
      </c>
      <c r="AJ7" s="37">
        <f t="shared" si="5"/>
        <v>785.03999999999905</v>
      </c>
      <c r="AK7" s="37">
        <f t="shared" si="5"/>
        <v>8558.4</v>
      </c>
      <c r="AL7" s="37">
        <f t="shared" si="5"/>
        <v>506.4</v>
      </c>
      <c r="AM7" s="37">
        <f t="shared" si="5"/>
        <v>-8.4</v>
      </c>
      <c r="AN7" s="37">
        <f t="shared" si="5"/>
        <v>38234.399999999994</v>
      </c>
      <c r="AO7" s="37">
        <f t="shared" si="5"/>
        <v>0.96</v>
      </c>
      <c r="AP7" s="37">
        <f t="shared" si="5"/>
        <v>0</v>
      </c>
      <c r="AQ7" s="37">
        <f t="shared" si="5"/>
        <v>0</v>
      </c>
      <c r="AR7" s="37">
        <f t="shared" si="5"/>
        <v>0</v>
      </c>
      <c r="AS7" s="37">
        <f t="shared" si="5"/>
        <v>0</v>
      </c>
      <c r="AT7" s="37">
        <f t="shared" si="5"/>
        <v>0</v>
      </c>
      <c r="AU7" s="37">
        <f t="shared" si="5"/>
        <v>0</v>
      </c>
      <c r="AV7" s="37">
        <f t="shared" si="5"/>
        <v>5654.4000000000005</v>
      </c>
      <c r="AW7" s="37">
        <f t="shared" si="5"/>
        <v>5009.76</v>
      </c>
      <c r="AX7" s="37">
        <f t="shared" si="5"/>
        <v>978.72</v>
      </c>
      <c r="AY7" s="37">
        <f t="shared" si="5"/>
        <v>0</v>
      </c>
      <c r="AZ7" s="37">
        <f t="shared" si="5"/>
        <v>0</v>
      </c>
      <c r="BA7" s="37">
        <f t="shared" si="5"/>
        <v>0</v>
      </c>
      <c r="BB7" s="37">
        <f t="shared" si="5"/>
        <v>909.12</v>
      </c>
      <c r="BC7" s="37">
        <f t="shared" si="5"/>
        <v>945.12</v>
      </c>
      <c r="BD7" s="37">
        <f t="shared" si="5"/>
        <v>91.679999999999993</v>
      </c>
      <c r="BE7" s="37">
        <f t="shared" si="5"/>
        <v>360.95999999999992</v>
      </c>
      <c r="BF7" s="37">
        <f t="shared" si="5"/>
        <v>39244.32</v>
      </c>
      <c r="BG7" s="124">
        <f t="shared" si="2"/>
        <v>154250.07999999996</v>
      </c>
      <c r="BH7" s="125">
        <f t="shared" si="3"/>
        <v>1758055.4</v>
      </c>
      <c r="BI7" s="38">
        <f>BI5-BI6</f>
        <v>9256.5</v>
      </c>
      <c r="BJ7" s="126">
        <f t="shared" si="1"/>
        <v>1748798.9</v>
      </c>
    </row>
    <row r="8" spans="1:63" ht="15.75">
      <c r="A8" s="130"/>
      <c r="B8" s="12" t="s">
        <v>206</v>
      </c>
      <c r="C8" s="9">
        <f>IF('Upto Month Current'!$B$4="",0,'Upto Month Current'!$B$4)</f>
        <v>480153</v>
      </c>
      <c r="D8" s="9">
        <f>IF('Upto Month Current'!$B$5="",0,'Upto Month Current'!$B$5)</f>
        <v>180016</v>
      </c>
      <c r="E8" s="9">
        <f>IF('Upto Month Current'!$B$6="",0,'Upto Month Current'!$B$6)</f>
        <v>18726</v>
      </c>
      <c r="F8" s="9">
        <f>IF('Upto Month Current'!$B$7="",0,'Upto Month Current'!$B$7)</f>
        <v>55602</v>
      </c>
      <c r="G8" s="9">
        <f>IF('Upto Month Current'!$B$8="",0,'Upto Month Current'!$B$8)</f>
        <v>22082</v>
      </c>
      <c r="H8" s="9">
        <f>IF('Upto Month Current'!$B$9="",0,'Upto Month Current'!$B$9)</f>
        <v>0</v>
      </c>
      <c r="I8" s="9">
        <f>IF('Upto Month Current'!$B$10="",0,'Upto Month Current'!$B$10)</f>
        <v>0</v>
      </c>
      <c r="J8" s="9">
        <f>IF('Upto Month Current'!$B$11="",0,'Upto Month Current'!$B$11)</f>
        <v>0</v>
      </c>
      <c r="K8" s="9">
        <f>IF('Upto Month Current'!$B$12="",0,'Upto Month Current'!$B$12)</f>
        <v>0</v>
      </c>
      <c r="L8" s="9">
        <f>IF('Upto Month Current'!$B$13="",0,'Upto Month Current'!$B$13)</f>
        <v>750</v>
      </c>
      <c r="M8" s="9">
        <f>IF('Upto Month Current'!$B$14="",0,'Upto Month Current'!$B$14)</f>
        <v>2832</v>
      </c>
      <c r="N8" s="9">
        <f>IF('Upto Month Current'!$B$15="",0,'Upto Month Current'!$B$15)</f>
        <v>86</v>
      </c>
      <c r="O8" s="9">
        <f>IF('Upto Month Current'!$B$16="",0,'Upto Month Current'!$B$16)</f>
        <v>2501</v>
      </c>
      <c r="P8" s="9">
        <f>IF('Upto Month Current'!$B$17="",0,'Upto Month Current'!$B$17)</f>
        <v>27122</v>
      </c>
      <c r="Q8" s="9">
        <f>IF('Upto Month Current'!$B$18="",0,'Upto Month Current'!$B$18)</f>
        <v>0</v>
      </c>
      <c r="R8" s="9">
        <f>IF('Upto Month Current'!$B$21="",0,'Upto Month Current'!$B$21)</f>
        <v>3333</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0</v>
      </c>
      <c r="X8" s="9">
        <f>IF('Upto Month Current'!$B$40="",0,'Upto Month Current'!$B$40)</f>
        <v>0</v>
      </c>
      <c r="Y8" s="9">
        <f>IF('Upto Month Current'!$B$42="",0,'Upto Month Current'!$B$42)</f>
        <v>2501</v>
      </c>
      <c r="Z8" s="9">
        <f>IF('Upto Month Current'!$B$43="",0,'Upto Month Current'!$B$43)</f>
        <v>893</v>
      </c>
      <c r="AA8" s="9">
        <f>IF('Upto Month Current'!$B$44="",0,'Upto Month Current'!$B$44)</f>
        <v>433</v>
      </c>
      <c r="AB8" s="9">
        <f>IF('Upto Month Current'!$B$51="",0,'Upto Month Current'!$B$51)</f>
        <v>0</v>
      </c>
      <c r="AC8" s="123">
        <f t="shared" si="0"/>
        <v>797030</v>
      </c>
      <c r="AD8" s="9">
        <f>IF('Upto Month Current'!$B$19="",0,'Upto Month Current'!$B$19)</f>
        <v>0</v>
      </c>
      <c r="AE8" s="9">
        <f>IF('Upto Month Current'!$B$20="",0,'Upto Month Current'!$B$20)</f>
        <v>2783</v>
      </c>
      <c r="AF8" s="9">
        <f>IF('Upto Month Current'!$B$22="",0,'Upto Month Current'!$B$22)</f>
        <v>349</v>
      </c>
      <c r="AG8" s="9">
        <f>IF('Upto Month Current'!$B$23="",0,'Upto Month Current'!$B$23)</f>
        <v>0</v>
      </c>
      <c r="AH8" s="9">
        <f>IF('Upto Month Current'!$B$24="",0,'Upto Month Current'!$B$24)</f>
        <v>0</v>
      </c>
      <c r="AI8" s="9">
        <f>IF('Upto Month Current'!$B$25="",0,'Upto Month Current'!$B$25)</f>
        <v>0</v>
      </c>
      <c r="AJ8" s="9">
        <f>IF('Upto Month Current'!$B$28="",0,'Upto Month Current'!$B$28)</f>
        <v>-6</v>
      </c>
      <c r="AK8" s="9">
        <f>IF('Upto Month Current'!$B$29="",0,'Upto Month Current'!$B$29)</f>
        <v>3090</v>
      </c>
      <c r="AL8" s="9">
        <f>IF('Upto Month Current'!$B$31="",0,'Upto Month Current'!$B$31)</f>
        <v>0</v>
      </c>
      <c r="AM8" s="9">
        <f>IF('Upto Month Current'!$B$32="",0,'Upto Month Current'!$B$32)</f>
        <v>0</v>
      </c>
      <c r="AN8" s="9">
        <f>IF('Upto Month Current'!$B$33="",0,'Upto Month Current'!$B$33)</f>
        <v>3569</v>
      </c>
      <c r="AO8" s="9">
        <f>IF('Upto Month Current'!$B$34="",0,'Upto Month Current'!$B$34)</f>
        <v>0</v>
      </c>
      <c r="AP8" s="9">
        <f>IF('Upto Month Current'!$B$36="",0,'Upto Month Current'!$B$36)</f>
        <v>0</v>
      </c>
      <c r="AQ8" s="9">
        <f>IF('Upto Month Current'!$B$37="",0,'Upto Month Current'!$B$37)</f>
        <v>0</v>
      </c>
      <c r="AR8" s="9">
        <v>0</v>
      </c>
      <c r="AS8" s="9">
        <f>IF('Upto Month Current'!$B$38="",0,'Upto Month Current'!$B$38)</f>
        <v>0</v>
      </c>
      <c r="AT8" s="9">
        <f>IF('Upto Month Current'!$B$41="",0,'Upto Month Current'!$B$41)</f>
        <v>0</v>
      </c>
      <c r="AU8" s="9">
        <v>0</v>
      </c>
      <c r="AV8" s="9">
        <f>IF('Upto Month Current'!$B$45="",0,'Upto Month Current'!$B$45)</f>
        <v>2888</v>
      </c>
      <c r="AW8" s="9">
        <f>IF('Upto Month Current'!$B$46="",0,'Upto Month Current'!$B$46)</f>
        <v>772</v>
      </c>
      <c r="AX8" s="9">
        <f>IF('Upto Month Current'!$B$47="",0,'Upto Month Current'!$B$47)</f>
        <v>1314</v>
      </c>
      <c r="AY8" s="9">
        <f>IF('Upto Month Current'!$B$49="",0,'Upto Month Current'!$B$49)</f>
        <v>0</v>
      </c>
      <c r="AZ8" s="9">
        <f>IF('Upto Month Current'!$B$50="",0,'Upto Month Current'!$B$50)</f>
        <v>0</v>
      </c>
      <c r="BA8" s="9">
        <f>IF('Upto Month Current'!$B$52="",0,'Upto Month Current'!$B$52)</f>
        <v>0</v>
      </c>
      <c r="BB8" s="9">
        <f>IF('Upto Month Current'!$B$53="",0,'Upto Month Current'!$B$53)</f>
        <v>663</v>
      </c>
      <c r="BC8" s="9">
        <f>IF('Upto Month Current'!$B$54="",0,'Upto Month Current'!$B$54)</f>
        <v>663</v>
      </c>
      <c r="BD8" s="9">
        <f>IF('Upto Month Current'!$B$55="",0,'Upto Month Current'!$B$55)</f>
        <v>0</v>
      </c>
      <c r="BE8" s="9">
        <f>IF('Upto Month Current'!$B$56="",0,'Upto Month Current'!$B$56)</f>
        <v>220</v>
      </c>
      <c r="BF8" s="9">
        <f>IF('Upto Month Current'!$B$58="",0,'Upto Month Current'!$B$58)</f>
        <v>2404</v>
      </c>
      <c r="BG8" s="124">
        <f t="shared" si="2"/>
        <v>18709</v>
      </c>
      <c r="BH8" s="125">
        <f t="shared" si="3"/>
        <v>815739</v>
      </c>
      <c r="BI8" s="9">
        <f>IF('Upto Month Current'!$B$60="",0,'Upto Month Current'!$B$60)</f>
        <v>0</v>
      </c>
      <c r="BJ8" s="126">
        <f t="shared" si="1"/>
        <v>815739</v>
      </c>
      <c r="BK8">
        <f>'Upto Month Current'!$B$61</f>
        <v>815798</v>
      </c>
    </row>
    <row r="9" spans="1:63" ht="15.75">
      <c r="A9" s="130"/>
      <c r="B9" s="5" t="s">
        <v>204</v>
      </c>
      <c r="C9" s="128">
        <f t="shared" ref="C9:AH9" si="6">C8/C5</f>
        <v>0.19759561609199755</v>
      </c>
      <c r="D9" s="128">
        <f t="shared" si="6"/>
        <v>0.41038267062422773</v>
      </c>
      <c r="E9" s="128">
        <f t="shared" si="6"/>
        <v>0.24392340758108635</v>
      </c>
      <c r="F9" s="128">
        <f t="shared" si="6"/>
        <v>0.19197398086544007</v>
      </c>
      <c r="G9" s="128">
        <f t="shared" si="6"/>
        <v>0.2068242059812489</v>
      </c>
      <c r="H9" s="128" t="e">
        <f t="shared" si="6"/>
        <v>#DIV/0!</v>
      </c>
      <c r="I9" s="128" t="e">
        <f t="shared" si="6"/>
        <v>#DIV/0!</v>
      </c>
      <c r="J9" s="128" t="e">
        <f t="shared" si="6"/>
        <v>#DIV/0!</v>
      </c>
      <c r="K9" s="128" t="e">
        <f t="shared" si="6"/>
        <v>#DIV/0!</v>
      </c>
      <c r="L9" s="128">
        <f t="shared" si="6"/>
        <v>0.20270270270270271</v>
      </c>
      <c r="M9" s="128">
        <f t="shared" si="6"/>
        <v>0.36471345782356729</v>
      </c>
      <c r="N9" s="128">
        <f t="shared" si="6"/>
        <v>1.4509870086046903E-2</v>
      </c>
      <c r="O9" s="128">
        <f t="shared" si="6"/>
        <v>0.20022416139620527</v>
      </c>
      <c r="P9" s="128">
        <f t="shared" si="6"/>
        <v>0.43214046716165833</v>
      </c>
      <c r="Q9" s="128" t="e">
        <f t="shared" si="6"/>
        <v>#DIV/0!</v>
      </c>
      <c r="R9" s="128">
        <f t="shared" si="6"/>
        <v>0.29540015953203935</v>
      </c>
      <c r="S9" s="128" t="e">
        <f t="shared" si="6"/>
        <v>#DIV/0!</v>
      </c>
      <c r="T9" s="128" t="e">
        <f t="shared" si="6"/>
        <v>#DIV/0!</v>
      </c>
      <c r="U9" s="128" t="e">
        <f t="shared" si="6"/>
        <v>#DIV/0!</v>
      </c>
      <c r="V9" s="128" t="e">
        <f t="shared" si="6"/>
        <v>#DIV/0!</v>
      </c>
      <c r="W9" s="128">
        <f t="shared" si="6"/>
        <v>0</v>
      </c>
      <c r="X9" s="128">
        <f t="shared" si="6"/>
        <v>0</v>
      </c>
      <c r="Y9" s="128">
        <f t="shared" si="6"/>
        <v>4.7188679245283023</v>
      </c>
      <c r="Z9" s="128" t="e">
        <f t="shared" si="6"/>
        <v>#DIV/0!</v>
      </c>
      <c r="AA9" s="128" t="e">
        <f t="shared" si="6"/>
        <v>#DIV/0!</v>
      </c>
      <c r="AB9" s="128" t="e">
        <f t="shared" si="6"/>
        <v>#DIV/0!</v>
      </c>
      <c r="AC9" s="128">
        <f t="shared" si="6"/>
        <v>0.23121191093947988</v>
      </c>
      <c r="AD9" s="128">
        <f t="shared" si="6"/>
        <v>0</v>
      </c>
      <c r="AE9" s="128">
        <f t="shared" si="6"/>
        <v>0.12085287476116033</v>
      </c>
      <c r="AF9" s="128">
        <f t="shared" si="6"/>
        <v>2.9641583149312044E-2</v>
      </c>
      <c r="AG9" s="128" t="e">
        <f t="shared" si="6"/>
        <v>#DIV/0!</v>
      </c>
      <c r="AH9" s="128">
        <f t="shared" si="6"/>
        <v>0</v>
      </c>
      <c r="AI9" s="128">
        <f t="shared" ref="AI9:BJ9" si="7">AI8/AI5</f>
        <v>0</v>
      </c>
      <c r="AJ9" s="128">
        <f t="shared" si="7"/>
        <v>-6.4075181546347719E-4</v>
      </c>
      <c r="AK9" s="128">
        <f t="shared" si="7"/>
        <v>0.17330342120022435</v>
      </c>
      <c r="AL9" s="128">
        <f t="shared" si="7"/>
        <v>0</v>
      </c>
      <c r="AM9" s="128">
        <f t="shared" si="7"/>
        <v>0</v>
      </c>
      <c r="AN9" s="128">
        <f t="shared" si="7"/>
        <v>4.4805724687715771E-2</v>
      </c>
      <c r="AO9" s="128">
        <f t="shared" si="7"/>
        <v>0</v>
      </c>
      <c r="AP9" s="128" t="e">
        <f t="shared" si="7"/>
        <v>#DIV/0!</v>
      </c>
      <c r="AQ9" s="128" t="e">
        <f t="shared" si="7"/>
        <v>#DIV/0!</v>
      </c>
      <c r="AR9" s="128" t="e">
        <f t="shared" si="7"/>
        <v>#DIV/0!</v>
      </c>
      <c r="AS9" s="128" t="e">
        <f t="shared" si="7"/>
        <v>#DIV/0!</v>
      </c>
      <c r="AT9" s="128" t="e">
        <f t="shared" si="7"/>
        <v>#DIV/0!</v>
      </c>
      <c r="AU9" s="128" t="e">
        <f t="shared" si="7"/>
        <v>#DIV/0!</v>
      </c>
      <c r="AV9" s="128">
        <f t="shared" si="7"/>
        <v>0.24516129032258063</v>
      </c>
      <c r="AW9" s="128">
        <f t="shared" si="7"/>
        <v>7.3967615215100119E-2</v>
      </c>
      <c r="AX9" s="128">
        <f t="shared" si="7"/>
        <v>0.6444335458558117</v>
      </c>
      <c r="AY9" s="128" t="e">
        <f t="shared" si="7"/>
        <v>#DIV/0!</v>
      </c>
      <c r="AZ9" s="128" t="e">
        <f t="shared" si="7"/>
        <v>#DIV/0!</v>
      </c>
      <c r="BA9" s="128" t="e">
        <f t="shared" si="7"/>
        <v>#DIV/0!</v>
      </c>
      <c r="BB9" s="128">
        <f t="shared" si="7"/>
        <v>0.35005279831045405</v>
      </c>
      <c r="BC9" s="128">
        <f t="shared" si="7"/>
        <v>0.33671914677501269</v>
      </c>
      <c r="BD9" s="128">
        <f t="shared" si="7"/>
        <v>0</v>
      </c>
      <c r="BE9" s="128">
        <f t="shared" si="7"/>
        <v>0.29255319148936171</v>
      </c>
      <c r="BF9" s="128">
        <f t="shared" si="7"/>
        <v>2.9439498401890789E-2</v>
      </c>
      <c r="BG9" s="128">
        <f t="shared" si="7"/>
        <v>5.5960015314302121E-2</v>
      </c>
      <c r="BH9" s="128">
        <f t="shared" si="7"/>
        <v>0.21571768118149565</v>
      </c>
      <c r="BI9" s="128">
        <f t="shared" si="7"/>
        <v>0</v>
      </c>
      <c r="BJ9" s="128">
        <f t="shared" si="7"/>
        <v>0.21677895742199241</v>
      </c>
    </row>
    <row r="10" spans="1:63" ht="15.75">
      <c r="A10" s="130"/>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6"/>
      <c r="AD10" s="5"/>
      <c r="AE10" s="5"/>
      <c r="AF10" s="5"/>
      <c r="AG10" s="5"/>
      <c r="AH10" s="5"/>
      <c r="AI10" s="5"/>
      <c r="AJ10" s="5"/>
      <c r="AK10" s="5"/>
      <c r="AL10" s="5"/>
      <c r="AM10" s="5"/>
      <c r="AN10" s="5"/>
      <c r="AO10" s="5"/>
      <c r="AP10" s="5"/>
      <c r="AQ10" s="5"/>
      <c r="AR10" s="5"/>
      <c r="AS10" s="5"/>
      <c r="AT10" s="5"/>
      <c r="AU10" s="5"/>
      <c r="AV10" s="6"/>
      <c r="AW10" s="5"/>
      <c r="AX10" s="5"/>
      <c r="AY10" s="5"/>
      <c r="AZ10" s="5"/>
      <c r="BA10" s="5"/>
      <c r="BB10" s="5"/>
      <c r="BC10" s="5"/>
      <c r="BD10" s="5"/>
      <c r="BE10" s="5"/>
      <c r="BF10" s="5"/>
      <c r="BG10" s="6"/>
      <c r="BH10" s="44"/>
      <c r="BI10" s="5"/>
      <c r="BJ10" s="50"/>
    </row>
    <row r="11" spans="1:63" ht="15.75">
      <c r="A11" s="15" t="s">
        <v>131</v>
      </c>
      <c r="B11" s="11" t="s">
        <v>208</v>
      </c>
      <c r="C11" s="122">
        <v>4660358</v>
      </c>
      <c r="D11" s="122">
        <v>738099</v>
      </c>
      <c r="E11" s="122">
        <v>277075</v>
      </c>
      <c r="F11" s="122">
        <v>341001</v>
      </c>
      <c r="G11" s="122">
        <v>254258</v>
      </c>
      <c r="H11" s="122">
        <v>0</v>
      </c>
      <c r="I11" s="122">
        <v>0</v>
      </c>
      <c r="J11" s="122">
        <v>0</v>
      </c>
      <c r="K11" s="122">
        <v>0</v>
      </c>
      <c r="L11" s="122">
        <v>52172</v>
      </c>
      <c r="M11" s="122">
        <v>308539</v>
      </c>
      <c r="N11" s="122">
        <v>264</v>
      </c>
      <c r="O11" s="122">
        <v>8970</v>
      </c>
      <c r="P11" s="122">
        <v>241203</v>
      </c>
      <c r="Q11" s="122">
        <v>0</v>
      </c>
      <c r="R11" s="122">
        <v>4484</v>
      </c>
      <c r="S11" s="122">
        <v>0</v>
      </c>
      <c r="T11" s="122">
        <v>0</v>
      </c>
      <c r="U11" s="122">
        <v>0</v>
      </c>
      <c r="V11" s="122">
        <v>0</v>
      </c>
      <c r="W11" s="122">
        <v>0</v>
      </c>
      <c r="X11" s="122">
        <v>0</v>
      </c>
      <c r="Y11" s="122">
        <v>0</v>
      </c>
      <c r="Z11" s="122">
        <v>0</v>
      </c>
      <c r="AA11" s="122">
        <v>0</v>
      </c>
      <c r="AB11" s="122">
        <v>0</v>
      </c>
      <c r="AC11" s="123">
        <f t="shared" ref="AC11:AC14" si="8">SUM(C11:AB11)</f>
        <v>6886423</v>
      </c>
      <c r="AD11" s="122">
        <v>9727</v>
      </c>
      <c r="AE11" s="122">
        <v>50</v>
      </c>
      <c r="AF11" s="122">
        <v>29984</v>
      </c>
      <c r="AG11" s="122">
        <v>0</v>
      </c>
      <c r="AH11" s="122">
        <v>0</v>
      </c>
      <c r="AI11" s="122">
        <v>0</v>
      </c>
      <c r="AJ11" s="122">
        <v>211108</v>
      </c>
      <c r="AK11" s="122">
        <v>345855</v>
      </c>
      <c r="AL11" s="122">
        <v>0</v>
      </c>
      <c r="AM11" s="122">
        <v>34367</v>
      </c>
      <c r="AN11" s="122">
        <v>895403</v>
      </c>
      <c r="AO11" s="122">
        <v>-70552</v>
      </c>
      <c r="AP11" s="122">
        <v>0</v>
      </c>
      <c r="AQ11" s="122">
        <v>0</v>
      </c>
      <c r="AR11" s="122">
        <v>0</v>
      </c>
      <c r="AS11" s="122">
        <v>0</v>
      </c>
      <c r="AT11" s="122">
        <v>0</v>
      </c>
      <c r="AU11" s="122">
        <v>1</v>
      </c>
      <c r="AV11" s="122">
        <v>205</v>
      </c>
      <c r="AW11" s="122">
        <v>398</v>
      </c>
      <c r="AX11" s="122">
        <v>264</v>
      </c>
      <c r="AY11" s="122">
        <v>0</v>
      </c>
      <c r="AZ11" s="122">
        <v>0</v>
      </c>
      <c r="BA11" s="122">
        <v>0</v>
      </c>
      <c r="BB11" s="122">
        <v>24300</v>
      </c>
      <c r="BC11" s="122">
        <v>24298</v>
      </c>
      <c r="BD11" s="122">
        <v>0</v>
      </c>
      <c r="BE11" s="122">
        <v>10103</v>
      </c>
      <c r="BF11" s="122">
        <v>30237</v>
      </c>
      <c r="BG11" s="124">
        <f>SUM(AD11:BF11)</f>
        <v>1545748</v>
      </c>
      <c r="BH11" s="125">
        <f>AC11+BG11</f>
        <v>8432171</v>
      </c>
      <c r="BI11" s="98">
        <v>63959</v>
      </c>
      <c r="BJ11" s="126">
        <f t="shared" ref="BJ11:BJ14" si="9">BH11-BI11</f>
        <v>8368212</v>
      </c>
    </row>
    <row r="12" spans="1:63" ht="15.75">
      <c r="A12" s="130" t="s">
        <v>131</v>
      </c>
      <c r="B12" s="5" t="s">
        <v>205</v>
      </c>
      <c r="C12" s="37">
        <v>2423386.16</v>
      </c>
      <c r="D12" s="37">
        <v>597207</v>
      </c>
      <c r="E12" s="37">
        <v>0</v>
      </c>
      <c r="F12" s="37">
        <v>177320.52000000002</v>
      </c>
      <c r="G12" s="37">
        <v>132214.16</v>
      </c>
      <c r="H12" s="37">
        <v>0</v>
      </c>
      <c r="I12" s="37">
        <v>0</v>
      </c>
      <c r="J12" s="37">
        <v>0</v>
      </c>
      <c r="K12" s="37">
        <v>0</v>
      </c>
      <c r="L12" s="37">
        <v>27129.440000000002</v>
      </c>
      <c r="M12" s="37">
        <v>160440.28</v>
      </c>
      <c r="N12" s="37">
        <v>137.28</v>
      </c>
      <c r="O12" s="37">
        <v>4664.3999999999996</v>
      </c>
      <c r="P12" s="37">
        <v>125425.56000000003</v>
      </c>
      <c r="Q12" s="37">
        <v>0</v>
      </c>
      <c r="R12" s="37">
        <v>5839.08</v>
      </c>
      <c r="S12" s="37">
        <v>0</v>
      </c>
      <c r="T12" s="37"/>
      <c r="U12" s="37"/>
      <c r="V12" s="37">
        <v>0</v>
      </c>
      <c r="W12" s="37">
        <v>0</v>
      </c>
      <c r="X12" s="37">
        <v>0</v>
      </c>
      <c r="Y12" s="37">
        <v>0</v>
      </c>
      <c r="Z12" s="37">
        <v>0</v>
      </c>
      <c r="AA12" s="37">
        <v>0</v>
      </c>
      <c r="AB12" s="37">
        <v>0</v>
      </c>
      <c r="AC12" s="123">
        <f t="shared" si="8"/>
        <v>3653763.88</v>
      </c>
      <c r="AD12" s="37">
        <v>5383.04</v>
      </c>
      <c r="AE12" s="37">
        <v>26</v>
      </c>
      <c r="AF12" s="37">
        <v>15591.680000000004</v>
      </c>
      <c r="AG12" s="37">
        <v>0</v>
      </c>
      <c r="AH12" s="37">
        <v>0</v>
      </c>
      <c r="AI12" s="37">
        <v>0</v>
      </c>
      <c r="AJ12" s="37">
        <v>160986.80000000002</v>
      </c>
      <c r="AK12" s="37">
        <v>179844.6</v>
      </c>
      <c r="AL12" s="37">
        <v>0</v>
      </c>
      <c r="AM12" s="37">
        <v>17870.84</v>
      </c>
      <c r="AN12" s="37">
        <v>465609.56</v>
      </c>
      <c r="AO12" s="37">
        <v>-36687.040000000001</v>
      </c>
      <c r="AP12" s="37">
        <v>0</v>
      </c>
      <c r="AQ12" s="37">
        <v>0</v>
      </c>
      <c r="AR12" s="37"/>
      <c r="AS12" s="37"/>
      <c r="AT12" s="37">
        <v>0</v>
      </c>
      <c r="AU12" s="37"/>
      <c r="AV12" s="37">
        <v>106.6</v>
      </c>
      <c r="AW12" s="37">
        <v>206.96</v>
      </c>
      <c r="AX12" s="37">
        <v>137.28</v>
      </c>
      <c r="AY12" s="37">
        <v>0</v>
      </c>
      <c r="AZ12" s="37">
        <v>0</v>
      </c>
      <c r="BA12" s="37">
        <v>0</v>
      </c>
      <c r="BB12" s="37">
        <v>12636</v>
      </c>
      <c r="BC12" s="37">
        <v>12634.960000000001</v>
      </c>
      <c r="BD12" s="37">
        <v>0</v>
      </c>
      <c r="BE12" s="37">
        <v>5253.5599999999995</v>
      </c>
      <c r="BF12" s="37">
        <v>15723.760000000002</v>
      </c>
      <c r="BG12" s="124">
        <f t="shared" ref="BG12:BG14" si="10">SUM(AD12:BF12)</f>
        <v>855324.6</v>
      </c>
      <c r="BH12" s="125">
        <f t="shared" ref="BH12:BH14" si="11">AC12+BG12</f>
        <v>4509088.4799999995</v>
      </c>
      <c r="BI12" s="37">
        <v>31979.500000000004</v>
      </c>
      <c r="BJ12" s="126">
        <f t="shared" si="9"/>
        <v>4477108.9799999995</v>
      </c>
    </row>
    <row r="13" spans="1:63" ht="15.75">
      <c r="A13" s="130"/>
      <c r="B13" s="5"/>
      <c r="C13" s="37">
        <f>C11-C12</f>
        <v>2236971.84</v>
      </c>
      <c r="D13" s="37">
        <f t="shared" ref="D13:AB13" si="12">D11-D12</f>
        <v>140892</v>
      </c>
      <c r="E13" s="37">
        <f t="shared" si="12"/>
        <v>277075</v>
      </c>
      <c r="F13" s="37">
        <f t="shared" si="12"/>
        <v>163680.47999999998</v>
      </c>
      <c r="G13" s="37">
        <f t="shared" si="12"/>
        <v>122043.84</v>
      </c>
      <c r="H13" s="37">
        <f t="shared" si="12"/>
        <v>0</v>
      </c>
      <c r="I13" s="37">
        <f t="shared" si="12"/>
        <v>0</v>
      </c>
      <c r="J13" s="37">
        <f t="shared" si="12"/>
        <v>0</v>
      </c>
      <c r="K13" s="37">
        <f t="shared" si="12"/>
        <v>0</v>
      </c>
      <c r="L13" s="37">
        <f t="shared" si="12"/>
        <v>25042.559999999998</v>
      </c>
      <c r="M13" s="37">
        <f t="shared" si="12"/>
        <v>148098.72</v>
      </c>
      <c r="N13" s="37">
        <f t="shared" si="12"/>
        <v>126.72</v>
      </c>
      <c r="O13" s="37">
        <f t="shared" si="12"/>
        <v>4305.6000000000004</v>
      </c>
      <c r="P13" s="37">
        <f t="shared" si="12"/>
        <v>115777.43999999997</v>
      </c>
      <c r="Q13" s="37">
        <f t="shared" si="12"/>
        <v>0</v>
      </c>
      <c r="R13" s="37">
        <f t="shared" si="12"/>
        <v>-1355.08</v>
      </c>
      <c r="S13" s="37">
        <f t="shared" si="12"/>
        <v>0</v>
      </c>
      <c r="T13" s="37">
        <f t="shared" si="12"/>
        <v>0</v>
      </c>
      <c r="U13" s="37">
        <f t="shared" si="12"/>
        <v>0</v>
      </c>
      <c r="V13" s="37">
        <f t="shared" si="12"/>
        <v>0</v>
      </c>
      <c r="W13" s="37">
        <f t="shared" si="12"/>
        <v>0</v>
      </c>
      <c r="X13" s="37">
        <f t="shared" si="12"/>
        <v>0</v>
      </c>
      <c r="Y13" s="37">
        <f t="shared" si="12"/>
        <v>0</v>
      </c>
      <c r="Z13" s="37">
        <f t="shared" si="12"/>
        <v>0</v>
      </c>
      <c r="AA13" s="37">
        <f t="shared" si="12"/>
        <v>0</v>
      </c>
      <c r="AB13" s="37">
        <f t="shared" si="12"/>
        <v>0</v>
      </c>
      <c r="AC13" s="123">
        <f t="shared" si="8"/>
        <v>3232659.12</v>
      </c>
      <c r="AD13" s="37">
        <f>AD11-AD12</f>
        <v>4343.96</v>
      </c>
      <c r="AE13" s="37">
        <f t="shared" ref="AE13:BF13" si="13">AE11-AE12</f>
        <v>24</v>
      </c>
      <c r="AF13" s="37">
        <f t="shared" si="13"/>
        <v>14392.319999999996</v>
      </c>
      <c r="AG13" s="37">
        <f t="shared" si="13"/>
        <v>0</v>
      </c>
      <c r="AH13" s="37">
        <f t="shared" si="13"/>
        <v>0</v>
      </c>
      <c r="AI13" s="37">
        <f t="shared" si="13"/>
        <v>0</v>
      </c>
      <c r="AJ13" s="37">
        <f t="shared" si="13"/>
        <v>50121.199999999983</v>
      </c>
      <c r="AK13" s="37">
        <f t="shared" si="13"/>
        <v>166010.4</v>
      </c>
      <c r="AL13" s="37">
        <f t="shared" si="13"/>
        <v>0</v>
      </c>
      <c r="AM13" s="37">
        <f t="shared" si="13"/>
        <v>16496.16</v>
      </c>
      <c r="AN13" s="37">
        <f t="shared" si="13"/>
        <v>429793.44</v>
      </c>
      <c r="AO13" s="37">
        <f t="shared" si="13"/>
        <v>-33864.959999999999</v>
      </c>
      <c r="AP13" s="37">
        <f t="shared" si="13"/>
        <v>0</v>
      </c>
      <c r="AQ13" s="37">
        <f t="shared" si="13"/>
        <v>0</v>
      </c>
      <c r="AR13" s="37">
        <f t="shared" si="13"/>
        <v>0</v>
      </c>
      <c r="AS13" s="37">
        <f t="shared" si="13"/>
        <v>0</v>
      </c>
      <c r="AT13" s="37">
        <f t="shared" si="13"/>
        <v>0</v>
      </c>
      <c r="AU13" s="37">
        <f t="shared" si="13"/>
        <v>1</v>
      </c>
      <c r="AV13" s="37">
        <f t="shared" si="13"/>
        <v>98.4</v>
      </c>
      <c r="AW13" s="37">
        <f t="shared" si="13"/>
        <v>191.04</v>
      </c>
      <c r="AX13" s="37">
        <f t="shared" si="13"/>
        <v>126.72</v>
      </c>
      <c r="AY13" s="37">
        <f t="shared" si="13"/>
        <v>0</v>
      </c>
      <c r="AZ13" s="37">
        <f t="shared" si="13"/>
        <v>0</v>
      </c>
      <c r="BA13" s="37">
        <f t="shared" si="13"/>
        <v>0</v>
      </c>
      <c r="BB13" s="37">
        <f t="shared" si="13"/>
        <v>11664</v>
      </c>
      <c r="BC13" s="37">
        <f t="shared" si="13"/>
        <v>11663.039999999999</v>
      </c>
      <c r="BD13" s="37">
        <f t="shared" si="13"/>
        <v>0</v>
      </c>
      <c r="BE13" s="37">
        <f t="shared" si="13"/>
        <v>4849.4400000000005</v>
      </c>
      <c r="BF13" s="37">
        <f t="shared" si="13"/>
        <v>14513.239999999998</v>
      </c>
      <c r="BG13" s="124">
        <f t="shared" si="10"/>
        <v>690423.4</v>
      </c>
      <c r="BH13" s="125">
        <f t="shared" si="11"/>
        <v>3923082.52</v>
      </c>
      <c r="BI13" s="38">
        <f>BI11-BI12</f>
        <v>31979.499999999996</v>
      </c>
      <c r="BJ13" s="126">
        <f t="shared" si="9"/>
        <v>3891103.02</v>
      </c>
    </row>
    <row r="14" spans="1:63" ht="15.75">
      <c r="A14" s="130"/>
      <c r="B14" s="12" t="s">
        <v>206</v>
      </c>
      <c r="C14" s="9">
        <f>IF('Upto Month Current'!$C$4="",0,'Upto Month Current'!$C$4)</f>
        <v>1514073</v>
      </c>
      <c r="D14" s="9">
        <f>IF('Upto Month Current'!$C$5="",0,'Upto Month Current'!$C$5)</f>
        <v>560469</v>
      </c>
      <c r="E14" s="9">
        <f>IF('Upto Month Current'!$C$6="",0,'Upto Month Current'!$C$6)</f>
        <v>124673</v>
      </c>
      <c r="F14" s="9">
        <f>IF('Upto Month Current'!$C$7="",0,'Upto Month Current'!$C$7)</f>
        <v>112210</v>
      </c>
      <c r="G14" s="9">
        <f>IF('Upto Month Current'!$C$8="",0,'Upto Month Current'!$C$8)</f>
        <v>120116</v>
      </c>
      <c r="H14" s="9">
        <f>IF('Upto Month Current'!$C$9="",0,'Upto Month Current'!$C$9)</f>
        <v>0</v>
      </c>
      <c r="I14" s="9">
        <f>IF('Upto Month Current'!$C$10="",0,'Upto Month Current'!$C$10)</f>
        <v>0</v>
      </c>
      <c r="J14" s="9">
        <f>IF('Upto Month Current'!$C$11="",0,'Upto Month Current'!$C$11)</f>
        <v>0</v>
      </c>
      <c r="K14" s="9">
        <f>IF('Upto Month Current'!$C$12="",0,'Upto Month Current'!$C$12)</f>
        <v>74</v>
      </c>
      <c r="L14" s="9">
        <f>IF('Upto Month Current'!$C$13="",0,'Upto Month Current'!$C$13)</f>
        <v>23064</v>
      </c>
      <c r="M14" s="9">
        <f>IF('Upto Month Current'!$C$14="",0,'Upto Month Current'!$C$14)</f>
        <v>151371</v>
      </c>
      <c r="N14" s="9">
        <f>IF('Upto Month Current'!$C$15="",0,'Upto Month Current'!$C$15)</f>
        <v>2</v>
      </c>
      <c r="O14" s="9">
        <f>IF('Upto Month Current'!$C$16="",0,'Upto Month Current'!$C$16)</f>
        <v>2031</v>
      </c>
      <c r="P14" s="9">
        <f>IF('Upto Month Current'!$C$17="",0,'Upto Month Current'!$C$17)</f>
        <v>114103</v>
      </c>
      <c r="Q14" s="9">
        <f>IF('Upto Month Current'!$C$18="",0,'Upto Month Current'!$C$18)</f>
        <v>0</v>
      </c>
      <c r="R14" s="9">
        <f>IF('Upto Month Current'!$C$21="",0,'Upto Month Current'!$C$21)</f>
        <v>2851</v>
      </c>
      <c r="S14" s="9">
        <f>IF('Upto Month Current'!$C$26="",0,'Upto Month Current'!$C$26)</f>
        <v>0</v>
      </c>
      <c r="T14" s="9">
        <f>IF('Upto Month Current'!$C$27="",0,'Upto Month Current'!$C$27)</f>
        <v>0</v>
      </c>
      <c r="U14" s="9">
        <f>IF('Upto Month Current'!$C$30="",0,'Upto Month Current'!$C$30)</f>
        <v>0</v>
      </c>
      <c r="V14" s="9">
        <f>IF('Upto Month Current'!$C$35="",0,'Upto Month Current'!$C$35)</f>
        <v>0</v>
      </c>
      <c r="W14" s="9">
        <f>IF('Upto Month Current'!$C$39="",0,'Upto Month Current'!$C$39)</f>
        <v>0</v>
      </c>
      <c r="X14" s="9">
        <f>IF('Upto Month Current'!$C$40="",0,'Upto Month Current'!$C$40)</f>
        <v>0</v>
      </c>
      <c r="Y14" s="9">
        <f>IF('Upto Month Current'!$C$42="",0,'Upto Month Current'!$C$42)</f>
        <v>8945</v>
      </c>
      <c r="Z14" s="9">
        <f>IF('Upto Month Current'!$C$43="",0,'Upto Month Current'!$C$43)</f>
        <v>7615</v>
      </c>
      <c r="AA14" s="9">
        <f>IF('Upto Month Current'!$C$44="",0,'Upto Month Current'!$C$44)</f>
        <v>1783</v>
      </c>
      <c r="AB14" s="9">
        <f>IF('Upto Month Current'!$C$51="",0,'Upto Month Current'!$C$51)</f>
        <v>0</v>
      </c>
      <c r="AC14" s="123">
        <f t="shared" si="8"/>
        <v>2743380</v>
      </c>
      <c r="AD14" s="9">
        <f>IF('Upto Month Current'!$C$19="",0,'Upto Month Current'!$C$19)</f>
        <v>53</v>
      </c>
      <c r="AE14" s="9">
        <f>IF('Upto Month Current'!$C$20="",0,'Upto Month Current'!$C$20)</f>
        <v>0</v>
      </c>
      <c r="AF14" s="9">
        <f>IF('Upto Month Current'!$C$22="",0,'Upto Month Current'!$C$22)</f>
        <v>11493</v>
      </c>
      <c r="AG14" s="9">
        <f>IF('Upto Month Current'!$C$23="",0,'Upto Month Current'!$C$23)</f>
        <v>0</v>
      </c>
      <c r="AH14" s="9">
        <f>IF('Upto Month Current'!$C$24="",0,'Upto Month Current'!$C$24)</f>
        <v>0</v>
      </c>
      <c r="AI14" s="9">
        <f>IF('Upto Month Current'!$C$25="",0,'Upto Month Current'!$C$25)</f>
        <v>0</v>
      </c>
      <c r="AJ14" s="9">
        <f>IF('Upto Month Current'!$C$28="",0,'Upto Month Current'!$C$28)</f>
        <v>25594</v>
      </c>
      <c r="AK14" s="9">
        <f>IF('Upto Month Current'!$C$29="",0,'Upto Month Current'!$C$29)</f>
        <v>98251</v>
      </c>
      <c r="AL14" s="9">
        <f>IF('Upto Month Current'!$C$31="",0,'Upto Month Current'!$C$31)</f>
        <v>0</v>
      </c>
      <c r="AM14" s="9">
        <f>IF('Upto Month Current'!$C$32="",0,'Upto Month Current'!$C$32)</f>
        <v>80715</v>
      </c>
      <c r="AN14" s="9">
        <f>IF('Upto Month Current'!$C$33="",0,'Upto Month Current'!$C$33)</f>
        <v>253058</v>
      </c>
      <c r="AO14" s="9">
        <f>IF('Upto Month Current'!$C$34="",0,'Upto Month Current'!$C$34)</f>
        <v>0</v>
      </c>
      <c r="AP14" s="9">
        <f>IF('Upto Month Current'!$C$36="",0,'Upto Month Current'!$C$36)</f>
        <v>0</v>
      </c>
      <c r="AQ14" s="9">
        <f>IF('Upto Month Current'!$C$37="",0,'Upto Month Current'!$C$37)</f>
        <v>0</v>
      </c>
      <c r="AR14" s="9">
        <v>0</v>
      </c>
      <c r="AS14" s="9">
        <f>IF('Upto Month Current'!$C$38="",0,'Upto Month Current'!$C$38)</f>
        <v>0</v>
      </c>
      <c r="AT14" s="9">
        <f>IF('Upto Month Current'!$C$41="",0,'Upto Month Current'!$C$41)</f>
        <v>0</v>
      </c>
      <c r="AU14" s="9">
        <v>0</v>
      </c>
      <c r="AV14" s="9">
        <f>IF('Upto Month Current'!$C$45="",0,'Upto Month Current'!$C$45)</f>
        <v>132</v>
      </c>
      <c r="AW14" s="9">
        <f>IF('Upto Month Current'!$C$46="",0,'Upto Month Current'!$C$46)</f>
        <v>349</v>
      </c>
      <c r="AX14" s="9">
        <f>IF('Upto Month Current'!$C$47="",0,'Upto Month Current'!$C$47)</f>
        <v>0</v>
      </c>
      <c r="AY14" s="9">
        <f>IF('Upto Month Current'!$C$49="",0,'Upto Month Current'!$C$49)</f>
        <v>0</v>
      </c>
      <c r="AZ14" s="9">
        <f>IF('Upto Month Current'!$C$50="",0,'Upto Month Current'!$C$50)</f>
        <v>0</v>
      </c>
      <c r="BA14" s="9">
        <f>IF('Upto Month Current'!$C$52="",0,'Upto Month Current'!$C$52)</f>
        <v>0</v>
      </c>
      <c r="BB14" s="9">
        <f>IF('Upto Month Current'!$C$53="",0,'Upto Month Current'!$C$53)</f>
        <v>15903</v>
      </c>
      <c r="BC14" s="9">
        <f>IF('Upto Month Current'!$C$54="",0,'Upto Month Current'!$C$54)</f>
        <v>15480</v>
      </c>
      <c r="BD14" s="9">
        <f>IF('Upto Month Current'!$C$55="",0,'Upto Month Current'!$C$55)</f>
        <v>0</v>
      </c>
      <c r="BE14" s="9">
        <f>IF('Upto Month Current'!$C$56="",0,'Upto Month Current'!$C$56)</f>
        <v>2259</v>
      </c>
      <c r="BF14" s="9">
        <f>IF('Upto Month Current'!$C$58="",0,'Upto Month Current'!$C$58)</f>
        <v>430</v>
      </c>
      <c r="BG14" s="124">
        <f t="shared" si="10"/>
        <v>503717</v>
      </c>
      <c r="BH14" s="125">
        <f t="shared" si="11"/>
        <v>3247097</v>
      </c>
      <c r="BI14" s="9">
        <f>IF('Upto Month Current'!$C$60="",0,'Upto Month Current'!$C$60)</f>
        <v>0</v>
      </c>
      <c r="BJ14" s="126">
        <f t="shared" si="9"/>
        <v>3247097</v>
      </c>
      <c r="BK14">
        <f>'Upto Month Current'!$C$61</f>
        <v>3247097</v>
      </c>
    </row>
    <row r="15" spans="1:63" ht="15.75">
      <c r="A15" s="130"/>
      <c r="B15" s="5" t="s">
        <v>204</v>
      </c>
      <c r="C15" s="128">
        <f t="shared" ref="C15:AH15" si="14">C14/C11</f>
        <v>0.32488341024444906</v>
      </c>
      <c r="D15" s="128">
        <f t="shared" si="14"/>
        <v>0.75934122658342584</v>
      </c>
      <c r="E15" s="128">
        <f t="shared" si="14"/>
        <v>0.44996120184065685</v>
      </c>
      <c r="F15" s="128">
        <f t="shared" si="14"/>
        <v>0.32906061859056129</v>
      </c>
      <c r="G15" s="128">
        <f t="shared" si="14"/>
        <v>0.47241778036482629</v>
      </c>
      <c r="H15" s="128" t="e">
        <f t="shared" si="14"/>
        <v>#DIV/0!</v>
      </c>
      <c r="I15" s="128" t="e">
        <f t="shared" si="14"/>
        <v>#DIV/0!</v>
      </c>
      <c r="J15" s="128" t="e">
        <f t="shared" si="14"/>
        <v>#DIV/0!</v>
      </c>
      <c r="K15" s="128" t="e">
        <f t="shared" si="14"/>
        <v>#DIV/0!</v>
      </c>
      <c r="L15" s="128">
        <f t="shared" si="14"/>
        <v>0.44207620946101356</v>
      </c>
      <c r="M15" s="128">
        <f t="shared" si="14"/>
        <v>0.49060572569432065</v>
      </c>
      <c r="N15" s="128">
        <f t="shared" si="14"/>
        <v>7.575757575757576E-3</v>
      </c>
      <c r="O15" s="128">
        <f t="shared" si="14"/>
        <v>0.22642140468227426</v>
      </c>
      <c r="P15" s="128">
        <f t="shared" si="14"/>
        <v>0.47305796362400138</v>
      </c>
      <c r="Q15" s="128" t="e">
        <f t="shared" si="14"/>
        <v>#DIV/0!</v>
      </c>
      <c r="R15" s="128">
        <f t="shared" si="14"/>
        <v>0.63581623550401423</v>
      </c>
      <c r="S15" s="128" t="e">
        <f t="shared" si="14"/>
        <v>#DIV/0!</v>
      </c>
      <c r="T15" s="128" t="e">
        <f t="shared" si="14"/>
        <v>#DIV/0!</v>
      </c>
      <c r="U15" s="128" t="e">
        <f t="shared" si="14"/>
        <v>#DIV/0!</v>
      </c>
      <c r="V15" s="128" t="e">
        <f t="shared" si="14"/>
        <v>#DIV/0!</v>
      </c>
      <c r="W15" s="128" t="e">
        <f t="shared" si="14"/>
        <v>#DIV/0!</v>
      </c>
      <c r="X15" s="128" t="e">
        <f t="shared" si="14"/>
        <v>#DIV/0!</v>
      </c>
      <c r="Y15" s="128" t="e">
        <f t="shared" si="14"/>
        <v>#DIV/0!</v>
      </c>
      <c r="Z15" s="128" t="e">
        <f t="shared" si="14"/>
        <v>#DIV/0!</v>
      </c>
      <c r="AA15" s="128" t="e">
        <f t="shared" si="14"/>
        <v>#DIV/0!</v>
      </c>
      <c r="AB15" s="128" t="e">
        <f t="shared" si="14"/>
        <v>#DIV/0!</v>
      </c>
      <c r="AC15" s="128">
        <f t="shared" si="14"/>
        <v>0.39837517968326952</v>
      </c>
      <c r="AD15" s="128">
        <f t="shared" si="14"/>
        <v>5.4487508995579312E-3</v>
      </c>
      <c r="AE15" s="128">
        <f t="shared" si="14"/>
        <v>0</v>
      </c>
      <c r="AF15" s="128">
        <f t="shared" si="14"/>
        <v>0.38330442902881534</v>
      </c>
      <c r="AG15" s="128" t="e">
        <f t="shared" si="14"/>
        <v>#DIV/0!</v>
      </c>
      <c r="AH15" s="128" t="e">
        <f t="shared" si="14"/>
        <v>#DIV/0!</v>
      </c>
      <c r="AI15" s="128" t="e">
        <f t="shared" ref="AI15:BJ15" si="15">AI14/AI11</f>
        <v>#DIV/0!</v>
      </c>
      <c r="AJ15" s="128">
        <f t="shared" si="15"/>
        <v>0.12123652348560926</v>
      </c>
      <c r="AK15" s="128">
        <f t="shared" si="15"/>
        <v>0.28408147923262639</v>
      </c>
      <c r="AL15" s="128" t="e">
        <f t="shared" si="15"/>
        <v>#DIV/0!</v>
      </c>
      <c r="AM15" s="128">
        <f t="shared" si="15"/>
        <v>2.3486193150405912</v>
      </c>
      <c r="AN15" s="128">
        <f t="shared" si="15"/>
        <v>0.28261911117117094</v>
      </c>
      <c r="AO15" s="128">
        <f t="shared" si="15"/>
        <v>0</v>
      </c>
      <c r="AP15" s="128" t="e">
        <f t="shared" si="15"/>
        <v>#DIV/0!</v>
      </c>
      <c r="AQ15" s="128" t="e">
        <f t="shared" si="15"/>
        <v>#DIV/0!</v>
      </c>
      <c r="AR15" s="128" t="e">
        <f t="shared" si="15"/>
        <v>#DIV/0!</v>
      </c>
      <c r="AS15" s="128" t="e">
        <f t="shared" si="15"/>
        <v>#DIV/0!</v>
      </c>
      <c r="AT15" s="128" t="e">
        <f t="shared" si="15"/>
        <v>#DIV/0!</v>
      </c>
      <c r="AU15" s="128">
        <f t="shared" si="15"/>
        <v>0</v>
      </c>
      <c r="AV15" s="128">
        <f t="shared" si="15"/>
        <v>0.64390243902439026</v>
      </c>
      <c r="AW15" s="128">
        <f t="shared" si="15"/>
        <v>0.87688442211055273</v>
      </c>
      <c r="AX15" s="128">
        <f t="shared" si="15"/>
        <v>0</v>
      </c>
      <c r="AY15" s="128" t="e">
        <f t="shared" si="15"/>
        <v>#DIV/0!</v>
      </c>
      <c r="AZ15" s="128" t="e">
        <f t="shared" si="15"/>
        <v>#DIV/0!</v>
      </c>
      <c r="BA15" s="128" t="e">
        <f t="shared" si="15"/>
        <v>#DIV/0!</v>
      </c>
      <c r="BB15" s="128">
        <f t="shared" si="15"/>
        <v>0.6544444444444445</v>
      </c>
      <c r="BC15" s="128">
        <f t="shared" si="15"/>
        <v>0.63708947238455838</v>
      </c>
      <c r="BD15" s="128" t="e">
        <f t="shared" si="15"/>
        <v>#DIV/0!</v>
      </c>
      <c r="BE15" s="128">
        <f t="shared" si="15"/>
        <v>0.22359695140057409</v>
      </c>
      <c r="BF15" s="128">
        <f t="shared" si="15"/>
        <v>1.4220987531831862E-2</v>
      </c>
      <c r="BG15" s="128">
        <f t="shared" si="15"/>
        <v>0.32587265194585402</v>
      </c>
      <c r="BH15" s="128">
        <f t="shared" si="15"/>
        <v>0.38508433948979448</v>
      </c>
      <c r="BI15" s="128">
        <f t="shared" si="15"/>
        <v>0</v>
      </c>
      <c r="BJ15" s="128">
        <f t="shared" si="15"/>
        <v>0.38802757387121645</v>
      </c>
    </row>
    <row r="16" spans="1:63" ht="15.75">
      <c r="A16" s="130"/>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6"/>
      <c r="AD16" s="5"/>
      <c r="AE16" s="5"/>
      <c r="AF16" s="5"/>
      <c r="AG16" s="5"/>
      <c r="AH16" s="5"/>
      <c r="AI16" s="5"/>
      <c r="AJ16" s="5"/>
      <c r="AK16" s="5"/>
      <c r="AL16" s="5"/>
      <c r="AM16" s="5"/>
      <c r="AN16" s="5"/>
      <c r="AO16" s="5"/>
      <c r="AP16" s="5"/>
      <c r="AQ16" s="5"/>
      <c r="AR16" s="5"/>
      <c r="AS16" s="5"/>
      <c r="AT16" s="5"/>
      <c r="AU16" s="5"/>
      <c r="AV16" s="6"/>
      <c r="AW16" s="5"/>
      <c r="AX16" s="5"/>
      <c r="AY16" s="5"/>
      <c r="AZ16" s="5"/>
      <c r="BA16" s="5"/>
      <c r="BB16" s="5"/>
      <c r="BC16" s="5"/>
      <c r="BD16" s="5"/>
      <c r="BE16" s="5"/>
      <c r="BF16" s="5"/>
      <c r="BG16" s="6"/>
      <c r="BH16" s="44"/>
      <c r="BI16" s="5"/>
      <c r="BJ16" s="50"/>
    </row>
    <row r="17" spans="1:63" ht="15.75">
      <c r="A17" s="15" t="s">
        <v>132</v>
      </c>
      <c r="B17" s="11" t="s">
        <v>208</v>
      </c>
      <c r="C17" s="122">
        <v>790772</v>
      </c>
      <c r="D17" s="122">
        <v>160004</v>
      </c>
      <c r="E17" s="122">
        <v>44688</v>
      </c>
      <c r="F17" s="122">
        <v>94441</v>
      </c>
      <c r="G17" s="122">
        <v>69017</v>
      </c>
      <c r="H17" s="122">
        <v>0</v>
      </c>
      <c r="I17" s="122">
        <v>0</v>
      </c>
      <c r="J17" s="122">
        <v>0</v>
      </c>
      <c r="K17" s="122">
        <v>812</v>
      </c>
      <c r="L17" s="122">
        <v>7537</v>
      </c>
      <c r="M17" s="122">
        <v>6712</v>
      </c>
      <c r="N17" s="122">
        <v>15</v>
      </c>
      <c r="O17" s="122">
        <v>2740</v>
      </c>
      <c r="P17" s="122">
        <v>12388</v>
      </c>
      <c r="Q17" s="122">
        <v>0</v>
      </c>
      <c r="R17" s="122">
        <v>1473</v>
      </c>
      <c r="S17" s="122">
        <v>0</v>
      </c>
      <c r="T17" s="122">
        <v>0</v>
      </c>
      <c r="U17" s="122">
        <v>0</v>
      </c>
      <c r="V17" s="122">
        <v>6871</v>
      </c>
      <c r="W17" s="122">
        <v>0</v>
      </c>
      <c r="X17" s="122">
        <v>0</v>
      </c>
      <c r="Y17" s="122">
        <v>0</v>
      </c>
      <c r="Z17" s="122">
        <v>0</v>
      </c>
      <c r="AA17" s="122">
        <v>0</v>
      </c>
      <c r="AB17" s="122">
        <v>308362</v>
      </c>
      <c r="AC17" s="123">
        <f t="shared" ref="AC17:AC20" si="16">SUM(C17:AB17)</f>
        <v>1505832</v>
      </c>
      <c r="AD17" s="122">
        <v>664</v>
      </c>
      <c r="AE17" s="122">
        <v>0</v>
      </c>
      <c r="AF17" s="122">
        <v>346</v>
      </c>
      <c r="AG17" s="122">
        <v>0</v>
      </c>
      <c r="AH17" s="122">
        <v>0</v>
      </c>
      <c r="AI17" s="122">
        <v>0</v>
      </c>
      <c r="AJ17" s="122">
        <v>336020</v>
      </c>
      <c r="AK17" s="122">
        <v>98042</v>
      </c>
      <c r="AL17" s="122">
        <v>0</v>
      </c>
      <c r="AM17" s="122">
        <v>0</v>
      </c>
      <c r="AN17" s="122">
        <v>103761</v>
      </c>
      <c r="AO17" s="122">
        <v>103252</v>
      </c>
      <c r="AP17" s="122">
        <v>0</v>
      </c>
      <c r="AQ17" s="122">
        <v>0</v>
      </c>
      <c r="AR17" s="122">
        <v>0</v>
      </c>
      <c r="AS17" s="122">
        <v>0</v>
      </c>
      <c r="AT17" s="122">
        <v>0</v>
      </c>
      <c r="AU17" s="122">
        <v>0</v>
      </c>
      <c r="AV17" s="122">
        <v>69</v>
      </c>
      <c r="AW17" s="122">
        <v>79</v>
      </c>
      <c r="AX17" s="122">
        <v>63</v>
      </c>
      <c r="AY17" s="122">
        <v>0</v>
      </c>
      <c r="AZ17" s="122">
        <v>0</v>
      </c>
      <c r="BA17" s="122">
        <v>230855</v>
      </c>
      <c r="BB17" s="122">
        <v>2574</v>
      </c>
      <c r="BC17" s="122">
        <v>2574</v>
      </c>
      <c r="BD17" s="122">
        <v>0</v>
      </c>
      <c r="BE17" s="122">
        <v>3706</v>
      </c>
      <c r="BF17" s="122">
        <v>901</v>
      </c>
      <c r="BG17" s="124">
        <f>SUM(AD17:BF17)</f>
        <v>882906</v>
      </c>
      <c r="BH17" s="125">
        <f>AC17+BG17</f>
        <v>2388738</v>
      </c>
      <c r="BI17" s="98">
        <v>71348</v>
      </c>
      <c r="BJ17" s="126">
        <f t="shared" ref="BJ17:BJ20" si="17">BH17-BI17</f>
        <v>2317390</v>
      </c>
    </row>
    <row r="18" spans="1:63" ht="15.75">
      <c r="A18" s="130" t="s">
        <v>132</v>
      </c>
      <c r="B18" s="5" t="s">
        <v>205</v>
      </c>
      <c r="C18" s="37">
        <v>411201.44000000006</v>
      </c>
      <c r="D18" s="37">
        <v>101793.64</v>
      </c>
      <c r="E18" s="37">
        <v>0</v>
      </c>
      <c r="F18" s="37">
        <v>49109.32</v>
      </c>
      <c r="G18" s="37">
        <v>35888.840000000004</v>
      </c>
      <c r="H18" s="37">
        <v>0</v>
      </c>
      <c r="I18" s="37">
        <v>0</v>
      </c>
      <c r="J18" s="37">
        <v>0</v>
      </c>
      <c r="K18" s="37">
        <v>422.24000000000012</v>
      </c>
      <c r="L18" s="37">
        <v>3919.2400000000002</v>
      </c>
      <c r="M18" s="37">
        <v>3490.2400000000002</v>
      </c>
      <c r="N18" s="37">
        <v>7.8000000000000007</v>
      </c>
      <c r="O18" s="37">
        <v>1424.8000000000002</v>
      </c>
      <c r="P18" s="37">
        <v>6961.76</v>
      </c>
      <c r="Q18" s="37">
        <v>0</v>
      </c>
      <c r="R18" s="37">
        <v>2017.6000000000004</v>
      </c>
      <c r="S18" s="37">
        <v>0</v>
      </c>
      <c r="T18" s="37"/>
      <c r="U18" s="37"/>
      <c r="V18" s="37">
        <v>3572.920000000001</v>
      </c>
      <c r="W18" s="37">
        <v>0</v>
      </c>
      <c r="X18" s="37">
        <v>0</v>
      </c>
      <c r="Y18" s="37">
        <v>0</v>
      </c>
      <c r="Z18" s="37">
        <v>0</v>
      </c>
      <c r="AA18" s="37">
        <v>0</v>
      </c>
      <c r="AB18" s="37">
        <v>160348.24</v>
      </c>
      <c r="AC18" s="123">
        <f t="shared" si="16"/>
        <v>780158.08000000007</v>
      </c>
      <c r="AD18" s="37">
        <v>345.28000000000003</v>
      </c>
      <c r="AE18" s="37">
        <v>0</v>
      </c>
      <c r="AF18" s="37">
        <v>179.92000000000002</v>
      </c>
      <c r="AG18" s="37">
        <v>0</v>
      </c>
      <c r="AH18" s="37">
        <v>0</v>
      </c>
      <c r="AI18" s="37">
        <v>0</v>
      </c>
      <c r="AJ18" s="37">
        <v>174730.40000000002</v>
      </c>
      <c r="AK18" s="37">
        <v>50981.840000000004</v>
      </c>
      <c r="AL18" s="37">
        <v>0</v>
      </c>
      <c r="AM18" s="37">
        <v>0</v>
      </c>
      <c r="AN18" s="37">
        <v>53955.720000000016</v>
      </c>
      <c r="AO18" s="37">
        <v>53691.040000000008</v>
      </c>
      <c r="AP18" s="37">
        <v>0</v>
      </c>
      <c r="AQ18" s="37">
        <v>0</v>
      </c>
      <c r="AR18" s="37"/>
      <c r="AS18" s="37"/>
      <c r="AT18" s="37">
        <v>0</v>
      </c>
      <c r="AU18" s="37"/>
      <c r="AV18" s="37">
        <v>35.880000000000003</v>
      </c>
      <c r="AW18" s="37">
        <v>41.08</v>
      </c>
      <c r="AX18" s="37">
        <v>32.76</v>
      </c>
      <c r="AY18" s="37">
        <v>0</v>
      </c>
      <c r="AZ18" s="37">
        <v>0</v>
      </c>
      <c r="BA18" s="37">
        <v>137960.68</v>
      </c>
      <c r="BB18" s="37">
        <v>1338.4800000000002</v>
      </c>
      <c r="BC18" s="37">
        <v>1338.4800000000002</v>
      </c>
      <c r="BD18" s="37">
        <v>0</v>
      </c>
      <c r="BE18" s="37">
        <v>1927.1200000000001</v>
      </c>
      <c r="BF18" s="37">
        <v>468.52</v>
      </c>
      <c r="BG18" s="124">
        <f t="shared" ref="BG18:BG20" si="18">SUM(AD18:BF18)</f>
        <v>477027.20000000007</v>
      </c>
      <c r="BH18" s="125">
        <f t="shared" ref="BH18:BH20" si="19">AC18+BG18</f>
        <v>1257185.2800000003</v>
      </c>
      <c r="BI18" s="37">
        <v>35674</v>
      </c>
      <c r="BJ18" s="126">
        <f t="shared" si="17"/>
        <v>1221511.2800000003</v>
      </c>
    </row>
    <row r="19" spans="1:63" ht="15.75">
      <c r="A19" s="130"/>
      <c r="B19" s="134" t="s">
        <v>209</v>
      </c>
      <c r="C19" s="37">
        <f>C17-C18</f>
        <v>379570.55999999994</v>
      </c>
      <c r="D19" s="37">
        <f t="shared" ref="D19:AB19" si="20">D17-D18</f>
        <v>58210.36</v>
      </c>
      <c r="E19" s="37">
        <f t="shared" si="20"/>
        <v>44688</v>
      </c>
      <c r="F19" s="37">
        <f t="shared" si="20"/>
        <v>45331.68</v>
      </c>
      <c r="G19" s="37">
        <f t="shared" si="20"/>
        <v>33128.159999999996</v>
      </c>
      <c r="H19" s="37">
        <f t="shared" si="20"/>
        <v>0</v>
      </c>
      <c r="I19" s="37">
        <f t="shared" si="20"/>
        <v>0</v>
      </c>
      <c r="J19" s="37">
        <f t="shared" si="20"/>
        <v>0</v>
      </c>
      <c r="K19" s="37">
        <f t="shared" si="20"/>
        <v>389.75999999999988</v>
      </c>
      <c r="L19" s="37">
        <f t="shared" si="20"/>
        <v>3617.7599999999998</v>
      </c>
      <c r="M19" s="37">
        <f t="shared" si="20"/>
        <v>3221.7599999999998</v>
      </c>
      <c r="N19" s="37">
        <f t="shared" si="20"/>
        <v>7.1999999999999993</v>
      </c>
      <c r="O19" s="37">
        <f t="shared" si="20"/>
        <v>1315.1999999999998</v>
      </c>
      <c r="P19" s="37">
        <f t="shared" si="20"/>
        <v>5426.24</v>
      </c>
      <c r="Q19" s="37">
        <f t="shared" si="20"/>
        <v>0</v>
      </c>
      <c r="R19" s="37">
        <f t="shared" si="20"/>
        <v>-544.60000000000036</v>
      </c>
      <c r="S19" s="37">
        <f t="shared" si="20"/>
        <v>0</v>
      </c>
      <c r="T19" s="37">
        <f t="shared" si="20"/>
        <v>0</v>
      </c>
      <c r="U19" s="37">
        <f t="shared" si="20"/>
        <v>0</v>
      </c>
      <c r="V19" s="37">
        <f t="shared" si="20"/>
        <v>3298.079999999999</v>
      </c>
      <c r="W19" s="37">
        <f t="shared" si="20"/>
        <v>0</v>
      </c>
      <c r="X19" s="37">
        <f t="shared" si="20"/>
        <v>0</v>
      </c>
      <c r="Y19" s="37">
        <f t="shared" si="20"/>
        <v>0</v>
      </c>
      <c r="Z19" s="37">
        <f t="shared" si="20"/>
        <v>0</v>
      </c>
      <c r="AA19" s="37">
        <f t="shared" si="20"/>
        <v>0</v>
      </c>
      <c r="AB19" s="37">
        <f t="shared" si="20"/>
        <v>148013.76000000001</v>
      </c>
      <c r="AC19" s="123">
        <f t="shared" si="16"/>
        <v>725673.91999999993</v>
      </c>
      <c r="AD19" s="37">
        <f>AD17-AD18</f>
        <v>318.71999999999997</v>
      </c>
      <c r="AE19" s="37">
        <f t="shared" ref="AE19:BF19" si="21">AE17-AE18</f>
        <v>0</v>
      </c>
      <c r="AF19" s="37">
        <f t="shared" si="21"/>
        <v>166.07999999999998</v>
      </c>
      <c r="AG19" s="37">
        <f t="shared" si="21"/>
        <v>0</v>
      </c>
      <c r="AH19" s="37">
        <f t="shared" si="21"/>
        <v>0</v>
      </c>
      <c r="AI19" s="37">
        <f t="shared" si="21"/>
        <v>0</v>
      </c>
      <c r="AJ19" s="37">
        <f t="shared" si="21"/>
        <v>161289.59999999998</v>
      </c>
      <c r="AK19" s="37">
        <f t="shared" si="21"/>
        <v>47060.159999999996</v>
      </c>
      <c r="AL19" s="37">
        <f t="shared" si="21"/>
        <v>0</v>
      </c>
      <c r="AM19" s="37">
        <f t="shared" si="21"/>
        <v>0</v>
      </c>
      <c r="AN19" s="37">
        <f t="shared" si="21"/>
        <v>49805.279999999984</v>
      </c>
      <c r="AO19" s="37">
        <f t="shared" si="21"/>
        <v>49560.959999999992</v>
      </c>
      <c r="AP19" s="37">
        <f t="shared" si="21"/>
        <v>0</v>
      </c>
      <c r="AQ19" s="37">
        <f t="shared" si="21"/>
        <v>0</v>
      </c>
      <c r="AR19" s="37">
        <f t="shared" si="21"/>
        <v>0</v>
      </c>
      <c r="AS19" s="37">
        <f t="shared" si="21"/>
        <v>0</v>
      </c>
      <c r="AT19" s="37">
        <f t="shared" si="21"/>
        <v>0</v>
      </c>
      <c r="AU19" s="37">
        <f t="shared" si="21"/>
        <v>0</v>
      </c>
      <c r="AV19" s="37">
        <f t="shared" si="21"/>
        <v>33.119999999999997</v>
      </c>
      <c r="AW19" s="37">
        <f t="shared" si="21"/>
        <v>37.92</v>
      </c>
      <c r="AX19" s="37">
        <f t="shared" si="21"/>
        <v>30.240000000000002</v>
      </c>
      <c r="AY19" s="37">
        <f t="shared" si="21"/>
        <v>0</v>
      </c>
      <c r="AZ19" s="37">
        <f t="shared" si="21"/>
        <v>0</v>
      </c>
      <c r="BA19" s="37">
        <f t="shared" si="21"/>
        <v>92894.32</v>
      </c>
      <c r="BB19" s="37">
        <f t="shared" si="21"/>
        <v>1235.5199999999998</v>
      </c>
      <c r="BC19" s="37">
        <f t="shared" si="21"/>
        <v>1235.5199999999998</v>
      </c>
      <c r="BD19" s="37">
        <f t="shared" si="21"/>
        <v>0</v>
      </c>
      <c r="BE19" s="37">
        <f t="shared" si="21"/>
        <v>1778.8799999999999</v>
      </c>
      <c r="BF19" s="37">
        <f t="shared" si="21"/>
        <v>432.48</v>
      </c>
      <c r="BG19" s="124">
        <f t="shared" si="18"/>
        <v>405878.79999999993</v>
      </c>
      <c r="BH19" s="125">
        <f t="shared" si="19"/>
        <v>1131552.7199999997</v>
      </c>
      <c r="BI19" s="38">
        <f>BI17-BI18</f>
        <v>35674</v>
      </c>
      <c r="BJ19" s="126">
        <f t="shared" si="17"/>
        <v>1095878.7199999997</v>
      </c>
    </row>
    <row r="20" spans="1:63" ht="15.75">
      <c r="A20" s="130"/>
      <c r="B20" s="12" t="s">
        <v>206</v>
      </c>
      <c r="C20" s="9">
        <f>IF('Upto Month Current'!$D$4="",0,'Upto Month Current'!$D$4)</f>
        <v>298078</v>
      </c>
      <c r="D20" s="9">
        <f>IF('Upto Month Current'!$D$5="",0,'Upto Month Current'!$D$5)</f>
        <v>109135</v>
      </c>
      <c r="E20" s="9">
        <f>IF('Upto Month Current'!$D$6="",0,'Upto Month Current'!$D$6)</f>
        <v>21220</v>
      </c>
      <c r="F20" s="9">
        <f>IF('Upto Month Current'!$D$7="",0,'Upto Month Current'!$D$7)</f>
        <v>31390</v>
      </c>
      <c r="G20" s="9">
        <f>IF('Upto Month Current'!$D$8="",0,'Upto Month Current'!$D$8)</f>
        <v>36217</v>
      </c>
      <c r="H20" s="9">
        <f>IF('Upto Month Current'!$D$9="",0,'Upto Month Current'!$D$9)</f>
        <v>0</v>
      </c>
      <c r="I20" s="9">
        <f>IF('Upto Month Current'!$D$10="",0,'Upto Month Current'!$D$10)</f>
        <v>0</v>
      </c>
      <c r="J20" s="9">
        <f>IF('Upto Month Current'!$D$11="",0,'Upto Month Current'!$D$11)</f>
        <v>0</v>
      </c>
      <c r="K20" s="9">
        <f>IF('Upto Month Current'!$D$12="",0,'Upto Month Current'!$D$12)</f>
        <v>2313</v>
      </c>
      <c r="L20" s="9">
        <f>IF('Upto Month Current'!$D$13="",0,'Upto Month Current'!$D$13)</f>
        <v>2690</v>
      </c>
      <c r="M20" s="9">
        <f>IF('Upto Month Current'!$D$14="",0,'Upto Month Current'!$D$14)</f>
        <v>7742</v>
      </c>
      <c r="N20" s="9">
        <f>IF('Upto Month Current'!$D$15="",0,'Upto Month Current'!$D$15)</f>
        <v>5</v>
      </c>
      <c r="O20" s="9">
        <f>IF('Upto Month Current'!$D$16="",0,'Upto Month Current'!$D$16)</f>
        <v>817</v>
      </c>
      <c r="P20" s="9">
        <f>IF('Upto Month Current'!$D$17="",0,'Upto Month Current'!$D$17)</f>
        <v>4473</v>
      </c>
      <c r="Q20" s="9">
        <f>IF('Upto Month Current'!$D$18="",0,'Upto Month Current'!$D$18)</f>
        <v>0</v>
      </c>
      <c r="R20" s="9">
        <f>IF('Upto Month Current'!$D$21="",0,'Upto Month Current'!$D$21)</f>
        <v>704</v>
      </c>
      <c r="S20" s="9">
        <f>IF('Upto Month Current'!$D$26="",0,'Upto Month Current'!$D$26)</f>
        <v>0</v>
      </c>
      <c r="T20" s="9">
        <f>IF('Upto Month Current'!$D$27="",0,'Upto Month Current'!$D$27)</f>
        <v>0</v>
      </c>
      <c r="U20" s="9">
        <f>IF('Upto Month Current'!$D$30="",0,'Upto Month Current'!$D$30)</f>
        <v>0</v>
      </c>
      <c r="V20" s="9">
        <f>IF('Upto Month Current'!$D$35="",0,'Upto Month Current'!$D$35)</f>
        <v>0</v>
      </c>
      <c r="W20" s="9">
        <f>IF('Upto Month Current'!$D$39="",0,'Upto Month Current'!$D$39)</f>
        <v>0</v>
      </c>
      <c r="X20" s="9">
        <f>IF('Upto Month Current'!$D$40="",0,'Upto Month Current'!$D$40)</f>
        <v>0</v>
      </c>
      <c r="Y20" s="9">
        <f>IF('Upto Month Current'!$D$42="",0,'Upto Month Current'!$D$42)</f>
        <v>775</v>
      </c>
      <c r="Z20" s="9">
        <f>IF('Upto Month Current'!$D$43="",0,'Upto Month Current'!$D$43)</f>
        <v>3028</v>
      </c>
      <c r="AA20" s="9">
        <f>IF('Upto Month Current'!$D$44="",0,'Upto Month Current'!$D$44)</f>
        <v>414</v>
      </c>
      <c r="AB20" s="9">
        <f>IF('Upto Month Current'!$D$51="",0,'Upto Month Current'!$D$51)</f>
        <v>-25961</v>
      </c>
      <c r="AC20" s="123">
        <f t="shared" si="16"/>
        <v>493040</v>
      </c>
      <c r="AD20" s="9">
        <f>IF('Upto Month Current'!$D$19="",0,'Upto Month Current'!$D$19)</f>
        <v>0</v>
      </c>
      <c r="AE20" s="9">
        <f>IF('Upto Month Current'!$D$20="",0,'Upto Month Current'!$D$20)</f>
        <v>503</v>
      </c>
      <c r="AF20" s="9">
        <f>IF('Upto Month Current'!$D$22="",0,'Upto Month Current'!$D$22)</f>
        <v>0</v>
      </c>
      <c r="AG20" s="9">
        <f>IF('Upto Month Current'!$D$23="",0,'Upto Month Current'!$D$23)</f>
        <v>0</v>
      </c>
      <c r="AH20" s="9">
        <f>IF('Upto Month Current'!$D$24="",0,'Upto Month Current'!$D$24)</f>
        <v>0</v>
      </c>
      <c r="AI20" s="9">
        <f>IF('Upto Month Current'!$D$25="",0,'Upto Month Current'!$D$25)</f>
        <v>0</v>
      </c>
      <c r="AJ20" s="9">
        <f>IF('Upto Month Current'!$D$28="",0,'Upto Month Current'!$D$28)</f>
        <v>209158</v>
      </c>
      <c r="AK20" s="9">
        <f>IF('Upto Month Current'!$D$29="",0,'Upto Month Current'!$D$29)</f>
        <v>34588</v>
      </c>
      <c r="AL20" s="9">
        <f>IF('Upto Month Current'!$D$31="",0,'Upto Month Current'!$D$31)</f>
        <v>0</v>
      </c>
      <c r="AM20" s="9">
        <f>IF('Upto Month Current'!$D$32="",0,'Upto Month Current'!$D$32)</f>
        <v>0</v>
      </c>
      <c r="AN20" s="9">
        <f>IF('Upto Month Current'!$D$33="",0,'Upto Month Current'!$D$33)</f>
        <v>17277</v>
      </c>
      <c r="AO20" s="9">
        <f>IF('Upto Month Current'!$D$34="",0,'Upto Month Current'!$D$34)</f>
        <v>-10481</v>
      </c>
      <c r="AP20" s="9">
        <f>IF('Upto Month Current'!$D$36="",0,'Upto Month Current'!$D$36)</f>
        <v>0</v>
      </c>
      <c r="AQ20" s="9">
        <f>IF('Upto Month Current'!$D$37="",0,'Upto Month Current'!$D$37)</f>
        <v>0</v>
      </c>
      <c r="AR20" s="9">
        <v>0</v>
      </c>
      <c r="AS20" s="9">
        <f>IF('Upto Month Current'!$D$38="",0,'Upto Month Current'!$D$38)</f>
        <v>0</v>
      </c>
      <c r="AT20" s="9">
        <f>IF('Upto Month Current'!$D$41="",0,'Upto Month Current'!$D$41)</f>
        <v>0</v>
      </c>
      <c r="AU20" s="9">
        <v>0</v>
      </c>
      <c r="AV20" s="9">
        <f>IF('Upto Month Current'!$D$45="",0,'Upto Month Current'!$D$45)</f>
        <v>0</v>
      </c>
      <c r="AW20" s="9">
        <f>IF('Upto Month Current'!$D$46="",0,'Upto Month Current'!$D$46)</f>
        <v>0</v>
      </c>
      <c r="AX20" s="9">
        <f>IF('Upto Month Current'!$D$47="",0,'Upto Month Current'!$D$47)</f>
        <v>0</v>
      </c>
      <c r="AY20" s="9">
        <f>IF('Upto Month Current'!$D$49="",0,'Upto Month Current'!$D$49)</f>
        <v>0</v>
      </c>
      <c r="AZ20" s="9">
        <f>IF('Upto Month Current'!$D$50="",0,'Upto Month Current'!$D$50)</f>
        <v>0</v>
      </c>
      <c r="BA20" s="9">
        <f>IF('Upto Month Current'!$D$52="",0,'Upto Month Current'!$D$52)</f>
        <v>-46846</v>
      </c>
      <c r="BB20" s="9">
        <f>IF('Upto Month Current'!$D$53="",0,'Upto Month Current'!$D$53)</f>
        <v>2382</v>
      </c>
      <c r="BC20" s="9">
        <f>IF('Upto Month Current'!$D$54="",0,'Upto Month Current'!$D$54)</f>
        <v>2382</v>
      </c>
      <c r="BD20" s="9">
        <f>IF('Upto Month Current'!$D$55="",0,'Upto Month Current'!$D$55)</f>
        <v>0</v>
      </c>
      <c r="BE20" s="9">
        <f>IF('Upto Month Current'!$D$56="",0,'Upto Month Current'!$D$56)</f>
        <v>2928</v>
      </c>
      <c r="BF20" s="9">
        <f>IF('Upto Month Current'!$D$58="",0,'Upto Month Current'!$D$58)</f>
        <v>243</v>
      </c>
      <c r="BG20" s="124">
        <f t="shared" si="18"/>
        <v>212134</v>
      </c>
      <c r="BH20" s="125">
        <f t="shared" si="19"/>
        <v>705174</v>
      </c>
      <c r="BI20" s="9">
        <f>IF('Upto Month Current'!$D$60="",0,'Upto Month Current'!$D$60)</f>
        <v>0</v>
      </c>
      <c r="BJ20" s="126">
        <f t="shared" si="17"/>
        <v>705174</v>
      </c>
      <c r="BK20">
        <f>'Upto Month Current'!$D$61</f>
        <v>705176</v>
      </c>
    </row>
    <row r="21" spans="1:63" ht="15.75">
      <c r="A21" s="130"/>
      <c r="B21" s="5" t="s">
        <v>204</v>
      </c>
      <c r="C21" s="128">
        <f t="shared" ref="C21:AH21" si="22">C20/C17</f>
        <v>0.37694556711669103</v>
      </c>
      <c r="D21" s="128">
        <f t="shared" si="22"/>
        <v>0.68207669808254789</v>
      </c>
      <c r="E21" s="128">
        <f t="shared" si="22"/>
        <v>0.47484783387039026</v>
      </c>
      <c r="F21" s="128">
        <f t="shared" si="22"/>
        <v>0.33237682786078082</v>
      </c>
      <c r="G21" s="128">
        <f t="shared" si="22"/>
        <v>0.52475477056377418</v>
      </c>
      <c r="H21" s="128" t="e">
        <f t="shared" si="22"/>
        <v>#DIV/0!</v>
      </c>
      <c r="I21" s="128" t="e">
        <f t="shared" si="22"/>
        <v>#DIV/0!</v>
      </c>
      <c r="J21" s="128" t="e">
        <f t="shared" si="22"/>
        <v>#DIV/0!</v>
      </c>
      <c r="K21" s="128">
        <f t="shared" si="22"/>
        <v>2.8485221674876846</v>
      </c>
      <c r="L21" s="128">
        <f t="shared" si="22"/>
        <v>0.35690593074167443</v>
      </c>
      <c r="M21" s="128">
        <f t="shared" si="22"/>
        <v>1.1534564958283671</v>
      </c>
      <c r="N21" s="128">
        <f t="shared" si="22"/>
        <v>0.33333333333333331</v>
      </c>
      <c r="O21" s="128">
        <f t="shared" si="22"/>
        <v>0.29817518248175184</v>
      </c>
      <c r="P21" s="128">
        <f t="shared" si="22"/>
        <v>0.36107523409751374</v>
      </c>
      <c r="Q21" s="128" t="e">
        <f t="shared" si="22"/>
        <v>#DIV/0!</v>
      </c>
      <c r="R21" s="128">
        <f t="shared" si="22"/>
        <v>0.47793618465716226</v>
      </c>
      <c r="S21" s="128" t="e">
        <f t="shared" si="22"/>
        <v>#DIV/0!</v>
      </c>
      <c r="T21" s="128" t="e">
        <f t="shared" si="22"/>
        <v>#DIV/0!</v>
      </c>
      <c r="U21" s="128" t="e">
        <f t="shared" si="22"/>
        <v>#DIV/0!</v>
      </c>
      <c r="V21" s="128">
        <f t="shared" si="22"/>
        <v>0</v>
      </c>
      <c r="W21" s="128" t="e">
        <f t="shared" si="22"/>
        <v>#DIV/0!</v>
      </c>
      <c r="X21" s="128" t="e">
        <f t="shared" si="22"/>
        <v>#DIV/0!</v>
      </c>
      <c r="Y21" s="128" t="e">
        <f t="shared" si="22"/>
        <v>#DIV/0!</v>
      </c>
      <c r="Z21" s="128" t="e">
        <f t="shared" si="22"/>
        <v>#DIV/0!</v>
      </c>
      <c r="AA21" s="128" t="e">
        <f t="shared" si="22"/>
        <v>#DIV/0!</v>
      </c>
      <c r="AB21" s="128">
        <f t="shared" si="22"/>
        <v>-8.4190010442272395E-2</v>
      </c>
      <c r="AC21" s="128">
        <f t="shared" si="22"/>
        <v>0.32742032311705421</v>
      </c>
      <c r="AD21" s="128">
        <f t="shared" si="22"/>
        <v>0</v>
      </c>
      <c r="AE21" s="128" t="e">
        <f t="shared" si="22"/>
        <v>#DIV/0!</v>
      </c>
      <c r="AF21" s="128">
        <f t="shared" si="22"/>
        <v>0</v>
      </c>
      <c r="AG21" s="128" t="e">
        <f t="shared" si="22"/>
        <v>#DIV/0!</v>
      </c>
      <c r="AH21" s="128" t="e">
        <f t="shared" si="22"/>
        <v>#DIV/0!</v>
      </c>
      <c r="AI21" s="128" t="e">
        <f t="shared" ref="AI21:BJ21" si="23">AI20/AI17</f>
        <v>#DIV/0!</v>
      </c>
      <c r="AJ21" s="128">
        <f t="shared" si="23"/>
        <v>0.62245699660734477</v>
      </c>
      <c r="AK21" s="128">
        <f t="shared" si="23"/>
        <v>0.35278758083270434</v>
      </c>
      <c r="AL21" s="128" t="e">
        <f t="shared" si="23"/>
        <v>#DIV/0!</v>
      </c>
      <c r="AM21" s="128" t="e">
        <f t="shared" si="23"/>
        <v>#DIV/0!</v>
      </c>
      <c r="AN21" s="128">
        <f t="shared" si="23"/>
        <v>0.16650764738196433</v>
      </c>
      <c r="AO21" s="128">
        <f t="shared" si="23"/>
        <v>-0.10150892960911169</v>
      </c>
      <c r="AP21" s="128" t="e">
        <f t="shared" si="23"/>
        <v>#DIV/0!</v>
      </c>
      <c r="AQ21" s="128" t="e">
        <f t="shared" si="23"/>
        <v>#DIV/0!</v>
      </c>
      <c r="AR21" s="128" t="e">
        <f t="shared" si="23"/>
        <v>#DIV/0!</v>
      </c>
      <c r="AS21" s="128" t="e">
        <f t="shared" si="23"/>
        <v>#DIV/0!</v>
      </c>
      <c r="AT21" s="128" t="e">
        <f t="shared" si="23"/>
        <v>#DIV/0!</v>
      </c>
      <c r="AU21" s="128" t="e">
        <f t="shared" si="23"/>
        <v>#DIV/0!</v>
      </c>
      <c r="AV21" s="128">
        <f t="shared" si="23"/>
        <v>0</v>
      </c>
      <c r="AW21" s="128">
        <f t="shared" si="23"/>
        <v>0</v>
      </c>
      <c r="AX21" s="128">
        <f t="shared" si="23"/>
        <v>0</v>
      </c>
      <c r="AY21" s="128" t="e">
        <f t="shared" si="23"/>
        <v>#DIV/0!</v>
      </c>
      <c r="AZ21" s="128" t="e">
        <f t="shared" si="23"/>
        <v>#DIV/0!</v>
      </c>
      <c r="BA21" s="128">
        <f t="shared" si="23"/>
        <v>-0.202923913278898</v>
      </c>
      <c r="BB21" s="128">
        <f t="shared" si="23"/>
        <v>0.92540792540792538</v>
      </c>
      <c r="BC21" s="128">
        <f t="shared" si="23"/>
        <v>0.92540792540792538</v>
      </c>
      <c r="BD21" s="128" t="e">
        <f t="shared" si="23"/>
        <v>#DIV/0!</v>
      </c>
      <c r="BE21" s="128">
        <f t="shared" si="23"/>
        <v>0.79007015650296819</v>
      </c>
      <c r="BF21" s="128">
        <f t="shared" si="23"/>
        <v>0.26970033296337403</v>
      </c>
      <c r="BG21" s="128">
        <f t="shared" si="23"/>
        <v>0.24026793339268279</v>
      </c>
      <c r="BH21" s="128">
        <f t="shared" si="23"/>
        <v>0.29520776242518015</v>
      </c>
      <c r="BI21" s="128">
        <f t="shared" si="23"/>
        <v>0</v>
      </c>
      <c r="BJ21" s="128">
        <f t="shared" si="23"/>
        <v>0.30429664406940565</v>
      </c>
    </row>
    <row r="22" spans="1:63" ht="15.75">
      <c r="A22" s="130"/>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6"/>
      <c r="AD22" s="5"/>
      <c r="AE22" s="5"/>
      <c r="AF22" s="5"/>
      <c r="AG22" s="5"/>
      <c r="AH22" s="5"/>
      <c r="AI22" s="5"/>
      <c r="AJ22" s="5"/>
      <c r="AK22" s="5"/>
      <c r="AL22" s="5"/>
      <c r="AM22" s="5"/>
      <c r="AN22" s="5"/>
      <c r="AO22" s="5"/>
      <c r="AP22" s="5"/>
      <c r="AQ22" s="5"/>
      <c r="AR22" s="5"/>
      <c r="AS22" s="5"/>
      <c r="AT22" s="5"/>
      <c r="AU22" s="5"/>
      <c r="AV22" s="6"/>
      <c r="AW22" s="5"/>
      <c r="AX22" s="5"/>
      <c r="AY22" s="5"/>
      <c r="AZ22" s="5"/>
      <c r="BA22" s="5"/>
      <c r="BB22" s="5"/>
      <c r="BC22" s="5"/>
      <c r="BD22" s="5"/>
      <c r="BE22" s="5"/>
      <c r="BF22" s="5"/>
      <c r="BG22" s="6"/>
      <c r="BH22" s="44"/>
      <c r="BI22" s="5"/>
      <c r="BJ22" s="50"/>
    </row>
    <row r="23" spans="1:63" ht="15.75">
      <c r="A23" s="15" t="s">
        <v>133</v>
      </c>
      <c r="B23" s="11" t="s">
        <v>208</v>
      </c>
      <c r="C23" s="122">
        <v>1427256</v>
      </c>
      <c r="D23" s="122">
        <v>250148</v>
      </c>
      <c r="E23" s="122">
        <v>66218</v>
      </c>
      <c r="F23" s="122">
        <v>170210</v>
      </c>
      <c r="G23" s="122">
        <v>88229</v>
      </c>
      <c r="H23" s="122">
        <v>0</v>
      </c>
      <c r="I23" s="122">
        <v>0</v>
      </c>
      <c r="J23" s="122">
        <v>0</v>
      </c>
      <c r="K23" s="122">
        <v>2463</v>
      </c>
      <c r="L23" s="122">
        <v>30892</v>
      </c>
      <c r="M23" s="122">
        <v>17079</v>
      </c>
      <c r="N23" s="122">
        <v>127</v>
      </c>
      <c r="O23" s="122">
        <v>2771</v>
      </c>
      <c r="P23" s="122">
        <v>19954</v>
      </c>
      <c r="Q23" s="122">
        <v>0</v>
      </c>
      <c r="R23" s="122">
        <v>2119</v>
      </c>
      <c r="S23" s="122">
        <v>0</v>
      </c>
      <c r="T23" s="122">
        <v>0</v>
      </c>
      <c r="U23" s="122">
        <v>0</v>
      </c>
      <c r="V23" s="122">
        <v>293495</v>
      </c>
      <c r="W23" s="122">
        <v>0</v>
      </c>
      <c r="X23" s="122">
        <v>0</v>
      </c>
      <c r="Y23" s="122">
        <v>337</v>
      </c>
      <c r="Z23" s="122">
        <v>22</v>
      </c>
      <c r="AA23" s="122">
        <v>51</v>
      </c>
      <c r="AB23" s="122">
        <v>1384148</v>
      </c>
      <c r="AC23" s="123">
        <f t="shared" ref="AC23:AC26" si="24">SUM(C23:AB23)</f>
        <v>3755519</v>
      </c>
      <c r="AD23" s="122">
        <v>1457</v>
      </c>
      <c r="AE23" s="122">
        <v>59</v>
      </c>
      <c r="AF23" s="122">
        <v>0</v>
      </c>
      <c r="AG23" s="122">
        <v>0</v>
      </c>
      <c r="AH23" s="122">
        <v>0</v>
      </c>
      <c r="AI23" s="122">
        <v>0</v>
      </c>
      <c r="AJ23" s="122">
        <v>167410</v>
      </c>
      <c r="AK23" s="122">
        <v>32028</v>
      </c>
      <c r="AL23" s="122">
        <v>388</v>
      </c>
      <c r="AM23" s="122">
        <v>0</v>
      </c>
      <c r="AN23" s="122">
        <v>121149</v>
      </c>
      <c r="AO23" s="122">
        <v>41434</v>
      </c>
      <c r="AP23" s="122">
        <v>67541</v>
      </c>
      <c r="AQ23" s="122">
        <v>0</v>
      </c>
      <c r="AR23" s="122">
        <v>0</v>
      </c>
      <c r="AS23" s="122">
        <v>0</v>
      </c>
      <c r="AT23" s="122">
        <v>0</v>
      </c>
      <c r="AU23" s="122">
        <v>0</v>
      </c>
      <c r="AV23" s="122">
        <v>0</v>
      </c>
      <c r="AW23" s="122">
        <v>0</v>
      </c>
      <c r="AX23" s="122">
        <v>0</v>
      </c>
      <c r="AY23" s="122">
        <v>0</v>
      </c>
      <c r="AZ23" s="122">
        <v>0</v>
      </c>
      <c r="BA23" s="122">
        <v>525145</v>
      </c>
      <c r="BB23" s="122">
        <v>1150</v>
      </c>
      <c r="BC23" s="122">
        <v>1150</v>
      </c>
      <c r="BD23" s="122">
        <v>0</v>
      </c>
      <c r="BE23" s="122">
        <v>2085</v>
      </c>
      <c r="BF23" s="122">
        <v>503</v>
      </c>
      <c r="BG23" s="124">
        <f>SUM(AD23:BF23)</f>
        <v>961499</v>
      </c>
      <c r="BH23" s="125">
        <f>AC23+BG23</f>
        <v>4717018</v>
      </c>
      <c r="BI23" s="98">
        <v>105001</v>
      </c>
      <c r="BJ23" s="126">
        <f t="shared" ref="BJ23:BJ26" si="25">BH23-BI23</f>
        <v>4612017</v>
      </c>
    </row>
    <row r="24" spans="1:63" ht="15.75">
      <c r="A24" s="130" t="s">
        <v>133</v>
      </c>
      <c r="B24" s="5" t="s">
        <v>205</v>
      </c>
      <c r="C24" s="37">
        <v>742173.12</v>
      </c>
      <c r="D24" s="37">
        <v>183706.12000000002</v>
      </c>
      <c r="E24" s="37">
        <v>0</v>
      </c>
      <c r="F24" s="37">
        <v>88509.200000000012</v>
      </c>
      <c r="G24" s="37">
        <v>45879.08</v>
      </c>
      <c r="H24" s="37">
        <v>0</v>
      </c>
      <c r="I24" s="37">
        <v>0</v>
      </c>
      <c r="J24" s="37">
        <v>0</v>
      </c>
      <c r="K24" s="37">
        <v>1810.1200000000001</v>
      </c>
      <c r="L24" s="37">
        <v>16063.840000000002</v>
      </c>
      <c r="M24" s="37">
        <v>8881.08</v>
      </c>
      <c r="N24" s="37">
        <v>66.039999999999992</v>
      </c>
      <c r="O24" s="37">
        <v>1440.92</v>
      </c>
      <c r="P24" s="37">
        <v>14396.2</v>
      </c>
      <c r="Q24" s="37">
        <v>0</v>
      </c>
      <c r="R24" s="37">
        <v>2571.9199999999996</v>
      </c>
      <c r="S24" s="37">
        <v>0</v>
      </c>
      <c r="T24" s="37"/>
      <c r="U24" s="37"/>
      <c r="V24" s="37">
        <v>152617.40000000002</v>
      </c>
      <c r="W24" s="37">
        <v>0</v>
      </c>
      <c r="X24" s="37">
        <v>0</v>
      </c>
      <c r="Y24" s="37">
        <v>175.24</v>
      </c>
      <c r="Z24" s="37">
        <v>11.44</v>
      </c>
      <c r="AA24" s="37">
        <v>26.519999999999996</v>
      </c>
      <c r="AB24" s="37">
        <v>719756.96</v>
      </c>
      <c r="AC24" s="123">
        <f t="shared" si="24"/>
        <v>1978085.2</v>
      </c>
      <c r="AD24" s="37">
        <v>757.63999999999987</v>
      </c>
      <c r="AE24" s="37">
        <v>30.68</v>
      </c>
      <c r="AF24" s="37">
        <v>0</v>
      </c>
      <c r="AG24" s="37">
        <v>0</v>
      </c>
      <c r="AH24" s="37">
        <v>0</v>
      </c>
      <c r="AI24" s="37">
        <v>0</v>
      </c>
      <c r="AJ24" s="37">
        <v>87053.200000000012</v>
      </c>
      <c r="AK24" s="37">
        <v>16654.560000000001</v>
      </c>
      <c r="AL24" s="37">
        <v>201.76</v>
      </c>
      <c r="AM24" s="37">
        <v>0</v>
      </c>
      <c r="AN24" s="37">
        <v>62997.479999999996</v>
      </c>
      <c r="AO24" s="37">
        <v>21545.680000000004</v>
      </c>
      <c r="AP24" s="37">
        <v>35121.32</v>
      </c>
      <c r="AQ24" s="37">
        <v>0</v>
      </c>
      <c r="AR24" s="37"/>
      <c r="AS24" s="37"/>
      <c r="AT24" s="37">
        <v>0</v>
      </c>
      <c r="AU24" s="37"/>
      <c r="AV24" s="37">
        <v>0</v>
      </c>
      <c r="AW24" s="37">
        <v>0</v>
      </c>
      <c r="AX24" s="37">
        <v>0</v>
      </c>
      <c r="AY24" s="37">
        <v>0</v>
      </c>
      <c r="AZ24" s="37">
        <v>0</v>
      </c>
      <c r="BA24" s="37">
        <v>404268.28</v>
      </c>
      <c r="BB24" s="37">
        <v>598</v>
      </c>
      <c r="BC24" s="37">
        <v>598</v>
      </c>
      <c r="BD24" s="37">
        <v>0</v>
      </c>
      <c r="BE24" s="37">
        <v>1084.2</v>
      </c>
      <c r="BF24" s="37">
        <v>261.56</v>
      </c>
      <c r="BG24" s="124">
        <f t="shared" ref="BG24:BG26" si="26">SUM(AD24:BF24)</f>
        <v>631172.3600000001</v>
      </c>
      <c r="BH24" s="125">
        <f t="shared" ref="BH24:BH26" si="27">AC24+BG24</f>
        <v>2609257.56</v>
      </c>
      <c r="BI24" s="37">
        <v>52500.500000000007</v>
      </c>
      <c r="BJ24" s="126">
        <f t="shared" si="25"/>
        <v>2556757.06</v>
      </c>
    </row>
    <row r="25" spans="1:63" ht="15.75">
      <c r="A25" s="130"/>
      <c r="B25" s="5"/>
      <c r="C25" s="37">
        <f>C23-C24</f>
        <v>685082.88</v>
      </c>
      <c r="D25" s="37">
        <f t="shared" ref="D25:AB25" si="28">D23-D24</f>
        <v>66441.879999999976</v>
      </c>
      <c r="E25" s="37">
        <f t="shared" si="28"/>
        <v>66218</v>
      </c>
      <c r="F25" s="37">
        <f t="shared" si="28"/>
        <v>81700.799999999988</v>
      </c>
      <c r="G25" s="37">
        <f t="shared" si="28"/>
        <v>42349.919999999998</v>
      </c>
      <c r="H25" s="37">
        <f t="shared" si="28"/>
        <v>0</v>
      </c>
      <c r="I25" s="37">
        <f t="shared" si="28"/>
        <v>0</v>
      </c>
      <c r="J25" s="37">
        <f t="shared" si="28"/>
        <v>0</v>
      </c>
      <c r="K25" s="37">
        <f t="shared" si="28"/>
        <v>652.87999999999988</v>
      </c>
      <c r="L25" s="37">
        <f t="shared" si="28"/>
        <v>14828.159999999998</v>
      </c>
      <c r="M25" s="37">
        <f t="shared" si="28"/>
        <v>8197.92</v>
      </c>
      <c r="N25" s="37">
        <f t="shared" si="28"/>
        <v>60.960000000000008</v>
      </c>
      <c r="O25" s="37">
        <f t="shared" si="28"/>
        <v>1330.08</v>
      </c>
      <c r="P25" s="37">
        <f t="shared" si="28"/>
        <v>5557.7999999999993</v>
      </c>
      <c r="Q25" s="37">
        <f t="shared" si="28"/>
        <v>0</v>
      </c>
      <c r="R25" s="37">
        <f t="shared" si="28"/>
        <v>-452.91999999999962</v>
      </c>
      <c r="S25" s="37">
        <f t="shared" si="28"/>
        <v>0</v>
      </c>
      <c r="T25" s="37">
        <f t="shared" si="28"/>
        <v>0</v>
      </c>
      <c r="U25" s="37">
        <f t="shared" si="28"/>
        <v>0</v>
      </c>
      <c r="V25" s="37">
        <f t="shared" si="28"/>
        <v>140877.59999999998</v>
      </c>
      <c r="W25" s="37">
        <f t="shared" si="28"/>
        <v>0</v>
      </c>
      <c r="X25" s="37">
        <f t="shared" si="28"/>
        <v>0</v>
      </c>
      <c r="Y25" s="37">
        <f t="shared" si="28"/>
        <v>161.76</v>
      </c>
      <c r="Z25" s="37">
        <f t="shared" si="28"/>
        <v>10.56</v>
      </c>
      <c r="AA25" s="37">
        <f t="shared" si="28"/>
        <v>24.480000000000004</v>
      </c>
      <c r="AB25" s="37">
        <f t="shared" si="28"/>
        <v>664391.04</v>
      </c>
      <c r="AC25" s="123">
        <f t="shared" si="24"/>
        <v>1777433.8</v>
      </c>
      <c r="AD25" s="37">
        <f>AD23-AD24</f>
        <v>699.36000000000013</v>
      </c>
      <c r="AE25" s="37">
        <f t="shared" ref="AE25:BF25" si="29">AE23-AE24</f>
        <v>28.32</v>
      </c>
      <c r="AF25" s="37">
        <f t="shared" si="29"/>
        <v>0</v>
      </c>
      <c r="AG25" s="37">
        <f t="shared" si="29"/>
        <v>0</v>
      </c>
      <c r="AH25" s="37">
        <f t="shared" si="29"/>
        <v>0</v>
      </c>
      <c r="AI25" s="37">
        <f t="shared" si="29"/>
        <v>0</v>
      </c>
      <c r="AJ25" s="37">
        <f t="shared" si="29"/>
        <v>80356.799999999988</v>
      </c>
      <c r="AK25" s="37">
        <f t="shared" si="29"/>
        <v>15373.439999999999</v>
      </c>
      <c r="AL25" s="37">
        <f t="shared" si="29"/>
        <v>186.24</v>
      </c>
      <c r="AM25" s="37">
        <f t="shared" si="29"/>
        <v>0</v>
      </c>
      <c r="AN25" s="37">
        <f t="shared" si="29"/>
        <v>58151.520000000004</v>
      </c>
      <c r="AO25" s="37">
        <f t="shared" si="29"/>
        <v>19888.319999999996</v>
      </c>
      <c r="AP25" s="37">
        <f t="shared" si="29"/>
        <v>32419.68</v>
      </c>
      <c r="AQ25" s="37">
        <f t="shared" si="29"/>
        <v>0</v>
      </c>
      <c r="AR25" s="37">
        <f t="shared" si="29"/>
        <v>0</v>
      </c>
      <c r="AS25" s="37">
        <f t="shared" si="29"/>
        <v>0</v>
      </c>
      <c r="AT25" s="37">
        <f t="shared" si="29"/>
        <v>0</v>
      </c>
      <c r="AU25" s="37">
        <f t="shared" si="29"/>
        <v>0</v>
      </c>
      <c r="AV25" s="37">
        <f t="shared" si="29"/>
        <v>0</v>
      </c>
      <c r="AW25" s="37">
        <f t="shared" si="29"/>
        <v>0</v>
      </c>
      <c r="AX25" s="37">
        <f t="shared" si="29"/>
        <v>0</v>
      </c>
      <c r="AY25" s="37">
        <f t="shared" si="29"/>
        <v>0</v>
      </c>
      <c r="AZ25" s="37">
        <f t="shared" si="29"/>
        <v>0</v>
      </c>
      <c r="BA25" s="37">
        <f t="shared" si="29"/>
        <v>120876.71999999997</v>
      </c>
      <c r="BB25" s="37">
        <f t="shared" si="29"/>
        <v>552</v>
      </c>
      <c r="BC25" s="37">
        <f t="shared" si="29"/>
        <v>552</v>
      </c>
      <c r="BD25" s="37">
        <f t="shared" si="29"/>
        <v>0</v>
      </c>
      <c r="BE25" s="37">
        <f t="shared" si="29"/>
        <v>1000.8</v>
      </c>
      <c r="BF25" s="37">
        <f t="shared" si="29"/>
        <v>241.44</v>
      </c>
      <c r="BG25" s="124">
        <f t="shared" si="26"/>
        <v>330326.63999999996</v>
      </c>
      <c r="BH25" s="125">
        <f t="shared" si="27"/>
        <v>2107760.44</v>
      </c>
      <c r="BI25" s="38">
        <f>BI23-BI24</f>
        <v>52500.499999999993</v>
      </c>
      <c r="BJ25" s="126">
        <f t="shared" si="25"/>
        <v>2055259.94</v>
      </c>
    </row>
    <row r="26" spans="1:63" ht="15.75">
      <c r="A26" s="130"/>
      <c r="B26" s="12" t="s">
        <v>206</v>
      </c>
      <c r="C26" s="9">
        <f>IF('Upto Month Current'!$E$4="",0,'Upto Month Current'!$E$4)</f>
        <v>695565</v>
      </c>
      <c r="D26" s="9">
        <f>IF('Upto Month Current'!$E$5="",0,'Upto Month Current'!$E$5)</f>
        <v>261252</v>
      </c>
      <c r="E26" s="9">
        <f>IF('Upto Month Current'!$E$6="",0,'Upto Month Current'!$E$6)</f>
        <v>47229</v>
      </c>
      <c r="F26" s="9">
        <f>IF('Upto Month Current'!$E$7="",0,'Upto Month Current'!$E$7)</f>
        <v>83074</v>
      </c>
      <c r="G26" s="9">
        <f>IF('Upto Month Current'!$E$8="",0,'Upto Month Current'!$E$8)</f>
        <v>58804</v>
      </c>
      <c r="H26" s="9">
        <f>IF('Upto Month Current'!$E$9="",0,'Upto Month Current'!$E$9)</f>
        <v>0</v>
      </c>
      <c r="I26" s="9">
        <f>IF('Upto Month Current'!$E$10="",0,'Upto Month Current'!$E$10)</f>
        <v>0</v>
      </c>
      <c r="J26" s="9">
        <f>IF('Upto Month Current'!$E$11="",0,'Upto Month Current'!$E$11)</f>
        <v>0</v>
      </c>
      <c r="K26" s="9">
        <f>IF('Upto Month Current'!$E$12="",0,'Upto Month Current'!$E$12)</f>
        <v>2378</v>
      </c>
      <c r="L26" s="9">
        <f>IF('Upto Month Current'!$E$13="",0,'Upto Month Current'!$E$13)</f>
        <v>23581</v>
      </c>
      <c r="M26" s="9">
        <f>IF('Upto Month Current'!$E$14="",0,'Upto Month Current'!$E$14)</f>
        <v>21760</v>
      </c>
      <c r="N26" s="9">
        <f>IF('Upto Month Current'!$E$15="",0,'Upto Month Current'!$E$15)</f>
        <v>0</v>
      </c>
      <c r="O26" s="9">
        <f>IF('Upto Month Current'!$E$16="",0,'Upto Month Current'!$E$16)</f>
        <v>1437</v>
      </c>
      <c r="P26" s="9">
        <f>IF('Upto Month Current'!$E$17="",0,'Upto Month Current'!$E$17)</f>
        <v>20703</v>
      </c>
      <c r="Q26" s="9">
        <f>IF('Upto Month Current'!$E$18="",0,'Upto Month Current'!$E$18)</f>
        <v>0</v>
      </c>
      <c r="R26" s="9">
        <f>IF('Upto Month Current'!$E$21="",0,'Upto Month Current'!$E$21)</f>
        <v>1418</v>
      </c>
      <c r="S26" s="9">
        <f>IF('Upto Month Current'!$E$26="",0,'Upto Month Current'!$E$26)</f>
        <v>0</v>
      </c>
      <c r="T26" s="9">
        <f>IF('Upto Month Current'!$E$27="",0,'Upto Month Current'!$E$27)</f>
        <v>0</v>
      </c>
      <c r="U26" s="9">
        <f>IF('Upto Month Current'!$E$30="",0,'Upto Month Current'!$E$30)</f>
        <v>0</v>
      </c>
      <c r="V26" s="9">
        <f>IF('Upto Month Current'!$E$35="",0,'Upto Month Current'!$E$35)</f>
        <v>65337</v>
      </c>
      <c r="W26" s="9">
        <f>IF('Upto Month Current'!$E$39="",0,'Upto Month Current'!$E$39)</f>
        <v>0</v>
      </c>
      <c r="X26" s="9">
        <f>IF('Upto Month Current'!$E$40="",0,'Upto Month Current'!$E$40)</f>
        <v>0</v>
      </c>
      <c r="Y26" s="9">
        <f>IF('Upto Month Current'!$E$42="",0,'Upto Month Current'!$E$42)</f>
        <v>3552</v>
      </c>
      <c r="Z26" s="9">
        <f>IF('Upto Month Current'!$E$43="",0,'Upto Month Current'!$E$43)</f>
        <v>1511</v>
      </c>
      <c r="AA26" s="9">
        <f>IF('Upto Month Current'!$E$44="",0,'Upto Month Current'!$E$44)</f>
        <v>983</v>
      </c>
      <c r="AB26" s="9">
        <f>IF('Upto Month Current'!$E$51="",0,'Upto Month Current'!$E$51)</f>
        <v>250818</v>
      </c>
      <c r="AC26" s="123">
        <f t="shared" si="24"/>
        <v>1539402</v>
      </c>
      <c r="AD26" s="9">
        <f>IF('Upto Month Current'!$E$19="",0,'Upto Month Current'!$E$19)</f>
        <v>0</v>
      </c>
      <c r="AE26" s="9">
        <f>IF('Upto Month Current'!$E$20="",0,'Upto Month Current'!$E$20)</f>
        <v>778</v>
      </c>
      <c r="AF26" s="9">
        <f>IF('Upto Month Current'!$E$22="",0,'Upto Month Current'!$E$22)</f>
        <v>0</v>
      </c>
      <c r="AG26" s="9">
        <f>IF('Upto Month Current'!$E$23="",0,'Upto Month Current'!$E$23)</f>
        <v>0</v>
      </c>
      <c r="AH26" s="9">
        <f>IF('Upto Month Current'!$E$24="",0,'Upto Month Current'!$E$24)</f>
        <v>0</v>
      </c>
      <c r="AI26" s="9">
        <f>IF('Upto Month Current'!$E$25="",0,'Upto Month Current'!$E$25)</f>
        <v>0</v>
      </c>
      <c r="AJ26" s="9">
        <f>IF('Upto Month Current'!$E$28="",0,'Upto Month Current'!$E$28)</f>
        <v>127487</v>
      </c>
      <c r="AK26" s="9">
        <f>IF('Upto Month Current'!$E$29="",0,'Upto Month Current'!$E$29)</f>
        <v>15369</v>
      </c>
      <c r="AL26" s="9">
        <f>IF('Upto Month Current'!$E$31="",0,'Upto Month Current'!$E$31)</f>
        <v>0</v>
      </c>
      <c r="AM26" s="9">
        <f>IF('Upto Month Current'!$E$32="",0,'Upto Month Current'!$E$32)</f>
        <v>0</v>
      </c>
      <c r="AN26" s="9">
        <f>IF('Upto Month Current'!$E$33="",0,'Upto Month Current'!$E$33)</f>
        <v>36087</v>
      </c>
      <c r="AO26" s="9">
        <f>IF('Upto Month Current'!$E$34="",0,'Upto Month Current'!$E$34)</f>
        <v>-460761</v>
      </c>
      <c r="AP26" s="9">
        <f>IF('Upto Month Current'!$E$36="",0,'Upto Month Current'!$E$36)</f>
        <v>144162</v>
      </c>
      <c r="AQ26" s="9">
        <f>IF('Upto Month Current'!$E$37="",0,'Upto Month Current'!$E$37)</f>
        <v>0</v>
      </c>
      <c r="AR26" s="9">
        <v>0</v>
      </c>
      <c r="AS26" s="9">
        <f>IF('Upto Month Current'!$E$38="",0,'Upto Month Current'!$E$38)</f>
        <v>0</v>
      </c>
      <c r="AT26" s="9">
        <f>IF('Upto Month Current'!$E$41="",0,'Upto Month Current'!$E$41)</f>
        <v>0</v>
      </c>
      <c r="AU26" s="9">
        <v>0</v>
      </c>
      <c r="AV26" s="9">
        <f>IF('Upto Month Current'!$E$45="",0,'Upto Month Current'!$E$45)</f>
        <v>0</v>
      </c>
      <c r="AW26" s="9">
        <f>IF('Upto Month Current'!$E$46="",0,'Upto Month Current'!$E$46)</f>
        <v>0</v>
      </c>
      <c r="AX26" s="9">
        <f>IF('Upto Month Current'!$E$47="",0,'Upto Month Current'!$E$47)</f>
        <v>0</v>
      </c>
      <c r="AY26" s="9">
        <f>IF('Upto Month Current'!$E$49="",0,'Upto Month Current'!$E$49)</f>
        <v>0</v>
      </c>
      <c r="AZ26" s="9">
        <f>IF('Upto Month Current'!$E$50="",0,'Upto Month Current'!$E$50)</f>
        <v>0</v>
      </c>
      <c r="BA26" s="9">
        <f>IF('Upto Month Current'!$E$52="",0,'Upto Month Current'!$E$52)</f>
        <v>219328</v>
      </c>
      <c r="BB26" s="9">
        <f>IF('Upto Month Current'!$E$53="",0,'Upto Month Current'!$E$53)</f>
        <v>846</v>
      </c>
      <c r="BC26" s="9">
        <f>IF('Upto Month Current'!$E$54="",0,'Upto Month Current'!$E$54)</f>
        <v>846</v>
      </c>
      <c r="BD26" s="9">
        <f>IF('Upto Month Current'!$E$55="",0,'Upto Month Current'!$E$55)</f>
        <v>0</v>
      </c>
      <c r="BE26" s="9">
        <f>IF('Upto Month Current'!$E$56="",0,'Upto Month Current'!$E$56)</f>
        <v>6957</v>
      </c>
      <c r="BF26" s="9">
        <f>IF('Upto Month Current'!$E$58="",0,'Upto Month Current'!$E$58)</f>
        <v>0</v>
      </c>
      <c r="BG26" s="124">
        <f t="shared" si="26"/>
        <v>91099</v>
      </c>
      <c r="BH26" s="125">
        <f t="shared" si="27"/>
        <v>1630501</v>
      </c>
      <c r="BI26" s="9">
        <f>IF('Upto Month Current'!$E$60="",0,'Upto Month Current'!$E$60)</f>
        <v>2566</v>
      </c>
      <c r="BJ26" s="126">
        <f t="shared" si="25"/>
        <v>1627935</v>
      </c>
      <c r="BK26">
        <f>'Upto Month Current'!$E$61</f>
        <v>1627934</v>
      </c>
    </row>
    <row r="27" spans="1:63" ht="15.75">
      <c r="A27" s="130"/>
      <c r="B27" s="5" t="s">
        <v>204</v>
      </c>
      <c r="C27" s="128">
        <f t="shared" ref="C27:AH27" si="30">C26/C23</f>
        <v>0.48734424658225295</v>
      </c>
      <c r="D27" s="128">
        <f t="shared" si="30"/>
        <v>1.0443897212849993</v>
      </c>
      <c r="E27" s="128">
        <f t="shared" si="30"/>
        <v>0.71323507203479419</v>
      </c>
      <c r="F27" s="128">
        <f t="shared" si="30"/>
        <v>0.48806768109981785</v>
      </c>
      <c r="G27" s="128">
        <f t="shared" si="30"/>
        <v>0.6664928764918564</v>
      </c>
      <c r="H27" s="128" t="e">
        <f t="shared" si="30"/>
        <v>#DIV/0!</v>
      </c>
      <c r="I27" s="128" t="e">
        <f t="shared" si="30"/>
        <v>#DIV/0!</v>
      </c>
      <c r="J27" s="128" t="e">
        <f t="shared" si="30"/>
        <v>#DIV/0!</v>
      </c>
      <c r="K27" s="128">
        <f t="shared" si="30"/>
        <v>0.96548924076329679</v>
      </c>
      <c r="L27" s="128">
        <f t="shared" si="30"/>
        <v>0.7633367862229703</v>
      </c>
      <c r="M27" s="128">
        <f t="shared" si="30"/>
        <v>1.2740792786462907</v>
      </c>
      <c r="N27" s="128">
        <f t="shared" si="30"/>
        <v>0</v>
      </c>
      <c r="O27" s="128">
        <f t="shared" si="30"/>
        <v>0.51858534824972935</v>
      </c>
      <c r="P27" s="128">
        <f t="shared" si="30"/>
        <v>1.0375363335672045</v>
      </c>
      <c r="Q27" s="128" t="e">
        <f t="shared" si="30"/>
        <v>#DIV/0!</v>
      </c>
      <c r="R27" s="128">
        <f t="shared" si="30"/>
        <v>0.66918357715903731</v>
      </c>
      <c r="S27" s="128" t="e">
        <f t="shared" si="30"/>
        <v>#DIV/0!</v>
      </c>
      <c r="T27" s="128" t="e">
        <f t="shared" si="30"/>
        <v>#DIV/0!</v>
      </c>
      <c r="U27" s="128" t="e">
        <f t="shared" si="30"/>
        <v>#DIV/0!</v>
      </c>
      <c r="V27" s="128">
        <f t="shared" si="30"/>
        <v>0.22261708035912026</v>
      </c>
      <c r="W27" s="128" t="e">
        <f t="shared" si="30"/>
        <v>#DIV/0!</v>
      </c>
      <c r="X27" s="128" t="e">
        <f t="shared" si="30"/>
        <v>#DIV/0!</v>
      </c>
      <c r="Y27" s="128">
        <f t="shared" si="30"/>
        <v>10.540059347181009</v>
      </c>
      <c r="Z27" s="128">
        <f t="shared" si="30"/>
        <v>68.681818181818187</v>
      </c>
      <c r="AA27" s="128">
        <f t="shared" si="30"/>
        <v>19.274509803921568</v>
      </c>
      <c r="AB27" s="128">
        <f t="shared" si="30"/>
        <v>0.18120750093198126</v>
      </c>
      <c r="AC27" s="128">
        <f t="shared" si="30"/>
        <v>0.40990393072169251</v>
      </c>
      <c r="AD27" s="128">
        <f t="shared" si="30"/>
        <v>0</v>
      </c>
      <c r="AE27" s="128">
        <f t="shared" si="30"/>
        <v>13.186440677966102</v>
      </c>
      <c r="AF27" s="128" t="e">
        <f t="shared" si="30"/>
        <v>#DIV/0!</v>
      </c>
      <c r="AG27" s="128" t="e">
        <f t="shared" si="30"/>
        <v>#DIV/0!</v>
      </c>
      <c r="AH27" s="128" t="e">
        <f t="shared" si="30"/>
        <v>#DIV/0!</v>
      </c>
      <c r="AI27" s="128" t="e">
        <f t="shared" ref="AI27:BJ27" si="31">AI26/AI23</f>
        <v>#DIV/0!</v>
      </c>
      <c r="AJ27" s="128">
        <f t="shared" si="31"/>
        <v>0.76152559584254231</v>
      </c>
      <c r="AK27" s="128">
        <f t="shared" si="31"/>
        <v>0.47986137130011242</v>
      </c>
      <c r="AL27" s="128">
        <f t="shared" si="31"/>
        <v>0</v>
      </c>
      <c r="AM27" s="128" t="e">
        <f t="shared" si="31"/>
        <v>#DIV/0!</v>
      </c>
      <c r="AN27" s="128">
        <f t="shared" si="31"/>
        <v>0.29787286729564422</v>
      </c>
      <c r="AO27" s="128">
        <f t="shared" si="31"/>
        <v>-11.120360090746729</v>
      </c>
      <c r="AP27" s="128">
        <f t="shared" si="31"/>
        <v>2.1344368605735777</v>
      </c>
      <c r="AQ27" s="128" t="e">
        <f t="shared" si="31"/>
        <v>#DIV/0!</v>
      </c>
      <c r="AR27" s="128" t="e">
        <f t="shared" si="31"/>
        <v>#DIV/0!</v>
      </c>
      <c r="AS27" s="128" t="e">
        <f t="shared" si="31"/>
        <v>#DIV/0!</v>
      </c>
      <c r="AT27" s="128" t="e">
        <f t="shared" si="31"/>
        <v>#DIV/0!</v>
      </c>
      <c r="AU27" s="128" t="e">
        <f t="shared" si="31"/>
        <v>#DIV/0!</v>
      </c>
      <c r="AV27" s="128" t="e">
        <f t="shared" si="31"/>
        <v>#DIV/0!</v>
      </c>
      <c r="AW27" s="128" t="e">
        <f t="shared" si="31"/>
        <v>#DIV/0!</v>
      </c>
      <c r="AX27" s="128" t="e">
        <f t="shared" si="31"/>
        <v>#DIV/0!</v>
      </c>
      <c r="AY27" s="128" t="e">
        <f t="shared" si="31"/>
        <v>#DIV/0!</v>
      </c>
      <c r="AZ27" s="128" t="e">
        <f t="shared" si="31"/>
        <v>#DIV/0!</v>
      </c>
      <c r="BA27" s="128">
        <f t="shared" si="31"/>
        <v>0.41765226746898476</v>
      </c>
      <c r="BB27" s="128">
        <f t="shared" si="31"/>
        <v>0.73565217391304349</v>
      </c>
      <c r="BC27" s="128">
        <f t="shared" si="31"/>
        <v>0.73565217391304349</v>
      </c>
      <c r="BD27" s="128" t="e">
        <f t="shared" si="31"/>
        <v>#DIV/0!</v>
      </c>
      <c r="BE27" s="128">
        <f t="shared" si="31"/>
        <v>3.3366906474820146</v>
      </c>
      <c r="BF27" s="128">
        <f t="shared" si="31"/>
        <v>0</v>
      </c>
      <c r="BG27" s="128">
        <f t="shared" si="31"/>
        <v>9.4746848410658779E-2</v>
      </c>
      <c r="BH27" s="128">
        <f t="shared" si="31"/>
        <v>0.34566351029400355</v>
      </c>
      <c r="BI27" s="128">
        <f t="shared" si="31"/>
        <v>2.4437862496547651E-2</v>
      </c>
      <c r="BJ27" s="128">
        <f t="shared" si="31"/>
        <v>0.35297679952177108</v>
      </c>
    </row>
    <row r="28" spans="1:63" ht="15.75">
      <c r="A28" s="130"/>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6"/>
      <c r="AD28" s="5"/>
      <c r="AE28" s="5"/>
      <c r="AF28" s="5"/>
      <c r="AG28" s="5"/>
      <c r="AH28" s="5"/>
      <c r="AI28" s="5"/>
      <c r="AJ28" s="5"/>
      <c r="AK28" s="5"/>
      <c r="AL28" s="5"/>
      <c r="AM28" s="5"/>
      <c r="AN28" s="5"/>
      <c r="AO28" s="5"/>
      <c r="AP28" s="5"/>
      <c r="AQ28" s="5"/>
      <c r="AR28" s="5"/>
      <c r="AS28" s="5"/>
      <c r="AT28" s="5"/>
      <c r="AU28" s="5"/>
      <c r="AV28" s="6"/>
      <c r="AW28" s="5"/>
      <c r="AX28" s="5"/>
      <c r="AY28" s="5"/>
      <c r="AZ28" s="5"/>
      <c r="BA28" s="5"/>
      <c r="BB28" s="5"/>
      <c r="BC28" s="5"/>
      <c r="BD28" s="5"/>
      <c r="BE28" s="5"/>
      <c r="BF28" s="5"/>
      <c r="BG28" s="6"/>
      <c r="BH28" s="44"/>
      <c r="BI28" s="5"/>
      <c r="BJ28" s="50"/>
    </row>
    <row r="29" spans="1:63" ht="15.75">
      <c r="A29" s="15" t="s">
        <v>134</v>
      </c>
      <c r="B29" s="11" t="s">
        <v>208</v>
      </c>
      <c r="C29" s="122">
        <v>2510870</v>
      </c>
      <c r="D29" s="122">
        <v>391874</v>
      </c>
      <c r="E29" s="122">
        <v>127280</v>
      </c>
      <c r="F29" s="122">
        <v>196018</v>
      </c>
      <c r="G29" s="122">
        <v>135124</v>
      </c>
      <c r="H29" s="122">
        <v>0</v>
      </c>
      <c r="I29" s="122">
        <v>0</v>
      </c>
      <c r="J29" s="122">
        <v>1101</v>
      </c>
      <c r="K29" s="122">
        <v>1447</v>
      </c>
      <c r="L29" s="122">
        <v>29741</v>
      </c>
      <c r="M29" s="122">
        <v>48851</v>
      </c>
      <c r="N29" s="122">
        <v>246</v>
      </c>
      <c r="O29" s="122">
        <v>6094</v>
      </c>
      <c r="P29" s="122">
        <v>159480</v>
      </c>
      <c r="Q29" s="122">
        <v>0</v>
      </c>
      <c r="R29" s="122">
        <v>3861</v>
      </c>
      <c r="S29" s="122">
        <v>0</v>
      </c>
      <c r="T29" s="122">
        <v>0</v>
      </c>
      <c r="U29" s="122">
        <v>0</v>
      </c>
      <c r="V29" s="122">
        <v>18241</v>
      </c>
      <c r="W29" s="122">
        <v>0</v>
      </c>
      <c r="X29" s="122">
        <v>0</v>
      </c>
      <c r="Y29" s="122">
        <v>607</v>
      </c>
      <c r="Z29" s="122">
        <v>0</v>
      </c>
      <c r="AA29" s="122">
        <v>4</v>
      </c>
      <c r="AB29" s="122">
        <v>0</v>
      </c>
      <c r="AC29" s="123">
        <f t="shared" ref="AC29:AC32" si="32">SUM(C29:AB29)</f>
        <v>3630839</v>
      </c>
      <c r="AD29" s="122">
        <v>5065</v>
      </c>
      <c r="AE29" s="122">
        <v>24661</v>
      </c>
      <c r="AF29" s="122">
        <v>5471</v>
      </c>
      <c r="AG29" s="122">
        <v>0</v>
      </c>
      <c r="AH29" s="122">
        <v>0</v>
      </c>
      <c r="AI29" s="122">
        <v>126</v>
      </c>
      <c r="AJ29" s="122">
        <v>224749</v>
      </c>
      <c r="AK29" s="122">
        <v>388523</v>
      </c>
      <c r="AL29" s="122">
        <v>0</v>
      </c>
      <c r="AM29" s="122">
        <v>1294</v>
      </c>
      <c r="AN29" s="122">
        <v>510555</v>
      </c>
      <c r="AO29" s="122">
        <v>189236</v>
      </c>
      <c r="AP29" s="122">
        <v>16108</v>
      </c>
      <c r="AQ29" s="122">
        <v>0</v>
      </c>
      <c r="AR29" s="122">
        <v>0</v>
      </c>
      <c r="AS29" s="122">
        <v>0</v>
      </c>
      <c r="AT29" s="122">
        <v>0</v>
      </c>
      <c r="AU29" s="122">
        <v>0</v>
      </c>
      <c r="AV29" s="122">
        <v>17</v>
      </c>
      <c r="AW29" s="122">
        <v>39</v>
      </c>
      <c r="AX29" s="122">
        <v>0</v>
      </c>
      <c r="AY29" s="122">
        <v>0</v>
      </c>
      <c r="AZ29" s="122">
        <v>0</v>
      </c>
      <c r="BA29" s="122">
        <v>0</v>
      </c>
      <c r="BB29" s="122">
        <v>10955</v>
      </c>
      <c r="BC29" s="122">
        <v>10958</v>
      </c>
      <c r="BD29" s="122">
        <v>0</v>
      </c>
      <c r="BE29" s="122">
        <v>4938</v>
      </c>
      <c r="BF29" s="122">
        <v>270354</v>
      </c>
      <c r="BG29" s="124">
        <f>SUM(AD29:BF29)</f>
        <v>1663049</v>
      </c>
      <c r="BH29" s="125">
        <f>AC29+BG29</f>
        <v>5293888</v>
      </c>
      <c r="BI29" s="98">
        <v>86109</v>
      </c>
      <c r="BJ29" s="126">
        <f t="shared" ref="BJ29:BJ32" si="33">BH29-BI29</f>
        <v>5207779</v>
      </c>
    </row>
    <row r="30" spans="1:63" ht="15.75">
      <c r="A30" s="130" t="s">
        <v>134</v>
      </c>
      <c r="B30" s="5" t="s">
        <v>205</v>
      </c>
      <c r="C30" s="37">
        <v>1305652.4000000001</v>
      </c>
      <c r="D30" s="37">
        <v>323104.60000000003</v>
      </c>
      <c r="E30" s="37">
        <v>0</v>
      </c>
      <c r="F30" s="37">
        <v>101929.36</v>
      </c>
      <c r="G30" s="37">
        <v>70264.479999999996</v>
      </c>
      <c r="H30" s="37">
        <v>0</v>
      </c>
      <c r="I30" s="37">
        <v>0</v>
      </c>
      <c r="J30" s="37">
        <v>572.52</v>
      </c>
      <c r="K30" s="37">
        <v>752.44</v>
      </c>
      <c r="L30" s="37">
        <v>15465.320000000003</v>
      </c>
      <c r="M30" s="37">
        <v>25402.520000000004</v>
      </c>
      <c r="N30" s="37">
        <v>127.92000000000002</v>
      </c>
      <c r="O30" s="37">
        <v>3168.88</v>
      </c>
      <c r="P30" s="37">
        <v>85853.560000000012</v>
      </c>
      <c r="Q30" s="37">
        <v>0</v>
      </c>
      <c r="R30" s="37">
        <v>5492.76</v>
      </c>
      <c r="S30" s="37">
        <v>0</v>
      </c>
      <c r="T30" s="37"/>
      <c r="U30" s="37"/>
      <c r="V30" s="37">
        <v>9485.32</v>
      </c>
      <c r="W30" s="37">
        <v>0</v>
      </c>
      <c r="X30" s="37">
        <v>0</v>
      </c>
      <c r="Y30" s="37">
        <v>315.64</v>
      </c>
      <c r="Z30" s="37">
        <v>0</v>
      </c>
      <c r="AA30" s="37">
        <v>2.08</v>
      </c>
      <c r="AB30" s="37">
        <v>0</v>
      </c>
      <c r="AC30" s="123">
        <f t="shared" si="32"/>
        <v>1947589.8000000003</v>
      </c>
      <c r="AD30" s="37">
        <v>9835.8000000000011</v>
      </c>
      <c r="AE30" s="37">
        <v>12823.720000000001</v>
      </c>
      <c r="AF30" s="37">
        <v>2844.9199999999996</v>
      </c>
      <c r="AG30" s="37">
        <v>0</v>
      </c>
      <c r="AH30" s="37">
        <v>0</v>
      </c>
      <c r="AI30" s="37">
        <v>65.52</v>
      </c>
      <c r="AJ30" s="37">
        <v>148558.28</v>
      </c>
      <c r="AK30" s="37">
        <v>202031.96</v>
      </c>
      <c r="AL30" s="37">
        <v>0</v>
      </c>
      <c r="AM30" s="37">
        <v>672.88</v>
      </c>
      <c r="AN30" s="37">
        <v>265488.59999999998</v>
      </c>
      <c r="AO30" s="37">
        <v>98402.720000000016</v>
      </c>
      <c r="AP30" s="37">
        <v>8376.1600000000017</v>
      </c>
      <c r="AQ30" s="37">
        <v>0</v>
      </c>
      <c r="AR30" s="37"/>
      <c r="AS30" s="37"/>
      <c r="AT30" s="37">
        <v>0</v>
      </c>
      <c r="AU30" s="37"/>
      <c r="AV30" s="37">
        <v>8.8400000000000016</v>
      </c>
      <c r="AW30" s="37">
        <v>20.28</v>
      </c>
      <c r="AX30" s="37">
        <v>0</v>
      </c>
      <c r="AY30" s="37">
        <v>0</v>
      </c>
      <c r="AZ30" s="37">
        <v>0</v>
      </c>
      <c r="BA30" s="37">
        <v>0</v>
      </c>
      <c r="BB30" s="37">
        <v>5696.5999999999995</v>
      </c>
      <c r="BC30" s="37">
        <v>5698.1600000000008</v>
      </c>
      <c r="BD30" s="37">
        <v>0</v>
      </c>
      <c r="BE30" s="37">
        <v>2567.7600000000002</v>
      </c>
      <c r="BF30" s="37">
        <v>140572.07999999999</v>
      </c>
      <c r="BG30" s="124">
        <f t="shared" ref="BG30:BG32" si="34">SUM(AD30:BF30)</f>
        <v>903664.27999999991</v>
      </c>
      <c r="BH30" s="125">
        <f t="shared" ref="BH30:BH32" si="35">AC30+BG30</f>
        <v>2851254.08</v>
      </c>
      <c r="BI30" s="37">
        <v>43054.5</v>
      </c>
      <c r="BJ30" s="126">
        <f t="shared" si="33"/>
        <v>2808199.58</v>
      </c>
    </row>
    <row r="31" spans="1:63" ht="15.75">
      <c r="A31" s="130"/>
      <c r="B31" s="5"/>
      <c r="C31" s="37">
        <f>C29-C30</f>
        <v>1205217.5999999999</v>
      </c>
      <c r="D31" s="37">
        <f t="shared" ref="D31:AB31" si="36">D29-D30</f>
        <v>68769.399999999965</v>
      </c>
      <c r="E31" s="37">
        <f t="shared" si="36"/>
        <v>127280</v>
      </c>
      <c r="F31" s="37">
        <f t="shared" si="36"/>
        <v>94088.639999999999</v>
      </c>
      <c r="G31" s="37">
        <f t="shared" si="36"/>
        <v>64859.520000000004</v>
      </c>
      <c r="H31" s="37">
        <f t="shared" si="36"/>
        <v>0</v>
      </c>
      <c r="I31" s="37">
        <f t="shared" si="36"/>
        <v>0</v>
      </c>
      <c r="J31" s="37">
        <f t="shared" si="36"/>
        <v>528.48</v>
      </c>
      <c r="K31" s="37">
        <f t="shared" si="36"/>
        <v>694.56</v>
      </c>
      <c r="L31" s="37">
        <f t="shared" si="36"/>
        <v>14275.679999999997</v>
      </c>
      <c r="M31" s="37">
        <f t="shared" si="36"/>
        <v>23448.479999999996</v>
      </c>
      <c r="N31" s="37">
        <f t="shared" si="36"/>
        <v>118.07999999999998</v>
      </c>
      <c r="O31" s="37">
        <f t="shared" si="36"/>
        <v>2925.12</v>
      </c>
      <c r="P31" s="37">
        <f t="shared" si="36"/>
        <v>73626.439999999988</v>
      </c>
      <c r="Q31" s="37">
        <f t="shared" si="36"/>
        <v>0</v>
      </c>
      <c r="R31" s="37">
        <f t="shared" si="36"/>
        <v>-1631.7600000000002</v>
      </c>
      <c r="S31" s="37">
        <f t="shared" si="36"/>
        <v>0</v>
      </c>
      <c r="T31" s="37">
        <f t="shared" si="36"/>
        <v>0</v>
      </c>
      <c r="U31" s="37">
        <f t="shared" si="36"/>
        <v>0</v>
      </c>
      <c r="V31" s="37">
        <f t="shared" si="36"/>
        <v>8755.68</v>
      </c>
      <c r="W31" s="37">
        <f t="shared" si="36"/>
        <v>0</v>
      </c>
      <c r="X31" s="37">
        <f t="shared" si="36"/>
        <v>0</v>
      </c>
      <c r="Y31" s="37">
        <f t="shared" si="36"/>
        <v>291.36</v>
      </c>
      <c r="Z31" s="37">
        <f t="shared" si="36"/>
        <v>0</v>
      </c>
      <c r="AA31" s="37">
        <f t="shared" si="36"/>
        <v>1.92</v>
      </c>
      <c r="AB31" s="37">
        <f t="shared" si="36"/>
        <v>0</v>
      </c>
      <c r="AC31" s="123">
        <f t="shared" si="32"/>
        <v>1683249.1999999997</v>
      </c>
      <c r="AD31" s="37">
        <f>AD29-AD30</f>
        <v>-4770.8000000000011</v>
      </c>
      <c r="AE31" s="37">
        <f t="shared" ref="AE31:BF31" si="37">AE29-AE30</f>
        <v>11837.279999999999</v>
      </c>
      <c r="AF31" s="37">
        <f t="shared" si="37"/>
        <v>2626.0800000000004</v>
      </c>
      <c r="AG31" s="37">
        <f t="shared" si="37"/>
        <v>0</v>
      </c>
      <c r="AH31" s="37">
        <f t="shared" si="37"/>
        <v>0</v>
      </c>
      <c r="AI31" s="37">
        <f t="shared" si="37"/>
        <v>60.480000000000004</v>
      </c>
      <c r="AJ31" s="37">
        <f t="shared" si="37"/>
        <v>76190.720000000001</v>
      </c>
      <c r="AK31" s="37">
        <f t="shared" si="37"/>
        <v>186491.04</v>
      </c>
      <c r="AL31" s="37">
        <f t="shared" si="37"/>
        <v>0</v>
      </c>
      <c r="AM31" s="37">
        <f t="shared" si="37"/>
        <v>621.12</v>
      </c>
      <c r="AN31" s="37">
        <f t="shared" si="37"/>
        <v>245066.40000000002</v>
      </c>
      <c r="AO31" s="37">
        <f t="shared" si="37"/>
        <v>90833.279999999984</v>
      </c>
      <c r="AP31" s="37">
        <f t="shared" si="37"/>
        <v>7731.8399999999983</v>
      </c>
      <c r="AQ31" s="37">
        <f t="shared" si="37"/>
        <v>0</v>
      </c>
      <c r="AR31" s="37">
        <f t="shared" si="37"/>
        <v>0</v>
      </c>
      <c r="AS31" s="37">
        <f t="shared" si="37"/>
        <v>0</v>
      </c>
      <c r="AT31" s="37">
        <f t="shared" si="37"/>
        <v>0</v>
      </c>
      <c r="AU31" s="37">
        <f t="shared" si="37"/>
        <v>0</v>
      </c>
      <c r="AV31" s="37">
        <f t="shared" si="37"/>
        <v>8.1599999999999984</v>
      </c>
      <c r="AW31" s="37">
        <f t="shared" si="37"/>
        <v>18.72</v>
      </c>
      <c r="AX31" s="37">
        <f t="shared" si="37"/>
        <v>0</v>
      </c>
      <c r="AY31" s="37">
        <f t="shared" si="37"/>
        <v>0</v>
      </c>
      <c r="AZ31" s="37">
        <f t="shared" si="37"/>
        <v>0</v>
      </c>
      <c r="BA31" s="37">
        <f t="shared" si="37"/>
        <v>0</v>
      </c>
      <c r="BB31" s="37">
        <f t="shared" si="37"/>
        <v>5258.4000000000005</v>
      </c>
      <c r="BC31" s="37">
        <f t="shared" si="37"/>
        <v>5259.8399999999992</v>
      </c>
      <c r="BD31" s="37">
        <f t="shared" si="37"/>
        <v>0</v>
      </c>
      <c r="BE31" s="37">
        <f t="shared" si="37"/>
        <v>2370.2399999999998</v>
      </c>
      <c r="BF31" s="37">
        <f t="shared" si="37"/>
        <v>129781.92000000001</v>
      </c>
      <c r="BG31" s="124">
        <f t="shared" si="34"/>
        <v>759384.72</v>
      </c>
      <c r="BH31" s="125">
        <f t="shared" si="35"/>
        <v>2442633.92</v>
      </c>
      <c r="BI31" s="38">
        <f>BI29-BI30</f>
        <v>43054.5</v>
      </c>
      <c r="BJ31" s="126">
        <f t="shared" si="33"/>
        <v>2399579.42</v>
      </c>
    </row>
    <row r="32" spans="1:63" ht="15.75">
      <c r="A32" s="130"/>
      <c r="B32" s="12" t="s">
        <v>206</v>
      </c>
      <c r="C32" s="9">
        <f>IF('Upto Month Current'!$F$4="",0,'Upto Month Current'!$F$4)</f>
        <v>891177</v>
      </c>
      <c r="D32" s="9">
        <f>IF('Upto Month Current'!$F$5="",0,'Upto Month Current'!$F$5)</f>
        <v>333072</v>
      </c>
      <c r="E32" s="9">
        <f>IF('Upto Month Current'!$F$6="",0,'Upto Month Current'!$F$6)</f>
        <v>61361</v>
      </c>
      <c r="F32" s="9">
        <f>IF('Upto Month Current'!$F$7="",0,'Upto Month Current'!$F$7)</f>
        <v>72257</v>
      </c>
      <c r="G32" s="9">
        <f>IF('Upto Month Current'!$F$8="",0,'Upto Month Current'!$F$8)</f>
        <v>65966</v>
      </c>
      <c r="H32" s="9">
        <f>IF('Upto Month Current'!$F$9="",0,'Upto Month Current'!$F$9)</f>
        <v>0</v>
      </c>
      <c r="I32" s="9">
        <f>IF('Upto Month Current'!$F$10="",0,'Upto Month Current'!$F$10)</f>
        <v>0</v>
      </c>
      <c r="J32" s="9">
        <f>IF('Upto Month Current'!$F$11="",0,'Upto Month Current'!$F$11)</f>
        <v>4215</v>
      </c>
      <c r="K32" s="9">
        <f>IF('Upto Month Current'!$F$12="",0,'Upto Month Current'!$F$12)</f>
        <v>853</v>
      </c>
      <c r="L32" s="9">
        <f>IF('Upto Month Current'!$F$13="",0,'Upto Month Current'!$F$13)</f>
        <v>12743</v>
      </c>
      <c r="M32" s="9">
        <f>IF('Upto Month Current'!$F$14="",0,'Upto Month Current'!$F$14)</f>
        <v>21618</v>
      </c>
      <c r="N32" s="9">
        <f>IF('Upto Month Current'!$F$15="",0,'Upto Month Current'!$F$15)</f>
        <v>9</v>
      </c>
      <c r="O32" s="9">
        <f>IF('Upto Month Current'!$F$16="",0,'Upto Month Current'!$F$16)</f>
        <v>1296</v>
      </c>
      <c r="P32" s="9">
        <f>IF('Upto Month Current'!$F$17="",0,'Upto Month Current'!$F$17)</f>
        <v>75527</v>
      </c>
      <c r="Q32" s="9">
        <f>IF('Upto Month Current'!$F$18="",0,'Upto Month Current'!$F$18)</f>
        <v>0</v>
      </c>
      <c r="R32" s="9">
        <f>IF('Upto Month Current'!$F$21="",0,'Upto Month Current'!$F$21)</f>
        <v>2069</v>
      </c>
      <c r="S32" s="9">
        <f>IF('Upto Month Current'!$F$26="",0,'Upto Month Current'!$F$26)</f>
        <v>0</v>
      </c>
      <c r="T32" s="9">
        <f>IF('Upto Month Current'!$F$27="",0,'Upto Month Current'!$F$27)</f>
        <v>0</v>
      </c>
      <c r="U32" s="9">
        <f>IF('Upto Month Current'!$F$30="",0,'Upto Month Current'!$F$30)</f>
        <v>0</v>
      </c>
      <c r="V32" s="9">
        <f>IF('Upto Month Current'!$F$35="",0,'Upto Month Current'!$F$35)</f>
        <v>0</v>
      </c>
      <c r="W32" s="9">
        <f>IF('Upto Month Current'!$F$39="",0,'Upto Month Current'!$F$39)</f>
        <v>0</v>
      </c>
      <c r="X32" s="9">
        <f>IF('Upto Month Current'!$F$40="",0,'Upto Month Current'!$F$40)</f>
        <v>0</v>
      </c>
      <c r="Y32" s="9">
        <f>IF('Upto Month Current'!$F$42="",0,'Upto Month Current'!$F$42)</f>
        <v>7269</v>
      </c>
      <c r="Z32" s="9">
        <f>IF('Upto Month Current'!$F$43="",0,'Upto Month Current'!$F$43)</f>
        <v>3659</v>
      </c>
      <c r="AA32" s="9">
        <f>IF('Upto Month Current'!$F$44="",0,'Upto Month Current'!$F$44)</f>
        <v>1534</v>
      </c>
      <c r="AB32" s="9">
        <f>IF('Upto Month Current'!$F$51="",0,'Upto Month Current'!$F$51)</f>
        <v>0</v>
      </c>
      <c r="AC32" s="123">
        <f t="shared" si="32"/>
        <v>1554625</v>
      </c>
      <c r="AD32" s="9">
        <f>IF('Upto Month Current'!$F$19="",0,'Upto Month Current'!$F$19)</f>
        <v>30</v>
      </c>
      <c r="AE32" s="9">
        <f>IF('Upto Month Current'!$F$20="",0,'Upto Month Current'!$F$20)</f>
        <v>4842</v>
      </c>
      <c r="AF32" s="9">
        <f>IF('Upto Month Current'!$F$22="",0,'Upto Month Current'!$F$22)</f>
        <v>148</v>
      </c>
      <c r="AG32" s="9">
        <f>IF('Upto Month Current'!$F$23="",0,'Upto Month Current'!$F$23)</f>
        <v>196</v>
      </c>
      <c r="AH32" s="9">
        <f>IF('Upto Month Current'!$F$24="",0,'Upto Month Current'!$F$24)</f>
        <v>0</v>
      </c>
      <c r="AI32" s="9">
        <f>IF('Upto Month Current'!$F$25="",0,'Upto Month Current'!$F$25)</f>
        <v>0</v>
      </c>
      <c r="AJ32" s="9">
        <f>IF('Upto Month Current'!$F$28="",0,'Upto Month Current'!$F$28)</f>
        <v>170109</v>
      </c>
      <c r="AK32" s="9">
        <f>IF('Upto Month Current'!$F$29="",0,'Upto Month Current'!$F$29)</f>
        <v>122026</v>
      </c>
      <c r="AL32" s="9">
        <f>IF('Upto Month Current'!$F$31="",0,'Upto Month Current'!$F$31)</f>
        <v>0</v>
      </c>
      <c r="AM32" s="9">
        <f>IF('Upto Month Current'!$F$32="",0,'Upto Month Current'!$F$32)</f>
        <v>0</v>
      </c>
      <c r="AN32" s="9">
        <f>IF('Upto Month Current'!$F$33="",0,'Upto Month Current'!$F$33)</f>
        <v>251467</v>
      </c>
      <c r="AO32" s="9">
        <f>IF('Upto Month Current'!$F$34="",0,'Upto Month Current'!$F$34)</f>
        <v>30000</v>
      </c>
      <c r="AP32" s="9">
        <f>IF('Upto Month Current'!$F$36="",0,'Upto Month Current'!$F$36)</f>
        <v>0</v>
      </c>
      <c r="AQ32" s="9">
        <f>IF('Upto Month Current'!$F$37="",0,'Upto Month Current'!$F$37)</f>
        <v>0</v>
      </c>
      <c r="AR32" s="9">
        <v>0</v>
      </c>
      <c r="AS32" s="9">
        <f>IF('Upto Month Current'!$F$38="",0,'Upto Month Current'!$F$38)</f>
        <v>0</v>
      </c>
      <c r="AT32" s="9">
        <f>IF('Upto Month Current'!$F$41="",0,'Upto Month Current'!$F$41)</f>
        <v>0</v>
      </c>
      <c r="AU32" s="9">
        <v>0</v>
      </c>
      <c r="AV32" s="9">
        <f>IF('Upto Month Current'!$F$45="",0,'Upto Month Current'!$F$45)</f>
        <v>0</v>
      </c>
      <c r="AW32" s="9">
        <f>IF('Upto Month Current'!$F$46="",0,'Upto Month Current'!$F$46)</f>
        <v>0</v>
      </c>
      <c r="AX32" s="9">
        <f>IF('Upto Month Current'!$F$47="",0,'Upto Month Current'!$F$47)</f>
        <v>0</v>
      </c>
      <c r="AY32" s="9">
        <f>IF('Upto Month Current'!$F$49="",0,'Upto Month Current'!$F$49)</f>
        <v>0</v>
      </c>
      <c r="AZ32" s="9">
        <f>IF('Upto Month Current'!$F$50="",0,'Upto Month Current'!$F$50)</f>
        <v>0</v>
      </c>
      <c r="BA32" s="9">
        <f>IF('Upto Month Current'!$F$52="",0,'Upto Month Current'!$F$52)</f>
        <v>0</v>
      </c>
      <c r="BB32" s="9">
        <f>IF('Upto Month Current'!$F$53="",0,'Upto Month Current'!$F$53)</f>
        <v>10296</v>
      </c>
      <c r="BC32" s="9">
        <f>IF('Upto Month Current'!$F$54="",0,'Upto Month Current'!$F$54)</f>
        <v>10122</v>
      </c>
      <c r="BD32" s="9">
        <f>IF('Upto Month Current'!$F$55="",0,'Upto Month Current'!$F$55)</f>
        <v>0</v>
      </c>
      <c r="BE32" s="9">
        <f>IF('Upto Month Current'!$F$56="",0,'Upto Month Current'!$F$56)</f>
        <v>25799</v>
      </c>
      <c r="BF32" s="9">
        <f>IF('Upto Month Current'!$F$58="",0,'Upto Month Current'!$F$58)</f>
        <v>457524</v>
      </c>
      <c r="BG32" s="124">
        <f t="shared" si="34"/>
        <v>1082559</v>
      </c>
      <c r="BH32" s="125">
        <f t="shared" si="35"/>
        <v>2637184</v>
      </c>
      <c r="BI32" s="9">
        <f>IF('Upto Month Current'!$F$60="",0,'Upto Month Current'!$F$60)</f>
        <v>21107</v>
      </c>
      <c r="BJ32" s="126">
        <f t="shared" si="33"/>
        <v>2616077</v>
      </c>
      <c r="BK32">
        <f>'Upto Month Current'!$F$61</f>
        <v>2616078</v>
      </c>
    </row>
    <row r="33" spans="1:63" ht="15.75">
      <c r="A33" s="130"/>
      <c r="B33" s="5" t="s">
        <v>204</v>
      </c>
      <c r="C33" s="128">
        <f t="shared" ref="C33:AH33" si="38">C32/C29</f>
        <v>0.35492757490431603</v>
      </c>
      <c r="D33" s="128">
        <f t="shared" si="38"/>
        <v>0.8499466665305685</v>
      </c>
      <c r="E33" s="128">
        <f t="shared" si="38"/>
        <v>0.48209459459459458</v>
      </c>
      <c r="F33" s="128">
        <f t="shared" si="38"/>
        <v>0.3686243100123458</v>
      </c>
      <c r="G33" s="128">
        <f t="shared" si="38"/>
        <v>0.48818862674284363</v>
      </c>
      <c r="H33" s="128" t="e">
        <f t="shared" si="38"/>
        <v>#DIV/0!</v>
      </c>
      <c r="I33" s="128" t="e">
        <f t="shared" si="38"/>
        <v>#DIV/0!</v>
      </c>
      <c r="J33" s="128">
        <f t="shared" si="38"/>
        <v>3.8283378746594003</v>
      </c>
      <c r="K33" s="128">
        <f t="shared" si="38"/>
        <v>0.58949550794747752</v>
      </c>
      <c r="L33" s="128">
        <f t="shared" si="38"/>
        <v>0.42846575434585255</v>
      </c>
      <c r="M33" s="128">
        <f t="shared" si="38"/>
        <v>0.44252932386235694</v>
      </c>
      <c r="N33" s="128">
        <f t="shared" si="38"/>
        <v>3.6585365853658534E-2</v>
      </c>
      <c r="O33" s="128">
        <f t="shared" si="38"/>
        <v>0.212668198227765</v>
      </c>
      <c r="P33" s="128">
        <f t="shared" si="38"/>
        <v>0.47358289440682216</v>
      </c>
      <c r="Q33" s="128" t="e">
        <f t="shared" si="38"/>
        <v>#DIV/0!</v>
      </c>
      <c r="R33" s="128">
        <f t="shared" si="38"/>
        <v>0.53587153587153591</v>
      </c>
      <c r="S33" s="128" t="e">
        <f t="shared" si="38"/>
        <v>#DIV/0!</v>
      </c>
      <c r="T33" s="128" t="e">
        <f t="shared" si="38"/>
        <v>#DIV/0!</v>
      </c>
      <c r="U33" s="128" t="e">
        <f t="shared" si="38"/>
        <v>#DIV/0!</v>
      </c>
      <c r="V33" s="128">
        <f t="shared" si="38"/>
        <v>0</v>
      </c>
      <c r="W33" s="128" t="e">
        <f t="shared" si="38"/>
        <v>#DIV/0!</v>
      </c>
      <c r="X33" s="128" t="e">
        <f t="shared" si="38"/>
        <v>#DIV/0!</v>
      </c>
      <c r="Y33" s="128">
        <f t="shared" si="38"/>
        <v>11.975288303130148</v>
      </c>
      <c r="Z33" s="128" t="e">
        <f t="shared" si="38"/>
        <v>#DIV/0!</v>
      </c>
      <c r="AA33" s="128">
        <f t="shared" si="38"/>
        <v>383.5</v>
      </c>
      <c r="AB33" s="128" t="e">
        <f t="shared" si="38"/>
        <v>#DIV/0!</v>
      </c>
      <c r="AC33" s="128">
        <f t="shared" si="38"/>
        <v>0.42817238660265577</v>
      </c>
      <c r="AD33" s="128">
        <f t="shared" si="38"/>
        <v>5.9230009871668312E-3</v>
      </c>
      <c r="AE33" s="128">
        <f t="shared" si="38"/>
        <v>0.19634240298446939</v>
      </c>
      <c r="AF33" s="128">
        <f t="shared" si="38"/>
        <v>2.7051727289343814E-2</v>
      </c>
      <c r="AG33" s="128" t="e">
        <f t="shared" si="38"/>
        <v>#DIV/0!</v>
      </c>
      <c r="AH33" s="128" t="e">
        <f t="shared" si="38"/>
        <v>#DIV/0!</v>
      </c>
      <c r="AI33" s="128">
        <f t="shared" ref="AI33:BJ33" si="39">AI32/AI29</f>
        <v>0</v>
      </c>
      <c r="AJ33" s="128">
        <f t="shared" si="39"/>
        <v>0.75688434653769321</v>
      </c>
      <c r="AK33" s="128">
        <f t="shared" si="39"/>
        <v>0.31407664411115943</v>
      </c>
      <c r="AL33" s="128" t="e">
        <f t="shared" si="39"/>
        <v>#DIV/0!</v>
      </c>
      <c r="AM33" s="128">
        <f t="shared" si="39"/>
        <v>0</v>
      </c>
      <c r="AN33" s="128">
        <f t="shared" si="39"/>
        <v>0.49253655335859997</v>
      </c>
      <c r="AO33" s="128">
        <f t="shared" si="39"/>
        <v>0.1585322031748716</v>
      </c>
      <c r="AP33" s="128">
        <f t="shared" si="39"/>
        <v>0</v>
      </c>
      <c r="AQ33" s="128" t="e">
        <f t="shared" si="39"/>
        <v>#DIV/0!</v>
      </c>
      <c r="AR33" s="128" t="e">
        <f t="shared" si="39"/>
        <v>#DIV/0!</v>
      </c>
      <c r="AS33" s="128" t="e">
        <f t="shared" si="39"/>
        <v>#DIV/0!</v>
      </c>
      <c r="AT33" s="128" t="e">
        <f t="shared" si="39"/>
        <v>#DIV/0!</v>
      </c>
      <c r="AU33" s="128" t="e">
        <f t="shared" si="39"/>
        <v>#DIV/0!</v>
      </c>
      <c r="AV33" s="128">
        <f t="shared" si="39"/>
        <v>0</v>
      </c>
      <c r="AW33" s="128">
        <f t="shared" si="39"/>
        <v>0</v>
      </c>
      <c r="AX33" s="128" t="e">
        <f t="shared" si="39"/>
        <v>#DIV/0!</v>
      </c>
      <c r="AY33" s="128" t="e">
        <f t="shared" si="39"/>
        <v>#DIV/0!</v>
      </c>
      <c r="AZ33" s="128" t="e">
        <f t="shared" si="39"/>
        <v>#DIV/0!</v>
      </c>
      <c r="BA33" s="128" t="e">
        <f t="shared" si="39"/>
        <v>#DIV/0!</v>
      </c>
      <c r="BB33" s="128">
        <f t="shared" si="39"/>
        <v>0.93984481971702416</v>
      </c>
      <c r="BC33" s="128">
        <f t="shared" si="39"/>
        <v>0.92370870596824239</v>
      </c>
      <c r="BD33" s="128" t="e">
        <f t="shared" si="39"/>
        <v>#DIV/0!</v>
      </c>
      <c r="BE33" s="128">
        <f t="shared" si="39"/>
        <v>5.2245848521668687</v>
      </c>
      <c r="BF33" s="128">
        <f t="shared" si="39"/>
        <v>1.6923145209614061</v>
      </c>
      <c r="BG33" s="128">
        <f t="shared" si="39"/>
        <v>0.65094834848522198</v>
      </c>
      <c r="BH33" s="128">
        <f t="shared" si="39"/>
        <v>0.4981563644716322</v>
      </c>
      <c r="BI33" s="128">
        <f t="shared" si="39"/>
        <v>0.24511955776980338</v>
      </c>
      <c r="BJ33" s="128">
        <f t="shared" si="39"/>
        <v>0.50234024907738983</v>
      </c>
    </row>
    <row r="34" spans="1:63" ht="15.75">
      <c r="A34" s="130"/>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6"/>
      <c r="AD34" s="5"/>
      <c r="AE34" s="5"/>
      <c r="AF34" s="5"/>
      <c r="AG34" s="5"/>
      <c r="AH34" s="5"/>
      <c r="AI34" s="5"/>
      <c r="AJ34" s="5"/>
      <c r="AK34" s="5"/>
      <c r="AL34" s="5"/>
      <c r="AM34" s="5"/>
      <c r="AN34" s="5"/>
      <c r="AO34" s="5"/>
      <c r="AP34" s="5"/>
      <c r="AQ34" s="5"/>
      <c r="AR34" s="5"/>
      <c r="AS34" s="5"/>
      <c r="AT34" s="5"/>
      <c r="AU34" s="5"/>
      <c r="AV34" s="6"/>
      <c r="AW34" s="5"/>
      <c r="AX34" s="5"/>
      <c r="AY34" s="5"/>
      <c r="AZ34" s="5"/>
      <c r="BA34" s="5"/>
      <c r="BB34" s="5"/>
      <c r="BC34" s="5"/>
      <c r="BD34" s="5"/>
      <c r="BE34" s="5"/>
      <c r="BF34" s="5"/>
      <c r="BG34" s="6"/>
      <c r="BH34" s="44"/>
      <c r="BI34" s="5"/>
      <c r="BJ34" s="50"/>
    </row>
    <row r="35" spans="1:63" ht="15.75">
      <c r="A35" s="15" t="s">
        <v>135</v>
      </c>
      <c r="B35" s="11" t="s">
        <v>208</v>
      </c>
      <c r="C35" s="122">
        <v>4295208</v>
      </c>
      <c r="D35" s="122">
        <v>913592</v>
      </c>
      <c r="E35" s="122">
        <v>159048</v>
      </c>
      <c r="F35" s="122">
        <v>646955</v>
      </c>
      <c r="G35" s="122">
        <v>217447</v>
      </c>
      <c r="H35" s="122">
        <v>0</v>
      </c>
      <c r="I35" s="122">
        <v>0</v>
      </c>
      <c r="J35" s="122">
        <v>891877</v>
      </c>
      <c r="K35" s="122">
        <v>100500</v>
      </c>
      <c r="L35" s="122">
        <v>131251</v>
      </c>
      <c r="M35" s="122">
        <v>208216</v>
      </c>
      <c r="N35" s="122">
        <v>354</v>
      </c>
      <c r="O35" s="122">
        <v>5422</v>
      </c>
      <c r="P35" s="122">
        <v>8783</v>
      </c>
      <c r="Q35" s="122">
        <v>0</v>
      </c>
      <c r="R35" s="122">
        <v>11218</v>
      </c>
      <c r="S35" s="122">
        <v>0</v>
      </c>
      <c r="T35" s="122">
        <v>0</v>
      </c>
      <c r="U35" s="122">
        <v>0</v>
      </c>
      <c r="V35" s="122">
        <v>0</v>
      </c>
      <c r="W35" s="122">
        <v>0</v>
      </c>
      <c r="X35" s="122">
        <v>0</v>
      </c>
      <c r="Y35" s="122">
        <v>358</v>
      </c>
      <c r="Z35" s="122">
        <v>47</v>
      </c>
      <c r="AA35" s="122">
        <v>43575</v>
      </c>
      <c r="AB35" s="122">
        <v>0</v>
      </c>
      <c r="AC35" s="123">
        <f t="shared" ref="AC35:AC38" si="40">SUM(C35:AB35)</f>
        <v>7633851</v>
      </c>
      <c r="AD35" s="122">
        <v>2378</v>
      </c>
      <c r="AE35" s="122">
        <v>26</v>
      </c>
      <c r="AF35" s="122">
        <v>5671</v>
      </c>
      <c r="AG35" s="122">
        <v>0</v>
      </c>
      <c r="AH35" s="122">
        <v>0</v>
      </c>
      <c r="AI35" s="122">
        <v>356</v>
      </c>
      <c r="AJ35" s="122">
        <v>93774</v>
      </c>
      <c r="AK35" s="122">
        <v>116466</v>
      </c>
      <c r="AL35" s="122">
        <v>555713</v>
      </c>
      <c r="AM35" s="122">
        <v>75113</v>
      </c>
      <c r="AN35" s="122">
        <v>392305</v>
      </c>
      <c r="AO35" s="122">
        <v>-36555</v>
      </c>
      <c r="AP35" s="122">
        <v>0</v>
      </c>
      <c r="AQ35" s="122">
        <v>0</v>
      </c>
      <c r="AR35" s="122">
        <v>0</v>
      </c>
      <c r="AS35" s="122">
        <v>0</v>
      </c>
      <c r="AT35" s="122">
        <v>0</v>
      </c>
      <c r="AU35" s="122">
        <v>0</v>
      </c>
      <c r="AV35" s="122">
        <v>268</v>
      </c>
      <c r="AW35" s="122">
        <v>317</v>
      </c>
      <c r="AX35" s="122">
        <v>0</v>
      </c>
      <c r="AY35" s="122">
        <v>0</v>
      </c>
      <c r="AZ35" s="122">
        <v>0</v>
      </c>
      <c r="BA35" s="122">
        <v>0</v>
      </c>
      <c r="BB35" s="122">
        <v>2704</v>
      </c>
      <c r="BC35" s="122">
        <v>2709</v>
      </c>
      <c r="BD35" s="122">
        <v>0</v>
      </c>
      <c r="BE35" s="122">
        <v>443</v>
      </c>
      <c r="BF35" s="122">
        <v>2</v>
      </c>
      <c r="BG35" s="124">
        <f>SUM(AD35:BF35)</f>
        <v>1211690</v>
      </c>
      <c r="BH35" s="125">
        <f>AC35+BG35</f>
        <v>8845541</v>
      </c>
      <c r="BI35" s="98">
        <v>34959</v>
      </c>
      <c r="BJ35" s="126">
        <f t="shared" ref="BJ35:BJ38" si="41">BH35-BI35</f>
        <v>8810582</v>
      </c>
    </row>
    <row r="36" spans="1:63" ht="15.75">
      <c r="A36" s="130" t="s">
        <v>135</v>
      </c>
      <c r="B36" s="5" t="s">
        <v>205</v>
      </c>
      <c r="C36" s="37">
        <v>2233508.16</v>
      </c>
      <c r="D36" s="37">
        <v>686916.3600000001</v>
      </c>
      <c r="E36" s="37">
        <v>0</v>
      </c>
      <c r="F36" s="37">
        <v>336416.60000000003</v>
      </c>
      <c r="G36" s="37">
        <v>113072.44000000003</v>
      </c>
      <c r="H36" s="37">
        <v>0</v>
      </c>
      <c r="I36" s="37">
        <v>0</v>
      </c>
      <c r="J36" s="37">
        <v>463776.04000000004</v>
      </c>
      <c r="K36" s="37">
        <v>52260</v>
      </c>
      <c r="L36" s="37">
        <v>68250.52</v>
      </c>
      <c r="M36" s="37">
        <v>108272.32000000001</v>
      </c>
      <c r="N36" s="37">
        <v>184.07999999999998</v>
      </c>
      <c r="O36" s="37">
        <v>2819.4400000000005</v>
      </c>
      <c r="P36" s="37">
        <v>5954</v>
      </c>
      <c r="Q36" s="37">
        <v>0</v>
      </c>
      <c r="R36" s="37">
        <v>6883.76</v>
      </c>
      <c r="S36" s="37">
        <v>0</v>
      </c>
      <c r="T36" s="37"/>
      <c r="U36" s="37"/>
      <c r="V36" s="37">
        <v>0</v>
      </c>
      <c r="W36" s="37">
        <v>0</v>
      </c>
      <c r="X36" s="37">
        <v>0</v>
      </c>
      <c r="Y36" s="37">
        <v>186.15999999999997</v>
      </c>
      <c r="Z36" s="37">
        <v>24.440000000000005</v>
      </c>
      <c r="AA36" s="37">
        <v>22659</v>
      </c>
      <c r="AB36" s="37">
        <v>0</v>
      </c>
      <c r="AC36" s="123">
        <f t="shared" si="40"/>
        <v>4101183.3200000003</v>
      </c>
      <c r="AD36" s="37">
        <v>4688.84</v>
      </c>
      <c r="AE36" s="37">
        <v>13.52</v>
      </c>
      <c r="AF36" s="37">
        <v>2948.9199999999996</v>
      </c>
      <c r="AG36" s="37">
        <v>0</v>
      </c>
      <c r="AH36" s="37">
        <v>0</v>
      </c>
      <c r="AI36" s="37">
        <v>185.11999999999998</v>
      </c>
      <c r="AJ36" s="37">
        <v>116774.32</v>
      </c>
      <c r="AK36" s="37">
        <v>63973.520000000004</v>
      </c>
      <c r="AL36" s="37">
        <v>288970.76</v>
      </c>
      <c r="AM36" s="37">
        <v>88513.36</v>
      </c>
      <c r="AN36" s="37">
        <v>203998.59999999998</v>
      </c>
      <c r="AO36" s="37">
        <v>-19008.599999999999</v>
      </c>
      <c r="AP36" s="37">
        <v>0</v>
      </c>
      <c r="AQ36" s="37">
        <v>0</v>
      </c>
      <c r="AR36" s="37"/>
      <c r="AS36" s="37"/>
      <c r="AT36" s="37">
        <v>0</v>
      </c>
      <c r="AU36" s="37"/>
      <c r="AV36" s="37">
        <v>139.36000000000001</v>
      </c>
      <c r="AW36" s="37">
        <v>164.84000000000003</v>
      </c>
      <c r="AX36" s="37">
        <v>0</v>
      </c>
      <c r="AY36" s="37">
        <v>0</v>
      </c>
      <c r="AZ36" s="37">
        <v>0</v>
      </c>
      <c r="BA36" s="37">
        <v>0</v>
      </c>
      <c r="BB36" s="37">
        <v>1406.08</v>
      </c>
      <c r="BC36" s="37">
        <v>1408.68</v>
      </c>
      <c r="BD36" s="37">
        <v>0</v>
      </c>
      <c r="BE36" s="37">
        <v>230.36</v>
      </c>
      <c r="BF36" s="37">
        <v>1.04</v>
      </c>
      <c r="BG36" s="124">
        <f t="shared" ref="BG36:BG38" si="42">SUM(AD36:BF36)</f>
        <v>754408.72</v>
      </c>
      <c r="BH36" s="125">
        <f t="shared" ref="BH36:BH38" si="43">AC36+BG36</f>
        <v>4855592.04</v>
      </c>
      <c r="BI36" s="37">
        <v>17479.5</v>
      </c>
      <c r="BJ36" s="126">
        <f t="shared" si="41"/>
        <v>4838112.54</v>
      </c>
    </row>
    <row r="37" spans="1:63" ht="15.75">
      <c r="A37" s="130"/>
      <c r="B37" s="5"/>
      <c r="C37" s="37">
        <f>C35-C36</f>
        <v>2061699.8399999999</v>
      </c>
      <c r="D37" s="37">
        <f t="shared" ref="D37:AB37" si="44">D35-D36</f>
        <v>226675.6399999999</v>
      </c>
      <c r="E37" s="37">
        <f t="shared" si="44"/>
        <v>159048</v>
      </c>
      <c r="F37" s="37">
        <f t="shared" si="44"/>
        <v>310538.39999999997</v>
      </c>
      <c r="G37" s="37">
        <f t="shared" si="44"/>
        <v>104374.55999999997</v>
      </c>
      <c r="H37" s="37">
        <f t="shared" si="44"/>
        <v>0</v>
      </c>
      <c r="I37" s="37">
        <f t="shared" si="44"/>
        <v>0</v>
      </c>
      <c r="J37" s="37">
        <f t="shared" si="44"/>
        <v>428100.95999999996</v>
      </c>
      <c r="K37" s="37">
        <f t="shared" si="44"/>
        <v>48240</v>
      </c>
      <c r="L37" s="37">
        <f t="shared" si="44"/>
        <v>63000.479999999996</v>
      </c>
      <c r="M37" s="37">
        <f t="shared" si="44"/>
        <v>99943.679999999993</v>
      </c>
      <c r="N37" s="37">
        <f t="shared" si="44"/>
        <v>169.92000000000002</v>
      </c>
      <c r="O37" s="37">
        <f t="shared" si="44"/>
        <v>2602.5599999999995</v>
      </c>
      <c r="P37" s="37">
        <f t="shared" si="44"/>
        <v>2829</v>
      </c>
      <c r="Q37" s="37">
        <f t="shared" si="44"/>
        <v>0</v>
      </c>
      <c r="R37" s="37">
        <f t="shared" si="44"/>
        <v>4334.24</v>
      </c>
      <c r="S37" s="37">
        <f t="shared" si="44"/>
        <v>0</v>
      </c>
      <c r="T37" s="37">
        <f t="shared" si="44"/>
        <v>0</v>
      </c>
      <c r="U37" s="37">
        <f t="shared" si="44"/>
        <v>0</v>
      </c>
      <c r="V37" s="37">
        <f t="shared" si="44"/>
        <v>0</v>
      </c>
      <c r="W37" s="37">
        <f t="shared" si="44"/>
        <v>0</v>
      </c>
      <c r="X37" s="37">
        <f t="shared" si="44"/>
        <v>0</v>
      </c>
      <c r="Y37" s="37">
        <f t="shared" si="44"/>
        <v>171.84000000000003</v>
      </c>
      <c r="Z37" s="37">
        <f t="shared" si="44"/>
        <v>22.559999999999995</v>
      </c>
      <c r="AA37" s="37">
        <f t="shared" si="44"/>
        <v>20916</v>
      </c>
      <c r="AB37" s="37">
        <f t="shared" si="44"/>
        <v>0</v>
      </c>
      <c r="AC37" s="123">
        <f t="shared" si="40"/>
        <v>3532667.6799999997</v>
      </c>
      <c r="AD37" s="37">
        <f>AD35-AD36</f>
        <v>-2310.84</v>
      </c>
      <c r="AE37" s="37">
        <f t="shared" ref="AE37:BF37" si="45">AE35-AE36</f>
        <v>12.48</v>
      </c>
      <c r="AF37" s="37">
        <f t="shared" si="45"/>
        <v>2722.0800000000004</v>
      </c>
      <c r="AG37" s="37">
        <f t="shared" si="45"/>
        <v>0</v>
      </c>
      <c r="AH37" s="37">
        <f t="shared" si="45"/>
        <v>0</v>
      </c>
      <c r="AI37" s="37">
        <f t="shared" si="45"/>
        <v>170.88000000000002</v>
      </c>
      <c r="AJ37" s="37">
        <f t="shared" si="45"/>
        <v>-23000.320000000007</v>
      </c>
      <c r="AK37" s="37">
        <f t="shared" si="45"/>
        <v>52492.479999999996</v>
      </c>
      <c r="AL37" s="37">
        <f t="shared" si="45"/>
        <v>266742.24</v>
      </c>
      <c r="AM37" s="37">
        <f t="shared" si="45"/>
        <v>-13400.36</v>
      </c>
      <c r="AN37" s="37">
        <f t="shared" si="45"/>
        <v>188306.40000000002</v>
      </c>
      <c r="AO37" s="37">
        <f t="shared" si="45"/>
        <v>-17546.400000000001</v>
      </c>
      <c r="AP37" s="37">
        <f t="shared" si="45"/>
        <v>0</v>
      </c>
      <c r="AQ37" s="37">
        <f t="shared" si="45"/>
        <v>0</v>
      </c>
      <c r="AR37" s="37">
        <f t="shared" si="45"/>
        <v>0</v>
      </c>
      <c r="AS37" s="37">
        <f t="shared" si="45"/>
        <v>0</v>
      </c>
      <c r="AT37" s="37">
        <f t="shared" si="45"/>
        <v>0</v>
      </c>
      <c r="AU37" s="37">
        <f t="shared" si="45"/>
        <v>0</v>
      </c>
      <c r="AV37" s="37">
        <f t="shared" si="45"/>
        <v>128.63999999999999</v>
      </c>
      <c r="AW37" s="37">
        <f t="shared" si="45"/>
        <v>152.15999999999997</v>
      </c>
      <c r="AX37" s="37">
        <f t="shared" si="45"/>
        <v>0</v>
      </c>
      <c r="AY37" s="37">
        <f t="shared" si="45"/>
        <v>0</v>
      </c>
      <c r="AZ37" s="37">
        <f t="shared" si="45"/>
        <v>0</v>
      </c>
      <c r="BA37" s="37">
        <f t="shared" si="45"/>
        <v>0</v>
      </c>
      <c r="BB37" s="37">
        <f t="shared" si="45"/>
        <v>1297.92</v>
      </c>
      <c r="BC37" s="37">
        <f t="shared" si="45"/>
        <v>1300.32</v>
      </c>
      <c r="BD37" s="37">
        <f t="shared" si="45"/>
        <v>0</v>
      </c>
      <c r="BE37" s="37">
        <f t="shared" si="45"/>
        <v>212.64</v>
      </c>
      <c r="BF37" s="37">
        <f t="shared" si="45"/>
        <v>0.96</v>
      </c>
      <c r="BG37" s="124">
        <f t="shared" si="42"/>
        <v>457281.28000000003</v>
      </c>
      <c r="BH37" s="125">
        <f t="shared" si="43"/>
        <v>3989948.96</v>
      </c>
      <c r="BI37" s="38">
        <f>BI35-BI36</f>
        <v>17479.5</v>
      </c>
      <c r="BJ37" s="126">
        <f t="shared" si="41"/>
        <v>3972469.46</v>
      </c>
    </row>
    <row r="38" spans="1:63" ht="15.75">
      <c r="A38" s="130"/>
      <c r="B38" s="12" t="s">
        <v>206</v>
      </c>
      <c r="C38" s="9">
        <f>IF('Upto Month Current'!$G$4="",0,'Upto Month Current'!$G$4)</f>
        <v>1729478</v>
      </c>
      <c r="D38" s="9">
        <f>IF('Upto Month Current'!$G$5="",0,'Upto Month Current'!$G$5)</f>
        <v>815043</v>
      </c>
      <c r="E38" s="9">
        <f>IF('Upto Month Current'!$G$6="",0,'Upto Month Current'!$G$6)</f>
        <v>96510</v>
      </c>
      <c r="F38" s="9">
        <f>IF('Upto Month Current'!$G$7="",0,'Upto Month Current'!$G$7)</f>
        <v>309850</v>
      </c>
      <c r="G38" s="9">
        <f>IF('Upto Month Current'!$G$8="",0,'Upto Month Current'!$G$8)</f>
        <v>124661</v>
      </c>
      <c r="H38" s="9">
        <f>IF('Upto Month Current'!$G$9="",0,'Upto Month Current'!$G$9)</f>
        <v>0</v>
      </c>
      <c r="I38" s="9">
        <f>IF('Upto Month Current'!$G$10="",0,'Upto Month Current'!$G$10)</f>
        <v>0</v>
      </c>
      <c r="J38" s="9">
        <f>IF('Upto Month Current'!$G$11="",0,'Upto Month Current'!$G$11)</f>
        <v>775787</v>
      </c>
      <c r="K38" s="9">
        <f>IF('Upto Month Current'!$G$12="",0,'Upto Month Current'!$G$12)</f>
        <v>11564</v>
      </c>
      <c r="L38" s="9">
        <f>IF('Upto Month Current'!$G$13="",0,'Upto Month Current'!$G$13)</f>
        <v>57723</v>
      </c>
      <c r="M38" s="9">
        <f>IF('Upto Month Current'!$G$14="",0,'Upto Month Current'!$G$14)</f>
        <v>129321</v>
      </c>
      <c r="N38" s="9">
        <f>IF('Upto Month Current'!$G$15="",0,'Upto Month Current'!$G$15)</f>
        <v>133</v>
      </c>
      <c r="O38" s="9">
        <f>IF('Upto Month Current'!$G$16="",0,'Upto Month Current'!$G$16)</f>
        <v>1197</v>
      </c>
      <c r="P38" s="9">
        <f>IF('Upto Month Current'!$G$17="",0,'Upto Month Current'!$G$17)</f>
        <v>2924</v>
      </c>
      <c r="Q38" s="9">
        <f>IF('Upto Month Current'!$G$18="",0,'Upto Month Current'!$G$18)</f>
        <v>0</v>
      </c>
      <c r="R38" s="9">
        <f>IF('Upto Month Current'!$G$21="",0,'Upto Month Current'!$G$21)</f>
        <v>7272</v>
      </c>
      <c r="S38" s="9">
        <f>IF('Upto Month Current'!$G$26="",0,'Upto Month Current'!$G$26)</f>
        <v>0</v>
      </c>
      <c r="T38" s="9">
        <f>IF('Upto Month Current'!$G$27="",0,'Upto Month Current'!$G$27)</f>
        <v>0</v>
      </c>
      <c r="U38" s="9">
        <f>IF('Upto Month Current'!$G$30="",0,'Upto Month Current'!$G$30)</f>
        <v>0</v>
      </c>
      <c r="V38" s="9">
        <f>IF('Upto Month Current'!$G$35="",0,'Upto Month Current'!$G$35)</f>
        <v>0</v>
      </c>
      <c r="W38" s="9">
        <f>IF('Upto Month Current'!$G$39="",0,'Upto Month Current'!$G$39)</f>
        <v>0</v>
      </c>
      <c r="X38" s="9">
        <f>IF('Upto Month Current'!$G$40="",0,'Upto Month Current'!$G$40)</f>
        <v>0</v>
      </c>
      <c r="Y38" s="9">
        <f>IF('Upto Month Current'!$G$42="",0,'Upto Month Current'!$G$42)</f>
        <v>1812</v>
      </c>
      <c r="Z38" s="9">
        <f>IF('Upto Month Current'!$G$43="",0,'Upto Month Current'!$G$43)</f>
        <v>986</v>
      </c>
      <c r="AA38" s="9">
        <f>IF('Upto Month Current'!$G$44="",0,'Upto Month Current'!$G$44)</f>
        <v>939</v>
      </c>
      <c r="AB38" s="9">
        <f>IF('Upto Month Current'!$G$51="",0,'Upto Month Current'!$G$51)</f>
        <v>0</v>
      </c>
      <c r="AC38" s="123">
        <f t="shared" si="40"/>
        <v>4065200</v>
      </c>
      <c r="AD38" s="9">
        <f>IF('Upto Month Current'!$G$19="",0,'Upto Month Current'!$G$19)</f>
        <v>0</v>
      </c>
      <c r="AE38" s="9">
        <f>IF('Upto Month Current'!$G$20="",0,'Upto Month Current'!$G$20)</f>
        <v>1</v>
      </c>
      <c r="AF38" s="9">
        <f>IF('Upto Month Current'!$G$22="",0,'Upto Month Current'!$G$22)</f>
        <v>1412</v>
      </c>
      <c r="AG38" s="9">
        <f>IF('Upto Month Current'!$G$23="",0,'Upto Month Current'!$G$23)</f>
        <v>0</v>
      </c>
      <c r="AH38" s="9">
        <f>IF('Upto Month Current'!$G$24="",0,'Upto Month Current'!$G$24)</f>
        <v>0</v>
      </c>
      <c r="AI38" s="9">
        <f>IF('Upto Month Current'!$G$25="",0,'Upto Month Current'!$G$25)</f>
        <v>0</v>
      </c>
      <c r="AJ38" s="9">
        <f>IF('Upto Month Current'!$G$28="",0,'Upto Month Current'!$G$28)</f>
        <v>89660</v>
      </c>
      <c r="AK38" s="9">
        <f>IF('Upto Month Current'!$G$29="",0,'Upto Month Current'!$G$29)</f>
        <v>18043</v>
      </c>
      <c r="AL38" s="9">
        <f>IF('Upto Month Current'!$G$31="",0,'Upto Month Current'!$G$31)</f>
        <v>423111</v>
      </c>
      <c r="AM38" s="9">
        <f>IF('Upto Month Current'!$G$32="",0,'Upto Month Current'!$G$32)</f>
        <v>54844</v>
      </c>
      <c r="AN38" s="9">
        <f>IF('Upto Month Current'!$G$33="",0,'Upto Month Current'!$G$33)</f>
        <v>351415</v>
      </c>
      <c r="AO38" s="9">
        <f>IF('Upto Month Current'!$G$34="",0,'Upto Month Current'!$G$34)</f>
        <v>0</v>
      </c>
      <c r="AP38" s="9">
        <f>IF('Upto Month Current'!$G$36="",0,'Upto Month Current'!$G$36)</f>
        <v>0</v>
      </c>
      <c r="AQ38" s="9">
        <f>IF('Upto Month Current'!$G$37="",0,'Upto Month Current'!$G$37)</f>
        <v>0</v>
      </c>
      <c r="AR38" s="9">
        <v>0</v>
      </c>
      <c r="AS38" s="9">
        <f>IF('Upto Month Current'!$G$38="",0,'Upto Month Current'!$G$38)</f>
        <v>0</v>
      </c>
      <c r="AT38" s="9">
        <f>IF('Upto Month Current'!$G$41="",0,'Upto Month Current'!$G$41)</f>
        <v>0</v>
      </c>
      <c r="AU38" s="9">
        <v>0</v>
      </c>
      <c r="AV38" s="9">
        <f>IF('Upto Month Current'!$G$45="",0,'Upto Month Current'!$G$45)</f>
        <v>0</v>
      </c>
      <c r="AW38" s="9">
        <f>IF('Upto Month Current'!$G$46="",0,'Upto Month Current'!$G$46)</f>
        <v>0</v>
      </c>
      <c r="AX38" s="9">
        <f>IF('Upto Month Current'!$G$47="",0,'Upto Month Current'!$G$47)</f>
        <v>0</v>
      </c>
      <c r="AY38" s="9">
        <f>IF('Upto Month Current'!$G$49="",0,'Upto Month Current'!$G$49)</f>
        <v>0</v>
      </c>
      <c r="AZ38" s="9">
        <f>IF('Upto Month Current'!$G$50="",0,'Upto Month Current'!$G$50)</f>
        <v>0</v>
      </c>
      <c r="BA38" s="9">
        <f>IF('Upto Month Current'!$G$52="",0,'Upto Month Current'!$G$52)</f>
        <v>0</v>
      </c>
      <c r="BB38" s="9">
        <f>IF('Upto Month Current'!$G$53="",0,'Upto Month Current'!$G$53)</f>
        <v>12419</v>
      </c>
      <c r="BC38" s="9">
        <f>IF('Upto Month Current'!$G$54="",0,'Upto Month Current'!$G$54)</f>
        <v>12419</v>
      </c>
      <c r="BD38" s="9">
        <f>IF('Upto Month Current'!$G$55="",0,'Upto Month Current'!$G$55)</f>
        <v>0</v>
      </c>
      <c r="BE38" s="9">
        <f>IF('Upto Month Current'!$G$56="",0,'Upto Month Current'!$G$56)</f>
        <v>38385</v>
      </c>
      <c r="BF38" s="9">
        <f>IF('Upto Month Current'!$G$58="",0,'Upto Month Current'!$G$58)</f>
        <v>73</v>
      </c>
      <c r="BG38" s="124">
        <f t="shared" si="42"/>
        <v>1001782</v>
      </c>
      <c r="BH38" s="125">
        <f t="shared" si="43"/>
        <v>5066982</v>
      </c>
      <c r="BI38" s="9">
        <f>IF('Upto Month Current'!$G$60="",0,'Upto Month Current'!$G$60)</f>
        <v>0</v>
      </c>
      <c r="BJ38" s="126">
        <f t="shared" si="41"/>
        <v>5066982</v>
      </c>
      <c r="BK38">
        <f>'Upto Month Current'!$G$61</f>
        <v>5066981</v>
      </c>
    </row>
    <row r="39" spans="1:63" ht="15.75">
      <c r="A39" s="130"/>
      <c r="B39" s="5" t="s">
        <v>204</v>
      </c>
      <c r="C39" s="128">
        <f t="shared" ref="C39:AH39" si="46">C38/C35</f>
        <v>0.40265290994056635</v>
      </c>
      <c r="D39" s="128">
        <f t="shared" si="46"/>
        <v>0.89213018502788988</v>
      </c>
      <c r="E39" s="128">
        <f t="shared" si="46"/>
        <v>0.60679794778934659</v>
      </c>
      <c r="F39" s="128">
        <f t="shared" si="46"/>
        <v>0.47893593835738191</v>
      </c>
      <c r="G39" s="128">
        <f t="shared" si="46"/>
        <v>0.57329372214838559</v>
      </c>
      <c r="H39" s="128" t="e">
        <f t="shared" si="46"/>
        <v>#DIV/0!</v>
      </c>
      <c r="I39" s="128" t="e">
        <f t="shared" si="46"/>
        <v>#DIV/0!</v>
      </c>
      <c r="J39" s="128">
        <f t="shared" si="46"/>
        <v>0.8698363115093225</v>
      </c>
      <c r="K39" s="128">
        <f t="shared" si="46"/>
        <v>0.11506467661691543</v>
      </c>
      <c r="L39" s="128">
        <f t="shared" si="46"/>
        <v>0.43979093492621008</v>
      </c>
      <c r="M39" s="128">
        <f t="shared" si="46"/>
        <v>0.6210905982249203</v>
      </c>
      <c r="N39" s="128">
        <f t="shared" si="46"/>
        <v>0.37570621468926552</v>
      </c>
      <c r="O39" s="128">
        <f t="shared" si="46"/>
        <v>0.22076724455920324</v>
      </c>
      <c r="P39" s="128">
        <f t="shared" si="46"/>
        <v>0.33291586018444724</v>
      </c>
      <c r="Q39" s="128" t="e">
        <f t="shared" si="46"/>
        <v>#DIV/0!</v>
      </c>
      <c r="R39" s="128">
        <f t="shared" si="46"/>
        <v>0.64824389374220004</v>
      </c>
      <c r="S39" s="128" t="e">
        <f t="shared" si="46"/>
        <v>#DIV/0!</v>
      </c>
      <c r="T39" s="128" t="e">
        <f t="shared" si="46"/>
        <v>#DIV/0!</v>
      </c>
      <c r="U39" s="128" t="e">
        <f t="shared" si="46"/>
        <v>#DIV/0!</v>
      </c>
      <c r="V39" s="128" t="e">
        <f t="shared" si="46"/>
        <v>#DIV/0!</v>
      </c>
      <c r="W39" s="128" t="e">
        <f t="shared" si="46"/>
        <v>#DIV/0!</v>
      </c>
      <c r="X39" s="128" t="e">
        <f t="shared" si="46"/>
        <v>#DIV/0!</v>
      </c>
      <c r="Y39" s="128">
        <f t="shared" si="46"/>
        <v>5.0614525139664801</v>
      </c>
      <c r="Z39" s="128">
        <f t="shared" si="46"/>
        <v>20.978723404255319</v>
      </c>
      <c r="AA39" s="128">
        <f t="shared" si="46"/>
        <v>2.1549053356282273E-2</v>
      </c>
      <c r="AB39" s="128" t="e">
        <f t="shared" si="46"/>
        <v>#DIV/0!</v>
      </c>
      <c r="AC39" s="128">
        <f t="shared" si="46"/>
        <v>0.53252283808002021</v>
      </c>
      <c r="AD39" s="128">
        <f t="shared" si="46"/>
        <v>0</v>
      </c>
      <c r="AE39" s="128">
        <f t="shared" si="46"/>
        <v>3.8461538461538464E-2</v>
      </c>
      <c r="AF39" s="128">
        <f t="shared" si="46"/>
        <v>0.24898606947628285</v>
      </c>
      <c r="AG39" s="128" t="e">
        <f t="shared" si="46"/>
        <v>#DIV/0!</v>
      </c>
      <c r="AH39" s="128" t="e">
        <f t="shared" si="46"/>
        <v>#DIV/0!</v>
      </c>
      <c r="AI39" s="128">
        <f t="shared" ref="AI39:BJ39" si="47">AI38/AI35</f>
        <v>0</v>
      </c>
      <c r="AJ39" s="128">
        <f t="shared" si="47"/>
        <v>0.9561285644208416</v>
      </c>
      <c r="AK39" s="128">
        <f t="shared" si="47"/>
        <v>0.15492074940325931</v>
      </c>
      <c r="AL39" s="128">
        <f t="shared" si="47"/>
        <v>0.76138402376766423</v>
      </c>
      <c r="AM39" s="128">
        <f t="shared" si="47"/>
        <v>0.73015323579140756</v>
      </c>
      <c r="AN39" s="128">
        <f t="shared" si="47"/>
        <v>0.89576987293050048</v>
      </c>
      <c r="AO39" s="128">
        <f t="shared" si="47"/>
        <v>0</v>
      </c>
      <c r="AP39" s="128" t="e">
        <f t="shared" si="47"/>
        <v>#DIV/0!</v>
      </c>
      <c r="AQ39" s="128" t="e">
        <f t="shared" si="47"/>
        <v>#DIV/0!</v>
      </c>
      <c r="AR39" s="128" t="e">
        <f t="shared" si="47"/>
        <v>#DIV/0!</v>
      </c>
      <c r="AS39" s="128" t="e">
        <f t="shared" si="47"/>
        <v>#DIV/0!</v>
      </c>
      <c r="AT39" s="128" t="e">
        <f t="shared" si="47"/>
        <v>#DIV/0!</v>
      </c>
      <c r="AU39" s="128" t="e">
        <f t="shared" si="47"/>
        <v>#DIV/0!</v>
      </c>
      <c r="AV39" s="128">
        <f t="shared" si="47"/>
        <v>0</v>
      </c>
      <c r="AW39" s="128">
        <f t="shared" si="47"/>
        <v>0</v>
      </c>
      <c r="AX39" s="128" t="e">
        <f t="shared" si="47"/>
        <v>#DIV/0!</v>
      </c>
      <c r="AY39" s="128" t="e">
        <f t="shared" si="47"/>
        <v>#DIV/0!</v>
      </c>
      <c r="AZ39" s="128" t="e">
        <f t="shared" si="47"/>
        <v>#DIV/0!</v>
      </c>
      <c r="BA39" s="128" t="e">
        <f t="shared" si="47"/>
        <v>#DIV/0!</v>
      </c>
      <c r="BB39" s="128">
        <f t="shared" si="47"/>
        <v>4.5928254437869827</v>
      </c>
      <c r="BC39" s="128">
        <f t="shared" si="47"/>
        <v>4.5843484680693987</v>
      </c>
      <c r="BD39" s="128" t="e">
        <f t="shared" si="47"/>
        <v>#DIV/0!</v>
      </c>
      <c r="BE39" s="128">
        <f t="shared" si="47"/>
        <v>86.647855530474047</v>
      </c>
      <c r="BF39" s="128">
        <f t="shared" si="47"/>
        <v>36.5</v>
      </c>
      <c r="BG39" s="128">
        <f t="shared" si="47"/>
        <v>0.82676427138954678</v>
      </c>
      <c r="BH39" s="128">
        <f t="shared" si="47"/>
        <v>0.57282895415893731</v>
      </c>
      <c r="BI39" s="128">
        <f t="shared" si="47"/>
        <v>0</v>
      </c>
      <c r="BJ39" s="128">
        <f t="shared" si="47"/>
        <v>0.57510184911734552</v>
      </c>
    </row>
    <row r="40" spans="1:63" ht="15.75">
      <c r="A40" s="130"/>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17"/>
      <c r="AD40" s="5"/>
      <c r="AE40" s="5"/>
      <c r="AF40" s="5"/>
      <c r="AG40" s="5"/>
      <c r="AH40" s="5"/>
      <c r="AI40" s="5"/>
      <c r="AJ40" s="5"/>
      <c r="AK40" s="5"/>
      <c r="AL40" s="5"/>
      <c r="AM40" s="5"/>
      <c r="AN40" s="5"/>
      <c r="AO40" s="5"/>
      <c r="AP40" s="5"/>
      <c r="AQ40" s="5"/>
      <c r="AR40" s="5"/>
      <c r="AS40" s="5"/>
      <c r="AT40" s="5"/>
      <c r="AU40" s="7"/>
      <c r="AV40" s="6"/>
      <c r="AW40" s="5"/>
      <c r="AX40" s="5"/>
      <c r="AY40" s="5"/>
      <c r="AZ40" s="5"/>
      <c r="BA40" s="5"/>
      <c r="BB40" s="5"/>
      <c r="BC40" s="5"/>
      <c r="BD40" s="5"/>
      <c r="BE40" s="5"/>
      <c r="BF40" s="5"/>
      <c r="BG40" s="6"/>
      <c r="BH40" s="44"/>
      <c r="BI40" s="5"/>
      <c r="BJ40" s="50"/>
    </row>
    <row r="41" spans="1:63" ht="15.75">
      <c r="A41" s="15" t="s">
        <v>136</v>
      </c>
      <c r="B41" s="11" t="s">
        <v>208</v>
      </c>
      <c r="C41" s="122">
        <v>5807602</v>
      </c>
      <c r="D41" s="122">
        <v>1002706</v>
      </c>
      <c r="E41" s="122">
        <v>216781</v>
      </c>
      <c r="F41" s="122">
        <v>623789</v>
      </c>
      <c r="G41" s="122">
        <v>313296</v>
      </c>
      <c r="H41" s="122">
        <v>0</v>
      </c>
      <c r="I41" s="122">
        <v>0</v>
      </c>
      <c r="J41" s="122">
        <v>349607</v>
      </c>
      <c r="K41" s="122">
        <v>84939</v>
      </c>
      <c r="L41" s="122">
        <v>183242</v>
      </c>
      <c r="M41" s="122">
        <v>159613</v>
      </c>
      <c r="N41" s="122">
        <v>984</v>
      </c>
      <c r="O41" s="122">
        <v>18510</v>
      </c>
      <c r="P41" s="122">
        <v>137019</v>
      </c>
      <c r="Q41" s="122">
        <v>0</v>
      </c>
      <c r="R41" s="122">
        <v>6559</v>
      </c>
      <c r="S41" s="122">
        <v>0</v>
      </c>
      <c r="T41" s="122">
        <v>0</v>
      </c>
      <c r="U41" s="122">
        <v>0</v>
      </c>
      <c r="V41" s="122">
        <v>0</v>
      </c>
      <c r="W41" s="122">
        <v>0</v>
      </c>
      <c r="X41" s="122">
        <v>0</v>
      </c>
      <c r="Y41" s="122">
        <v>4275</v>
      </c>
      <c r="Z41" s="122">
        <v>639</v>
      </c>
      <c r="AA41" s="122">
        <v>626</v>
      </c>
      <c r="AB41" s="122">
        <v>0</v>
      </c>
      <c r="AC41" s="123">
        <f t="shared" ref="AC41:AC44" si="48">SUM(C41:AB41)</f>
        <v>8910187</v>
      </c>
      <c r="AD41" s="122">
        <v>9875</v>
      </c>
      <c r="AE41" s="122">
        <v>385</v>
      </c>
      <c r="AF41" s="122">
        <v>7123</v>
      </c>
      <c r="AG41" s="122">
        <v>0</v>
      </c>
      <c r="AH41" s="122">
        <v>0</v>
      </c>
      <c r="AI41" s="122">
        <v>10272</v>
      </c>
      <c r="AJ41" s="122">
        <v>10817</v>
      </c>
      <c r="AK41" s="122">
        <v>28723</v>
      </c>
      <c r="AL41" s="122">
        <v>0</v>
      </c>
      <c r="AM41" s="122">
        <v>19</v>
      </c>
      <c r="AN41" s="122">
        <v>284635</v>
      </c>
      <c r="AO41" s="122">
        <v>16806214</v>
      </c>
      <c r="AP41" s="122">
        <v>0</v>
      </c>
      <c r="AQ41" s="122">
        <v>0</v>
      </c>
      <c r="AR41" s="122">
        <v>0</v>
      </c>
      <c r="AS41" s="122">
        <v>0</v>
      </c>
      <c r="AT41" s="122">
        <v>0</v>
      </c>
      <c r="AU41" s="122">
        <v>0</v>
      </c>
      <c r="AV41" s="122">
        <v>255</v>
      </c>
      <c r="AW41" s="122">
        <v>996</v>
      </c>
      <c r="AX41" s="122">
        <v>58</v>
      </c>
      <c r="AY41" s="122">
        <v>0</v>
      </c>
      <c r="AZ41" s="122">
        <v>0</v>
      </c>
      <c r="BA41" s="122">
        <v>0</v>
      </c>
      <c r="BB41" s="122">
        <v>3840</v>
      </c>
      <c r="BC41" s="122">
        <v>3840</v>
      </c>
      <c r="BD41" s="122">
        <v>0</v>
      </c>
      <c r="BE41" s="122">
        <v>9877</v>
      </c>
      <c r="BF41" s="122">
        <v>2782</v>
      </c>
      <c r="BG41" s="124">
        <f>SUM(AD41:BF41)</f>
        <v>17179711</v>
      </c>
      <c r="BH41" s="125">
        <f>AC41+BG41</f>
        <v>26089898</v>
      </c>
      <c r="BI41" s="98">
        <v>0</v>
      </c>
      <c r="BJ41" s="126">
        <f t="shared" ref="BJ41:BJ44" si="49">BH41-BI41</f>
        <v>26089898</v>
      </c>
    </row>
    <row r="42" spans="1:63" ht="15.75">
      <c r="A42" s="130" t="s">
        <v>136</v>
      </c>
      <c r="B42" s="5" t="s">
        <v>205</v>
      </c>
      <c r="C42" s="37">
        <v>3019953.0400000005</v>
      </c>
      <c r="D42" s="37">
        <v>788873.28</v>
      </c>
      <c r="E42" s="37">
        <v>0</v>
      </c>
      <c r="F42" s="37">
        <v>324370.28000000003</v>
      </c>
      <c r="G42" s="37">
        <v>162913.91999999998</v>
      </c>
      <c r="H42" s="37">
        <v>0</v>
      </c>
      <c r="I42" s="37">
        <v>0</v>
      </c>
      <c r="J42" s="37">
        <v>181795.64</v>
      </c>
      <c r="K42" s="37">
        <v>58366.360000000008</v>
      </c>
      <c r="L42" s="37">
        <v>95285.84</v>
      </c>
      <c r="M42" s="37">
        <v>82998.760000000009</v>
      </c>
      <c r="N42" s="37">
        <v>511.68000000000006</v>
      </c>
      <c r="O42" s="37">
        <v>9625.2000000000007</v>
      </c>
      <c r="P42" s="37">
        <v>109710.12</v>
      </c>
      <c r="Q42" s="37">
        <v>0</v>
      </c>
      <c r="R42" s="37">
        <v>7702.24</v>
      </c>
      <c r="S42" s="37">
        <v>0</v>
      </c>
      <c r="T42" s="37"/>
      <c r="U42" s="37"/>
      <c r="V42" s="37">
        <v>0</v>
      </c>
      <c r="W42" s="37">
        <v>0</v>
      </c>
      <c r="X42" s="37">
        <v>0</v>
      </c>
      <c r="Y42" s="37">
        <v>2223</v>
      </c>
      <c r="Z42" s="37">
        <v>332.28000000000003</v>
      </c>
      <c r="AA42" s="37">
        <v>325.52</v>
      </c>
      <c r="AB42" s="37">
        <v>0</v>
      </c>
      <c r="AC42" s="123">
        <f t="shared" si="48"/>
        <v>4844987.16</v>
      </c>
      <c r="AD42" s="37">
        <v>7387.6399999999994</v>
      </c>
      <c r="AE42" s="37">
        <v>200.20000000000002</v>
      </c>
      <c r="AF42" s="37">
        <v>3703.9600000000005</v>
      </c>
      <c r="AG42" s="37">
        <v>0</v>
      </c>
      <c r="AH42" s="37">
        <v>0</v>
      </c>
      <c r="AI42" s="37">
        <v>5341.4400000000005</v>
      </c>
      <c r="AJ42" s="37">
        <v>30812.600000000006</v>
      </c>
      <c r="AK42" s="37">
        <v>14935.960000000001</v>
      </c>
      <c r="AL42" s="37">
        <v>0</v>
      </c>
      <c r="AM42" s="37">
        <v>165.88000000000002</v>
      </c>
      <c r="AN42" s="37">
        <v>148010.20000000001</v>
      </c>
      <c r="AO42" s="37">
        <v>11840031.280000001</v>
      </c>
      <c r="AP42" s="37">
        <v>0</v>
      </c>
      <c r="AQ42" s="37">
        <v>0</v>
      </c>
      <c r="AR42" s="37"/>
      <c r="AS42" s="37"/>
      <c r="AT42" s="37">
        <v>0</v>
      </c>
      <c r="AU42" s="37"/>
      <c r="AV42" s="37">
        <v>132.60000000000002</v>
      </c>
      <c r="AW42" s="37">
        <v>517.92000000000007</v>
      </c>
      <c r="AX42" s="37">
        <v>30.160000000000004</v>
      </c>
      <c r="AY42" s="37">
        <v>0</v>
      </c>
      <c r="AZ42" s="37">
        <v>0</v>
      </c>
      <c r="BA42" s="37">
        <v>0</v>
      </c>
      <c r="BB42" s="37">
        <v>1996.8000000000002</v>
      </c>
      <c r="BC42" s="37">
        <v>1996.8000000000002</v>
      </c>
      <c r="BD42" s="37">
        <v>0</v>
      </c>
      <c r="BE42" s="37">
        <v>5136.04</v>
      </c>
      <c r="BF42" s="37">
        <v>1445</v>
      </c>
      <c r="BG42" s="124">
        <f t="shared" ref="BG42:BG44" si="50">SUM(AD42:BF42)</f>
        <v>12061844.480000002</v>
      </c>
      <c r="BH42" s="125">
        <f t="shared" ref="BH42:BH44" si="51">AC42+BG42</f>
        <v>16906831.640000001</v>
      </c>
      <c r="BI42" s="11">
        <v>0</v>
      </c>
      <c r="BJ42" s="126">
        <f t="shared" si="49"/>
        <v>16906831.640000001</v>
      </c>
    </row>
    <row r="43" spans="1:63" ht="15.75">
      <c r="A43" s="130"/>
      <c r="B43" s="5"/>
      <c r="C43" s="37">
        <f>C41-C42</f>
        <v>2787648.9599999995</v>
      </c>
      <c r="D43" s="37">
        <f t="shared" ref="D43:AB43" si="52">D41-D42</f>
        <v>213832.71999999997</v>
      </c>
      <c r="E43" s="37">
        <f t="shared" si="52"/>
        <v>216781</v>
      </c>
      <c r="F43" s="37">
        <f t="shared" si="52"/>
        <v>299418.71999999997</v>
      </c>
      <c r="G43" s="37">
        <f t="shared" si="52"/>
        <v>150382.08000000002</v>
      </c>
      <c r="H43" s="37">
        <f t="shared" si="52"/>
        <v>0</v>
      </c>
      <c r="I43" s="37">
        <f t="shared" si="52"/>
        <v>0</v>
      </c>
      <c r="J43" s="37">
        <f t="shared" si="52"/>
        <v>167811.36</v>
      </c>
      <c r="K43" s="37">
        <f t="shared" si="52"/>
        <v>26572.639999999992</v>
      </c>
      <c r="L43" s="37">
        <f t="shared" si="52"/>
        <v>87956.160000000003</v>
      </c>
      <c r="M43" s="37">
        <f t="shared" si="52"/>
        <v>76614.239999999991</v>
      </c>
      <c r="N43" s="37">
        <f t="shared" si="52"/>
        <v>472.31999999999994</v>
      </c>
      <c r="O43" s="37">
        <f t="shared" si="52"/>
        <v>8884.7999999999993</v>
      </c>
      <c r="P43" s="37">
        <f t="shared" si="52"/>
        <v>27308.880000000005</v>
      </c>
      <c r="Q43" s="37">
        <f t="shared" si="52"/>
        <v>0</v>
      </c>
      <c r="R43" s="37">
        <f t="shared" si="52"/>
        <v>-1143.2399999999998</v>
      </c>
      <c r="S43" s="37">
        <f t="shared" si="52"/>
        <v>0</v>
      </c>
      <c r="T43" s="37">
        <f t="shared" si="52"/>
        <v>0</v>
      </c>
      <c r="U43" s="37">
        <f t="shared" si="52"/>
        <v>0</v>
      </c>
      <c r="V43" s="37">
        <f t="shared" si="52"/>
        <v>0</v>
      </c>
      <c r="W43" s="37">
        <f t="shared" si="52"/>
        <v>0</v>
      </c>
      <c r="X43" s="37">
        <f t="shared" si="52"/>
        <v>0</v>
      </c>
      <c r="Y43" s="37">
        <f t="shared" si="52"/>
        <v>2052</v>
      </c>
      <c r="Z43" s="37">
        <f t="shared" si="52"/>
        <v>306.71999999999997</v>
      </c>
      <c r="AA43" s="37">
        <f t="shared" si="52"/>
        <v>300.48</v>
      </c>
      <c r="AB43" s="37">
        <f t="shared" si="52"/>
        <v>0</v>
      </c>
      <c r="AC43" s="123">
        <f t="shared" si="48"/>
        <v>4065199.8399999994</v>
      </c>
      <c r="AD43" s="37">
        <f>AD41-AD42</f>
        <v>2487.3600000000006</v>
      </c>
      <c r="AE43" s="37">
        <f t="shared" ref="AE43:BF43" si="53">AE41-AE42</f>
        <v>184.79999999999998</v>
      </c>
      <c r="AF43" s="37">
        <f t="shared" si="53"/>
        <v>3419.0399999999995</v>
      </c>
      <c r="AG43" s="37">
        <f t="shared" si="53"/>
        <v>0</v>
      </c>
      <c r="AH43" s="37">
        <f t="shared" si="53"/>
        <v>0</v>
      </c>
      <c r="AI43" s="37">
        <f t="shared" si="53"/>
        <v>4930.5599999999995</v>
      </c>
      <c r="AJ43" s="37">
        <f t="shared" si="53"/>
        <v>-19995.600000000006</v>
      </c>
      <c r="AK43" s="37">
        <f t="shared" si="53"/>
        <v>13787.039999999999</v>
      </c>
      <c r="AL43" s="37">
        <f t="shared" si="53"/>
        <v>0</v>
      </c>
      <c r="AM43" s="37">
        <f t="shared" si="53"/>
        <v>-146.88000000000002</v>
      </c>
      <c r="AN43" s="37">
        <f t="shared" si="53"/>
        <v>136624.79999999999</v>
      </c>
      <c r="AO43" s="37">
        <f t="shared" si="53"/>
        <v>4966182.7199999988</v>
      </c>
      <c r="AP43" s="37">
        <f t="shared" si="53"/>
        <v>0</v>
      </c>
      <c r="AQ43" s="37">
        <f t="shared" si="53"/>
        <v>0</v>
      </c>
      <c r="AR43" s="37">
        <f t="shared" si="53"/>
        <v>0</v>
      </c>
      <c r="AS43" s="37">
        <f t="shared" si="53"/>
        <v>0</v>
      </c>
      <c r="AT43" s="37">
        <f t="shared" si="53"/>
        <v>0</v>
      </c>
      <c r="AU43" s="37">
        <f t="shared" si="53"/>
        <v>0</v>
      </c>
      <c r="AV43" s="37">
        <f t="shared" si="53"/>
        <v>122.39999999999998</v>
      </c>
      <c r="AW43" s="37">
        <f t="shared" si="53"/>
        <v>478.07999999999993</v>
      </c>
      <c r="AX43" s="37">
        <f t="shared" si="53"/>
        <v>27.839999999999996</v>
      </c>
      <c r="AY43" s="37">
        <f t="shared" si="53"/>
        <v>0</v>
      </c>
      <c r="AZ43" s="37">
        <f t="shared" si="53"/>
        <v>0</v>
      </c>
      <c r="BA43" s="37">
        <f t="shared" si="53"/>
        <v>0</v>
      </c>
      <c r="BB43" s="37">
        <f t="shared" si="53"/>
        <v>1843.1999999999998</v>
      </c>
      <c r="BC43" s="37">
        <f t="shared" si="53"/>
        <v>1843.1999999999998</v>
      </c>
      <c r="BD43" s="37">
        <f t="shared" si="53"/>
        <v>0</v>
      </c>
      <c r="BE43" s="37">
        <f t="shared" si="53"/>
        <v>4740.96</v>
      </c>
      <c r="BF43" s="37">
        <f t="shared" si="53"/>
        <v>1337</v>
      </c>
      <c r="BG43" s="124">
        <f t="shared" si="50"/>
        <v>5117866.5199999996</v>
      </c>
      <c r="BH43" s="125">
        <f t="shared" si="51"/>
        <v>9183066.3599999994</v>
      </c>
      <c r="BI43" s="38">
        <f>BI41-BI42</f>
        <v>0</v>
      </c>
      <c r="BJ43" s="126">
        <f t="shared" si="49"/>
        <v>9183066.3599999994</v>
      </c>
    </row>
    <row r="44" spans="1:63" ht="15.75">
      <c r="A44" s="130"/>
      <c r="B44" s="12" t="s">
        <v>206</v>
      </c>
      <c r="C44" s="9">
        <f>IF('Upto Month Current'!$H$4="",0,'Upto Month Current'!$H$4)</f>
        <v>1851886</v>
      </c>
      <c r="D44" s="9">
        <f>IF('Upto Month Current'!$H$5="",0,'Upto Month Current'!$H$5)</f>
        <v>749202</v>
      </c>
      <c r="E44" s="9">
        <f>IF('Upto Month Current'!$H$6="",0,'Upto Month Current'!$H$6)</f>
        <v>103634</v>
      </c>
      <c r="F44" s="9">
        <f>IF('Upto Month Current'!$H$7="",0,'Upto Month Current'!$H$7)</f>
        <v>208467</v>
      </c>
      <c r="G44" s="9">
        <f>IF('Upto Month Current'!$H$8="",0,'Upto Month Current'!$H$8)</f>
        <v>131679</v>
      </c>
      <c r="H44" s="9">
        <f>IF('Upto Month Current'!$H$9="",0,'Upto Month Current'!$H$9)</f>
        <v>0</v>
      </c>
      <c r="I44" s="9">
        <f>IF('Upto Month Current'!$H$10="",0,'Upto Month Current'!$H$10)</f>
        <v>0</v>
      </c>
      <c r="J44" s="9">
        <f>IF('Upto Month Current'!$H$11="",0,'Upto Month Current'!$H$11)</f>
        <v>301138</v>
      </c>
      <c r="K44" s="9">
        <f>IF('Upto Month Current'!$H$12="",0,'Upto Month Current'!$H$12)</f>
        <v>59970</v>
      </c>
      <c r="L44" s="9">
        <f>IF('Upto Month Current'!$H$13="",0,'Upto Month Current'!$H$13)</f>
        <v>69871</v>
      </c>
      <c r="M44" s="9">
        <f>IF('Upto Month Current'!$H$14="",0,'Upto Month Current'!$H$14)</f>
        <v>85778</v>
      </c>
      <c r="N44" s="9">
        <f>IF('Upto Month Current'!$H$15="",0,'Upto Month Current'!$H$15)</f>
        <v>668</v>
      </c>
      <c r="O44" s="9">
        <f>IF('Upto Month Current'!$H$16="",0,'Upto Month Current'!$H$16)</f>
        <v>5981</v>
      </c>
      <c r="P44" s="9">
        <f>IF('Upto Month Current'!$H$17="",0,'Upto Month Current'!$H$17)</f>
        <v>87926</v>
      </c>
      <c r="Q44" s="9">
        <f>IF('Upto Month Current'!$H$18="",0,'Upto Month Current'!$H$18)</f>
        <v>0</v>
      </c>
      <c r="R44" s="9">
        <f>IF('Upto Month Current'!$H$21="",0,'Upto Month Current'!$H$21)</f>
        <v>4314</v>
      </c>
      <c r="S44" s="9">
        <f>IF('Upto Month Current'!$H$26="",0,'Upto Month Current'!$H$26)</f>
        <v>0</v>
      </c>
      <c r="T44" s="9">
        <f>IF('Upto Month Current'!$H$27="",0,'Upto Month Current'!$H$27)</f>
        <v>0</v>
      </c>
      <c r="U44" s="9">
        <f>IF('Upto Month Current'!$H$30="",0,'Upto Month Current'!$H$30)</f>
        <v>0</v>
      </c>
      <c r="V44" s="9">
        <f>IF('Upto Month Current'!$H$35="",0,'Upto Month Current'!$H$35)</f>
        <v>0</v>
      </c>
      <c r="W44" s="9">
        <f>IF('Upto Month Current'!$H$39="",0,'Upto Month Current'!$H$39)</f>
        <v>0</v>
      </c>
      <c r="X44" s="9">
        <f>IF('Upto Month Current'!$H$40="",0,'Upto Month Current'!$H$40)</f>
        <v>0</v>
      </c>
      <c r="Y44" s="9">
        <f>IF('Upto Month Current'!$H$42="",0,'Upto Month Current'!$H$42)</f>
        <v>15833</v>
      </c>
      <c r="Z44" s="9">
        <f>IF('Upto Month Current'!$H$43="",0,'Upto Month Current'!$H$43)</f>
        <v>3959</v>
      </c>
      <c r="AA44" s="9">
        <f>IF('Upto Month Current'!$H$44="",0,'Upto Month Current'!$H$44)</f>
        <v>4436</v>
      </c>
      <c r="AB44" s="9">
        <f>IF('Upto Month Current'!$H$51="",0,'Upto Month Current'!$H$51)</f>
        <v>0</v>
      </c>
      <c r="AC44" s="123">
        <f t="shared" si="48"/>
        <v>3684742</v>
      </c>
      <c r="AD44" s="9">
        <f>IF('Upto Month Current'!$H$19="",0,'Upto Month Current'!$H$19)</f>
        <v>0</v>
      </c>
      <c r="AE44" s="9">
        <f>IF('Upto Month Current'!$H$20="",0,'Upto Month Current'!$H$20)</f>
        <v>404</v>
      </c>
      <c r="AF44" s="9">
        <f>IF('Upto Month Current'!$H$22="",0,'Upto Month Current'!$H$22)</f>
        <v>13302</v>
      </c>
      <c r="AG44" s="9">
        <f>IF('Upto Month Current'!$H$23="",0,'Upto Month Current'!$H$23)</f>
        <v>0</v>
      </c>
      <c r="AH44" s="9">
        <f>IF('Upto Month Current'!$H$24="",0,'Upto Month Current'!$H$24)</f>
        <v>0</v>
      </c>
      <c r="AI44" s="9">
        <f>IF('Upto Month Current'!$H$25="",0,'Upto Month Current'!$H$25)</f>
        <v>18783</v>
      </c>
      <c r="AJ44" s="9">
        <f>IF('Upto Month Current'!$H$28="",0,'Upto Month Current'!$H$28)</f>
        <v>13919</v>
      </c>
      <c r="AK44" s="9">
        <f>IF('Upto Month Current'!$H$29="",0,'Upto Month Current'!$H$29)</f>
        <v>11393</v>
      </c>
      <c r="AL44" s="9">
        <f>IF('Upto Month Current'!$H$31="",0,'Upto Month Current'!$H$31)</f>
        <v>0</v>
      </c>
      <c r="AM44" s="9">
        <f>IF('Upto Month Current'!$H$32="",0,'Upto Month Current'!$H$32)</f>
        <v>0</v>
      </c>
      <c r="AN44" s="9">
        <f>IF('Upto Month Current'!$H$33="",0,'Upto Month Current'!$H$33)</f>
        <v>175536</v>
      </c>
      <c r="AO44" s="9">
        <f>IF('Upto Month Current'!$H$34="",0,'Upto Month Current'!$H$34)</f>
        <v>0</v>
      </c>
      <c r="AP44" s="9">
        <f>IF('Upto Month Current'!$H$36="",0,'Upto Month Current'!$H$36)</f>
        <v>0</v>
      </c>
      <c r="AQ44" s="9">
        <f>IF('Upto Month Current'!$H$37="",0,'Upto Month Current'!$H$37)</f>
        <v>0</v>
      </c>
      <c r="AR44" s="9">
        <v>0</v>
      </c>
      <c r="AS44" s="9">
        <f>IF('Upto Month Current'!$H$38="",0,'Upto Month Current'!$H$38)</f>
        <v>0</v>
      </c>
      <c r="AT44" s="9">
        <f>IF('Upto Month Current'!$H$41="",0,'Upto Month Current'!$H$41)</f>
        <v>0</v>
      </c>
      <c r="AU44" s="9">
        <v>0</v>
      </c>
      <c r="AV44" s="9">
        <f>IF('Upto Month Current'!$H$45="",0,'Upto Month Current'!$H$45)</f>
        <v>613</v>
      </c>
      <c r="AW44" s="9">
        <f>IF('Upto Month Current'!$H$46="",0,'Upto Month Current'!$H$46)</f>
        <v>0</v>
      </c>
      <c r="AX44" s="9">
        <f>IF('Upto Month Current'!$H$47="",0,'Upto Month Current'!$H$47)</f>
        <v>0</v>
      </c>
      <c r="AY44" s="9">
        <f>IF('Upto Month Current'!$H$49="",0,'Upto Month Current'!$H$49)</f>
        <v>0</v>
      </c>
      <c r="AZ44" s="9">
        <f>IF('Upto Month Current'!$H$50="",0,'Upto Month Current'!$H$50)</f>
        <v>0</v>
      </c>
      <c r="BA44" s="9">
        <f>IF('Upto Month Current'!$H$52="",0,'Upto Month Current'!$H$52)</f>
        <v>0</v>
      </c>
      <c r="BB44" s="9">
        <f>IF('Upto Month Current'!$H$53="",0,'Upto Month Current'!$H$53)</f>
        <v>11933</v>
      </c>
      <c r="BC44" s="9">
        <f>IF('Upto Month Current'!$H$54="",0,'Upto Month Current'!$H$54)</f>
        <v>11933</v>
      </c>
      <c r="BD44" s="9">
        <f>IF('Upto Month Current'!$H$55="",0,'Upto Month Current'!$H$55)</f>
        <v>0</v>
      </c>
      <c r="BE44" s="9">
        <f>IF('Upto Month Current'!$H$56="",0,'Upto Month Current'!$H$56)</f>
        <v>5849</v>
      </c>
      <c r="BF44" s="9">
        <f>IF('Upto Month Current'!$H$58="",0,'Upto Month Current'!$H$58)</f>
        <v>5498</v>
      </c>
      <c r="BG44" s="124">
        <f t="shared" si="50"/>
        <v>269163</v>
      </c>
      <c r="BH44" s="125">
        <f t="shared" si="51"/>
        <v>3953905</v>
      </c>
      <c r="BI44" s="9">
        <f>IF('Upto Month Current'!$H$60="",0,'Upto Month Current'!$H$60)</f>
        <v>0</v>
      </c>
      <c r="BJ44" s="126">
        <f t="shared" si="49"/>
        <v>3953905</v>
      </c>
      <c r="BK44">
        <f>'Upto Month Current'!$H$61</f>
        <v>3953905</v>
      </c>
    </row>
    <row r="45" spans="1:63" ht="15.75">
      <c r="A45" s="130"/>
      <c r="B45" s="5" t="s">
        <v>204</v>
      </c>
      <c r="C45" s="128">
        <f t="shared" ref="C45:AH45" si="54">C44/C41</f>
        <v>0.31887274644509039</v>
      </c>
      <c r="D45" s="128">
        <f t="shared" si="54"/>
        <v>0.74718013056668653</v>
      </c>
      <c r="E45" s="128">
        <f t="shared" si="54"/>
        <v>0.47805850143693407</v>
      </c>
      <c r="F45" s="128">
        <f t="shared" si="54"/>
        <v>0.33419473571993091</v>
      </c>
      <c r="G45" s="128">
        <f t="shared" si="54"/>
        <v>0.42030220622031561</v>
      </c>
      <c r="H45" s="128" t="e">
        <f t="shared" si="54"/>
        <v>#DIV/0!</v>
      </c>
      <c r="I45" s="128" t="e">
        <f t="shared" si="54"/>
        <v>#DIV/0!</v>
      </c>
      <c r="J45" s="128">
        <f t="shared" si="54"/>
        <v>0.86136147159524834</v>
      </c>
      <c r="K45" s="128">
        <f t="shared" si="54"/>
        <v>0.70603609649277721</v>
      </c>
      <c r="L45" s="128">
        <f t="shared" si="54"/>
        <v>0.38130450442584124</v>
      </c>
      <c r="M45" s="128">
        <f t="shared" si="54"/>
        <v>0.53741236616065102</v>
      </c>
      <c r="N45" s="128">
        <f t="shared" si="54"/>
        <v>0.67886178861788615</v>
      </c>
      <c r="O45" s="128">
        <f t="shared" si="54"/>
        <v>0.32312263641274985</v>
      </c>
      <c r="P45" s="128">
        <f t="shared" si="54"/>
        <v>0.64170662462870109</v>
      </c>
      <c r="Q45" s="128" t="e">
        <f t="shared" si="54"/>
        <v>#DIV/0!</v>
      </c>
      <c r="R45" s="128">
        <f t="shared" si="54"/>
        <v>0.65772221375209639</v>
      </c>
      <c r="S45" s="128" t="e">
        <f t="shared" si="54"/>
        <v>#DIV/0!</v>
      </c>
      <c r="T45" s="128" t="e">
        <f t="shared" si="54"/>
        <v>#DIV/0!</v>
      </c>
      <c r="U45" s="128" t="e">
        <f t="shared" si="54"/>
        <v>#DIV/0!</v>
      </c>
      <c r="V45" s="128" t="e">
        <f t="shared" si="54"/>
        <v>#DIV/0!</v>
      </c>
      <c r="W45" s="128" t="e">
        <f t="shared" si="54"/>
        <v>#DIV/0!</v>
      </c>
      <c r="X45" s="128" t="e">
        <f t="shared" si="54"/>
        <v>#DIV/0!</v>
      </c>
      <c r="Y45" s="128">
        <f t="shared" si="54"/>
        <v>3.703625730994152</v>
      </c>
      <c r="Z45" s="128">
        <f t="shared" si="54"/>
        <v>6.1956181533646326</v>
      </c>
      <c r="AA45" s="128">
        <f t="shared" si="54"/>
        <v>7.0862619808306713</v>
      </c>
      <c r="AB45" s="128" t="e">
        <f t="shared" si="54"/>
        <v>#DIV/0!</v>
      </c>
      <c r="AC45" s="128">
        <f t="shared" si="54"/>
        <v>0.41354261139524906</v>
      </c>
      <c r="AD45" s="128">
        <f t="shared" si="54"/>
        <v>0</v>
      </c>
      <c r="AE45" s="128">
        <f t="shared" si="54"/>
        <v>1.0493506493506493</v>
      </c>
      <c r="AF45" s="128">
        <f t="shared" si="54"/>
        <v>1.8674715709672891</v>
      </c>
      <c r="AG45" s="128" t="e">
        <f t="shared" si="54"/>
        <v>#DIV/0!</v>
      </c>
      <c r="AH45" s="128" t="e">
        <f t="shared" si="54"/>
        <v>#DIV/0!</v>
      </c>
      <c r="AI45" s="128">
        <f t="shared" ref="AI45:BJ45" si="55">AI44/AI41</f>
        <v>1.8285630841121496</v>
      </c>
      <c r="AJ45" s="128">
        <f t="shared" si="55"/>
        <v>1.2867708237034299</v>
      </c>
      <c r="AK45" s="128">
        <f t="shared" si="55"/>
        <v>0.39665076767747104</v>
      </c>
      <c r="AL45" s="128" t="e">
        <f t="shared" si="55"/>
        <v>#DIV/0!</v>
      </c>
      <c r="AM45" s="128">
        <f t="shared" si="55"/>
        <v>0</v>
      </c>
      <c r="AN45" s="128">
        <f t="shared" si="55"/>
        <v>0.61670560542449104</v>
      </c>
      <c r="AO45" s="128">
        <f t="shared" si="55"/>
        <v>0</v>
      </c>
      <c r="AP45" s="128" t="e">
        <f t="shared" si="55"/>
        <v>#DIV/0!</v>
      </c>
      <c r="AQ45" s="128" t="e">
        <f t="shared" si="55"/>
        <v>#DIV/0!</v>
      </c>
      <c r="AR45" s="128" t="e">
        <f t="shared" si="55"/>
        <v>#DIV/0!</v>
      </c>
      <c r="AS45" s="128" t="e">
        <f t="shared" si="55"/>
        <v>#DIV/0!</v>
      </c>
      <c r="AT45" s="128" t="e">
        <f t="shared" si="55"/>
        <v>#DIV/0!</v>
      </c>
      <c r="AU45" s="128" t="e">
        <f t="shared" si="55"/>
        <v>#DIV/0!</v>
      </c>
      <c r="AV45" s="128">
        <f t="shared" si="55"/>
        <v>2.4039215686274509</v>
      </c>
      <c r="AW45" s="128">
        <f t="shared" si="55"/>
        <v>0</v>
      </c>
      <c r="AX45" s="128">
        <f t="shared" si="55"/>
        <v>0</v>
      </c>
      <c r="AY45" s="128" t="e">
        <f t="shared" si="55"/>
        <v>#DIV/0!</v>
      </c>
      <c r="AZ45" s="128" t="e">
        <f t="shared" si="55"/>
        <v>#DIV/0!</v>
      </c>
      <c r="BA45" s="128" t="e">
        <f t="shared" si="55"/>
        <v>#DIV/0!</v>
      </c>
      <c r="BB45" s="128">
        <f t="shared" si="55"/>
        <v>3.1075520833333332</v>
      </c>
      <c r="BC45" s="128">
        <f t="shared" si="55"/>
        <v>3.1075520833333332</v>
      </c>
      <c r="BD45" s="128" t="e">
        <f t="shared" si="55"/>
        <v>#DIV/0!</v>
      </c>
      <c r="BE45" s="128">
        <f t="shared" si="55"/>
        <v>0.59218386149640578</v>
      </c>
      <c r="BF45" s="128">
        <f t="shared" si="55"/>
        <v>1.9762760603882099</v>
      </c>
      <c r="BG45" s="128">
        <f t="shared" si="55"/>
        <v>1.5667492893215725E-2</v>
      </c>
      <c r="BH45" s="128">
        <f t="shared" si="55"/>
        <v>0.15154927014279626</v>
      </c>
      <c r="BI45" s="128" t="e">
        <f t="shared" si="55"/>
        <v>#DIV/0!</v>
      </c>
      <c r="BJ45" s="128">
        <f t="shared" si="55"/>
        <v>0.15154927014279626</v>
      </c>
    </row>
    <row r="46" spans="1:63" ht="15.75">
      <c r="A46" s="130"/>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6"/>
      <c r="AD46" s="5"/>
      <c r="AE46" s="5"/>
      <c r="AF46" s="5"/>
      <c r="AG46" s="5"/>
      <c r="AH46" s="5"/>
      <c r="AI46" s="5"/>
      <c r="AJ46" s="5"/>
      <c r="AK46" s="5"/>
      <c r="AL46" s="5"/>
      <c r="AM46" s="5"/>
      <c r="AN46" s="5"/>
      <c r="AO46" s="5"/>
      <c r="AP46" s="5"/>
      <c r="AQ46" s="5"/>
      <c r="AR46" s="5"/>
      <c r="AS46" s="5"/>
      <c r="AT46" s="5"/>
      <c r="AU46" s="5"/>
      <c r="AV46" s="6"/>
      <c r="AW46" s="5"/>
      <c r="AX46" s="5"/>
      <c r="AY46" s="5"/>
      <c r="AZ46" s="5"/>
      <c r="BA46" s="5"/>
      <c r="BB46" s="5"/>
      <c r="BC46" s="5"/>
      <c r="BD46" s="5"/>
      <c r="BE46" s="5"/>
      <c r="BF46" s="5"/>
      <c r="BG46" s="6"/>
      <c r="BH46" s="44"/>
      <c r="BI46" s="5"/>
      <c r="BJ46" s="50"/>
    </row>
    <row r="47" spans="1:63" ht="15.75">
      <c r="A47" s="15" t="s">
        <v>32</v>
      </c>
      <c r="B47" s="11" t="s">
        <v>208</v>
      </c>
      <c r="C47" s="122">
        <v>14781</v>
      </c>
      <c r="D47" s="122">
        <v>2556</v>
      </c>
      <c r="E47" s="122">
        <v>576</v>
      </c>
      <c r="F47" s="122">
        <v>1772</v>
      </c>
      <c r="G47" s="122">
        <v>633</v>
      </c>
      <c r="H47" s="122">
        <v>0</v>
      </c>
      <c r="I47" s="122">
        <v>0</v>
      </c>
      <c r="J47" s="122">
        <v>446</v>
      </c>
      <c r="K47" s="122">
        <v>0</v>
      </c>
      <c r="L47" s="122">
        <v>397</v>
      </c>
      <c r="M47" s="122">
        <v>119</v>
      </c>
      <c r="N47" s="122">
        <v>0</v>
      </c>
      <c r="O47" s="122">
        <v>0</v>
      </c>
      <c r="P47" s="122">
        <v>109</v>
      </c>
      <c r="Q47" s="122">
        <v>0</v>
      </c>
      <c r="R47" s="122">
        <v>42</v>
      </c>
      <c r="S47" s="122">
        <v>0</v>
      </c>
      <c r="T47" s="122">
        <v>0</v>
      </c>
      <c r="U47" s="122">
        <v>0</v>
      </c>
      <c r="V47" s="122">
        <v>0</v>
      </c>
      <c r="W47" s="122">
        <v>0</v>
      </c>
      <c r="X47" s="122">
        <v>0</v>
      </c>
      <c r="Y47" s="122">
        <v>0</v>
      </c>
      <c r="Z47" s="122">
        <v>0</v>
      </c>
      <c r="AA47" s="122">
        <v>0</v>
      </c>
      <c r="AB47" s="122">
        <v>0</v>
      </c>
      <c r="AC47" s="123">
        <f t="shared" ref="AC47:AC50" si="56">SUM(C47:AB47)</f>
        <v>21431</v>
      </c>
      <c r="AD47" s="122">
        <v>0</v>
      </c>
      <c r="AE47" s="122">
        <v>0</v>
      </c>
      <c r="AF47" s="122">
        <v>0</v>
      </c>
      <c r="AG47" s="122">
        <v>0</v>
      </c>
      <c r="AH47" s="122">
        <v>0</v>
      </c>
      <c r="AI47" s="122">
        <v>0</v>
      </c>
      <c r="AJ47" s="122">
        <v>193676</v>
      </c>
      <c r="AK47" s="122">
        <v>10104</v>
      </c>
      <c r="AL47" s="122">
        <v>6314200</v>
      </c>
      <c r="AM47" s="122">
        <v>0</v>
      </c>
      <c r="AN47" s="122">
        <v>0</v>
      </c>
      <c r="AO47" s="122">
        <v>0</v>
      </c>
      <c r="AP47" s="122">
        <v>0</v>
      </c>
      <c r="AQ47" s="122">
        <v>908586</v>
      </c>
      <c r="AR47" s="122">
        <v>0</v>
      </c>
      <c r="AS47" s="122">
        <v>0</v>
      </c>
      <c r="AT47" s="122">
        <v>571696</v>
      </c>
      <c r="AU47" s="122">
        <v>0</v>
      </c>
      <c r="AV47" s="122">
        <v>0</v>
      </c>
      <c r="AW47" s="122">
        <v>0</v>
      </c>
      <c r="AX47" s="122">
        <v>0</v>
      </c>
      <c r="AY47" s="122">
        <v>145786</v>
      </c>
      <c r="AZ47" s="122">
        <v>987794</v>
      </c>
      <c r="BA47" s="122">
        <v>0</v>
      </c>
      <c r="BB47" s="122">
        <v>0</v>
      </c>
      <c r="BC47" s="122">
        <v>0</v>
      </c>
      <c r="BD47" s="122">
        <v>0</v>
      </c>
      <c r="BE47" s="122">
        <v>0</v>
      </c>
      <c r="BF47" s="122">
        <v>86158</v>
      </c>
      <c r="BG47" s="124">
        <f>SUM(AD47:BF47)</f>
        <v>9218000</v>
      </c>
      <c r="BH47" s="125">
        <f>AC47+BG47</f>
        <v>9239431</v>
      </c>
      <c r="BI47" s="98">
        <v>605251</v>
      </c>
      <c r="BJ47" s="126">
        <f t="shared" ref="BJ47:BJ50" si="57">BH47-BI47</f>
        <v>8634180</v>
      </c>
    </row>
    <row r="48" spans="1:63" ht="15.75">
      <c r="A48" s="130" t="s">
        <v>32</v>
      </c>
      <c r="B48" s="5" t="s">
        <v>205</v>
      </c>
      <c r="C48" s="37">
        <v>7686.119999999999</v>
      </c>
      <c r="D48" s="37">
        <v>1902.6800000000003</v>
      </c>
      <c r="E48" s="37">
        <v>0</v>
      </c>
      <c r="F48" s="37">
        <v>921.44</v>
      </c>
      <c r="G48" s="37">
        <v>329.15999999999997</v>
      </c>
      <c r="H48" s="37">
        <v>0</v>
      </c>
      <c r="I48" s="37">
        <v>0</v>
      </c>
      <c r="J48" s="37">
        <v>231.92000000000002</v>
      </c>
      <c r="K48" s="37">
        <v>0</v>
      </c>
      <c r="L48" s="37">
        <v>206.44</v>
      </c>
      <c r="M48" s="37">
        <v>61.879999999999995</v>
      </c>
      <c r="N48" s="37">
        <v>0</v>
      </c>
      <c r="O48" s="37">
        <v>0</v>
      </c>
      <c r="P48" s="37">
        <v>56.68</v>
      </c>
      <c r="Q48" s="37">
        <v>0</v>
      </c>
      <c r="R48" s="37">
        <v>21.84</v>
      </c>
      <c r="S48" s="37">
        <v>0</v>
      </c>
      <c r="T48" s="37"/>
      <c r="U48" s="37"/>
      <c r="V48" s="37">
        <v>0</v>
      </c>
      <c r="W48" s="37">
        <v>0</v>
      </c>
      <c r="X48" s="37">
        <v>0</v>
      </c>
      <c r="Y48" s="37">
        <v>0</v>
      </c>
      <c r="Z48" s="37">
        <v>0</v>
      </c>
      <c r="AA48" s="37">
        <v>0</v>
      </c>
      <c r="AB48" s="37">
        <v>0</v>
      </c>
      <c r="AC48" s="123">
        <f t="shared" si="56"/>
        <v>11418.16</v>
      </c>
      <c r="AD48" s="37">
        <v>0</v>
      </c>
      <c r="AE48" s="37">
        <v>0</v>
      </c>
      <c r="AF48" s="37">
        <v>0</v>
      </c>
      <c r="AG48" s="37">
        <v>0</v>
      </c>
      <c r="AH48" s="37">
        <v>0</v>
      </c>
      <c r="AI48" s="37">
        <v>0</v>
      </c>
      <c r="AJ48" s="37">
        <v>295799.92</v>
      </c>
      <c r="AK48" s="37">
        <v>5254.08</v>
      </c>
      <c r="AL48" s="37">
        <v>4729786.3600000003</v>
      </c>
      <c r="AM48" s="37">
        <v>0</v>
      </c>
      <c r="AN48" s="37">
        <v>0</v>
      </c>
      <c r="AO48" s="37">
        <v>0</v>
      </c>
      <c r="AP48" s="37">
        <v>0</v>
      </c>
      <c r="AQ48" s="37">
        <v>472464.72000000003</v>
      </c>
      <c r="AR48" s="37"/>
      <c r="AS48" s="37"/>
      <c r="AT48" s="37">
        <v>358787.52</v>
      </c>
      <c r="AU48" s="37"/>
      <c r="AV48" s="37">
        <v>0</v>
      </c>
      <c r="AW48" s="37">
        <v>0</v>
      </c>
      <c r="AX48" s="37">
        <v>0</v>
      </c>
      <c r="AY48" s="37">
        <v>75808.72</v>
      </c>
      <c r="AZ48" s="37">
        <v>919772.88000000012</v>
      </c>
      <c r="BA48" s="37">
        <v>0</v>
      </c>
      <c r="BB48" s="37">
        <v>0</v>
      </c>
      <c r="BC48" s="37">
        <v>0</v>
      </c>
      <c r="BD48" s="37">
        <v>0</v>
      </c>
      <c r="BE48" s="37">
        <v>0</v>
      </c>
      <c r="BF48" s="37">
        <v>44802.16</v>
      </c>
      <c r="BG48" s="124">
        <f t="shared" ref="BG48:BG50" si="58">SUM(AD48:BF48)</f>
        <v>6902476.3599999994</v>
      </c>
      <c r="BH48" s="125">
        <f t="shared" ref="BH48:BH50" si="59">AC48+BG48</f>
        <v>6913894.5199999996</v>
      </c>
      <c r="BI48" s="37">
        <v>302625.5</v>
      </c>
      <c r="BJ48" s="126">
        <f t="shared" si="57"/>
        <v>6611269.0199999996</v>
      </c>
    </row>
    <row r="49" spans="1:64" ht="15.75">
      <c r="A49" s="130"/>
      <c r="B49" s="5"/>
      <c r="C49" s="37">
        <f>C47-C48</f>
        <v>7094.880000000001</v>
      </c>
      <c r="D49" s="37">
        <f t="shared" ref="D49:AB49" si="60">D47-D48</f>
        <v>653.31999999999971</v>
      </c>
      <c r="E49" s="37">
        <f t="shared" si="60"/>
        <v>576</v>
      </c>
      <c r="F49" s="37">
        <f t="shared" si="60"/>
        <v>850.56</v>
      </c>
      <c r="G49" s="37">
        <f t="shared" si="60"/>
        <v>303.84000000000003</v>
      </c>
      <c r="H49" s="37">
        <f t="shared" si="60"/>
        <v>0</v>
      </c>
      <c r="I49" s="37">
        <f t="shared" si="60"/>
        <v>0</v>
      </c>
      <c r="J49" s="37">
        <f t="shared" si="60"/>
        <v>214.07999999999998</v>
      </c>
      <c r="K49" s="37">
        <f t="shared" si="60"/>
        <v>0</v>
      </c>
      <c r="L49" s="37">
        <f t="shared" si="60"/>
        <v>190.56</v>
      </c>
      <c r="M49" s="37">
        <f t="shared" si="60"/>
        <v>57.120000000000005</v>
      </c>
      <c r="N49" s="37">
        <f t="shared" si="60"/>
        <v>0</v>
      </c>
      <c r="O49" s="37">
        <f t="shared" si="60"/>
        <v>0</v>
      </c>
      <c r="P49" s="37">
        <f t="shared" si="60"/>
        <v>52.32</v>
      </c>
      <c r="Q49" s="37">
        <f t="shared" si="60"/>
        <v>0</v>
      </c>
      <c r="R49" s="37">
        <f t="shared" si="60"/>
        <v>20.16</v>
      </c>
      <c r="S49" s="37">
        <f t="shared" si="60"/>
        <v>0</v>
      </c>
      <c r="T49" s="37">
        <f t="shared" si="60"/>
        <v>0</v>
      </c>
      <c r="U49" s="37">
        <f t="shared" si="60"/>
        <v>0</v>
      </c>
      <c r="V49" s="37">
        <f t="shared" si="60"/>
        <v>0</v>
      </c>
      <c r="W49" s="37">
        <f t="shared" si="60"/>
        <v>0</v>
      </c>
      <c r="X49" s="37">
        <f t="shared" si="60"/>
        <v>0</v>
      </c>
      <c r="Y49" s="37">
        <f t="shared" si="60"/>
        <v>0</v>
      </c>
      <c r="Z49" s="37">
        <f t="shared" si="60"/>
        <v>0</v>
      </c>
      <c r="AA49" s="37">
        <f t="shared" si="60"/>
        <v>0</v>
      </c>
      <c r="AB49" s="37">
        <f t="shared" si="60"/>
        <v>0</v>
      </c>
      <c r="AC49" s="123">
        <f t="shared" si="56"/>
        <v>10012.84</v>
      </c>
      <c r="AD49" s="37">
        <f>AD47-AD48</f>
        <v>0</v>
      </c>
      <c r="AE49" s="37">
        <f t="shared" ref="AE49:BF49" si="61">AE47-AE48</f>
        <v>0</v>
      </c>
      <c r="AF49" s="37">
        <f t="shared" si="61"/>
        <v>0</v>
      </c>
      <c r="AG49" s="37">
        <f t="shared" si="61"/>
        <v>0</v>
      </c>
      <c r="AH49" s="37">
        <f t="shared" si="61"/>
        <v>0</v>
      </c>
      <c r="AI49" s="37">
        <f t="shared" si="61"/>
        <v>0</v>
      </c>
      <c r="AJ49" s="37">
        <f t="shared" si="61"/>
        <v>-102123.91999999998</v>
      </c>
      <c r="AK49" s="37">
        <f t="shared" si="61"/>
        <v>4849.92</v>
      </c>
      <c r="AL49" s="37">
        <f t="shared" si="61"/>
        <v>1584413.6399999997</v>
      </c>
      <c r="AM49" s="37">
        <f t="shared" si="61"/>
        <v>0</v>
      </c>
      <c r="AN49" s="37">
        <f t="shared" si="61"/>
        <v>0</v>
      </c>
      <c r="AO49" s="37">
        <f t="shared" si="61"/>
        <v>0</v>
      </c>
      <c r="AP49" s="37">
        <f t="shared" si="61"/>
        <v>0</v>
      </c>
      <c r="AQ49" s="37">
        <f t="shared" si="61"/>
        <v>436121.27999999997</v>
      </c>
      <c r="AR49" s="37">
        <f t="shared" si="61"/>
        <v>0</v>
      </c>
      <c r="AS49" s="37">
        <f t="shared" si="61"/>
        <v>0</v>
      </c>
      <c r="AT49" s="37">
        <f t="shared" si="61"/>
        <v>212908.47999999998</v>
      </c>
      <c r="AU49" s="37">
        <f t="shared" si="61"/>
        <v>0</v>
      </c>
      <c r="AV49" s="37">
        <f t="shared" si="61"/>
        <v>0</v>
      </c>
      <c r="AW49" s="37">
        <f t="shared" si="61"/>
        <v>0</v>
      </c>
      <c r="AX49" s="37">
        <f t="shared" si="61"/>
        <v>0</v>
      </c>
      <c r="AY49" s="37">
        <f t="shared" si="61"/>
        <v>69977.279999999999</v>
      </c>
      <c r="AZ49" s="37">
        <f t="shared" si="61"/>
        <v>68021.119999999879</v>
      </c>
      <c r="BA49" s="37">
        <f t="shared" si="61"/>
        <v>0</v>
      </c>
      <c r="BB49" s="37">
        <f t="shared" si="61"/>
        <v>0</v>
      </c>
      <c r="BC49" s="37">
        <f t="shared" si="61"/>
        <v>0</v>
      </c>
      <c r="BD49" s="37">
        <f t="shared" si="61"/>
        <v>0</v>
      </c>
      <c r="BE49" s="37">
        <f t="shared" si="61"/>
        <v>0</v>
      </c>
      <c r="BF49" s="37">
        <f t="shared" si="61"/>
        <v>41355.839999999997</v>
      </c>
      <c r="BG49" s="124">
        <f t="shared" si="58"/>
        <v>2315523.6399999987</v>
      </c>
      <c r="BH49" s="125">
        <f t="shared" si="59"/>
        <v>2325536.4799999986</v>
      </c>
      <c r="BI49" s="38">
        <f>BI47-BI48</f>
        <v>302625.5</v>
      </c>
      <c r="BJ49" s="126">
        <f t="shared" si="57"/>
        <v>2022910.9799999986</v>
      </c>
    </row>
    <row r="50" spans="1:64" ht="15.75">
      <c r="A50" s="130"/>
      <c r="B50" s="12" t="s">
        <v>206</v>
      </c>
      <c r="C50" s="9">
        <f>IF('Upto Month Current'!$I$4="",0,'Upto Month Current'!$I$4)</f>
        <v>3833</v>
      </c>
      <c r="D50" s="9">
        <f>IF('Upto Month Current'!$I$5="",0,'Upto Month Current'!$I$5)</f>
        <v>1442</v>
      </c>
      <c r="E50" s="9">
        <f>IF('Upto Month Current'!$I$6="",0,'Upto Month Current'!$I$6)</f>
        <v>310</v>
      </c>
      <c r="F50" s="9">
        <f>IF('Upto Month Current'!$I$7="",0,'Upto Month Current'!$I$7)</f>
        <v>177</v>
      </c>
      <c r="G50" s="9">
        <f>IF('Upto Month Current'!$I$8="",0,'Upto Month Current'!$I$8)</f>
        <v>281</v>
      </c>
      <c r="H50" s="9">
        <f>IF('Upto Month Current'!$I$9="",0,'Upto Month Current'!$I$9)</f>
        <v>0</v>
      </c>
      <c r="I50" s="9">
        <f>IF('Upto Month Current'!$I$10="",0,'Upto Month Current'!$I$10)</f>
        <v>0</v>
      </c>
      <c r="J50" s="9">
        <f>IF('Upto Month Current'!$I$11="",0,'Upto Month Current'!$I$11)</f>
        <v>0</v>
      </c>
      <c r="K50" s="9">
        <f>IF('Upto Month Current'!$I$12="",0,'Upto Month Current'!$I$12)</f>
        <v>6</v>
      </c>
      <c r="L50" s="9">
        <f>IF('Upto Month Current'!$I$13="",0,'Upto Month Current'!$I$13)</f>
        <v>120</v>
      </c>
      <c r="M50" s="9">
        <f>IF('Upto Month Current'!$I$14="",0,'Upto Month Current'!$I$14)</f>
        <v>147</v>
      </c>
      <c r="N50" s="9">
        <f>IF('Upto Month Current'!$I$15="",0,'Upto Month Current'!$I$15)</f>
        <v>0</v>
      </c>
      <c r="O50" s="9">
        <f>IF('Upto Month Current'!$I$16="",0,'Upto Month Current'!$I$16)</f>
        <v>0</v>
      </c>
      <c r="P50" s="9">
        <f>IF('Upto Month Current'!$I$17="",0,'Upto Month Current'!$I$17)</f>
        <v>92</v>
      </c>
      <c r="Q50" s="9">
        <f>IF('Upto Month Current'!$I$18="",0,'Upto Month Current'!$I$18)</f>
        <v>0</v>
      </c>
      <c r="R50" s="9">
        <f>IF('Upto Month Current'!$I$21="",0,'Upto Month Current'!$I$21)</f>
        <v>0</v>
      </c>
      <c r="S50" s="9">
        <f>IF('Upto Month Current'!$I$26="",0,'Upto Month Current'!$I$26)</f>
        <v>0</v>
      </c>
      <c r="T50" s="9">
        <f>IF('Upto Month Current'!$I$27="",0,'Upto Month Current'!$I$27)</f>
        <v>0</v>
      </c>
      <c r="U50" s="9">
        <f>IF('Upto Month Current'!$I$30="",0,'Upto Month Current'!$I$30)</f>
        <v>0</v>
      </c>
      <c r="V50" s="9">
        <f>IF('Upto Month Current'!$I$35="",0,'Upto Month Current'!$I$35)</f>
        <v>0</v>
      </c>
      <c r="W50" s="9">
        <f>IF('Upto Month Current'!$I$39="",0,'Upto Month Current'!$I$39)</f>
        <v>0</v>
      </c>
      <c r="X50" s="9">
        <f>IF('Upto Month Current'!$I$40="",0,'Upto Month Current'!$I$40)</f>
        <v>0</v>
      </c>
      <c r="Y50" s="9">
        <f>IF('Upto Month Current'!$I$42="",0,'Upto Month Current'!$I$42)</f>
        <v>6</v>
      </c>
      <c r="Z50" s="9">
        <f>IF('Upto Month Current'!$I$43="",0,'Upto Month Current'!$I$43)</f>
        <v>1</v>
      </c>
      <c r="AA50" s="9">
        <f>IF('Upto Month Current'!$I$44="",0,'Upto Month Current'!$I$44)</f>
        <v>14</v>
      </c>
      <c r="AB50" s="9">
        <f>IF('Upto Month Current'!$I$51="",0,'Upto Month Current'!$I$51)</f>
        <v>0</v>
      </c>
      <c r="AC50" s="123">
        <f t="shared" si="56"/>
        <v>6429</v>
      </c>
      <c r="AD50" s="9">
        <f>IF('Upto Month Current'!$I$19="",0,'Upto Month Current'!$I$19)</f>
        <v>0</v>
      </c>
      <c r="AE50" s="9">
        <f>IF('Upto Month Current'!$I$20="",0,'Upto Month Current'!$I$20)</f>
        <v>0</v>
      </c>
      <c r="AF50" s="9">
        <f>IF('Upto Month Current'!$I$22="",0,'Upto Month Current'!$I$22)</f>
        <v>0</v>
      </c>
      <c r="AG50" s="9">
        <f>IF('Upto Month Current'!$I$23="",0,'Upto Month Current'!$I$23)</f>
        <v>0</v>
      </c>
      <c r="AH50" s="9">
        <f>IF('Upto Month Current'!$I$24="",0,'Upto Month Current'!$I$24)</f>
        <v>0</v>
      </c>
      <c r="AI50" s="9">
        <f>IF('Upto Month Current'!$I$25="",0,'Upto Month Current'!$I$25)</f>
        <v>0</v>
      </c>
      <c r="AJ50" s="9">
        <f>IF('Upto Month Current'!$I$28="",0,'Upto Month Current'!$I$28)</f>
        <v>1580</v>
      </c>
      <c r="AK50" s="9">
        <f>IF('Upto Month Current'!$I$29="",0,'Upto Month Current'!$I$29)</f>
        <v>0</v>
      </c>
      <c r="AL50" s="9">
        <f>IF('Upto Month Current'!$I$31="",0,'Upto Month Current'!$I$31)</f>
        <v>6256980</v>
      </c>
      <c r="AM50" s="9">
        <f>IF('Upto Month Current'!$I$32="",0,'Upto Month Current'!$I$32)</f>
        <v>0</v>
      </c>
      <c r="AN50" s="9">
        <f>IF('Upto Month Current'!$I$33="",0,'Upto Month Current'!$I$33)</f>
        <v>0</v>
      </c>
      <c r="AO50" s="9">
        <f>IF('Upto Month Current'!$I$34="",0,'Upto Month Current'!$I$34)</f>
        <v>0</v>
      </c>
      <c r="AP50" s="9">
        <f>IF('Upto Month Current'!$I$36="",0,'Upto Month Current'!$I$36)</f>
        <v>0</v>
      </c>
      <c r="AQ50" s="9">
        <f>IF('Upto Month Current'!$I$37="",0,'Upto Month Current'!$I$37)</f>
        <v>1100</v>
      </c>
      <c r="AR50" s="9">
        <v>0</v>
      </c>
      <c r="AS50" s="9">
        <f>IF('Upto Month Current'!$I$38="",0,'Upto Month Current'!$I$38)</f>
        <v>0</v>
      </c>
      <c r="AT50" s="9">
        <f>IF('Upto Month Current'!$I$41="",0,'Upto Month Current'!$I$41)</f>
        <v>-21401</v>
      </c>
      <c r="AU50" s="9">
        <v>0</v>
      </c>
      <c r="AV50" s="9">
        <f>IF('Upto Month Current'!$I$45="",0,'Upto Month Current'!$I$45)</f>
        <v>0</v>
      </c>
      <c r="AW50" s="9">
        <f>IF('Upto Month Current'!$I$46="",0,'Upto Month Current'!$I$46)</f>
        <v>0</v>
      </c>
      <c r="AX50" s="9">
        <f>IF('Upto Month Current'!$I$47="",0,'Upto Month Current'!$I$47)</f>
        <v>0</v>
      </c>
      <c r="AY50" s="9">
        <f>IF('Upto Month Current'!$I$49="",0,'Upto Month Current'!$I$49)</f>
        <v>0</v>
      </c>
      <c r="AZ50" s="9">
        <f>IF('Upto Month Current'!$I$50="",0,'Upto Month Current'!$I$50)</f>
        <v>646440</v>
      </c>
      <c r="BA50" s="9">
        <f>IF('Upto Month Current'!$I$52="",0,'Upto Month Current'!$I$52)</f>
        <v>0</v>
      </c>
      <c r="BB50" s="9">
        <f>IF('Upto Month Current'!$I$53="",0,'Upto Month Current'!$I$53)</f>
        <v>0</v>
      </c>
      <c r="BC50" s="9">
        <f>IF('Upto Month Current'!$I$54="",0,'Upto Month Current'!$I$54)</f>
        <v>0</v>
      </c>
      <c r="BD50" s="9">
        <f>IF('Upto Month Current'!$I$55="",0,'Upto Month Current'!$I$55)</f>
        <v>0</v>
      </c>
      <c r="BE50" s="9">
        <f>IF('Upto Month Current'!$I$56="",0,'Upto Month Current'!$I$56)</f>
        <v>6258</v>
      </c>
      <c r="BF50" s="9">
        <f>IF('Upto Month Current'!$I$58="",0,'Upto Month Current'!$I$58)</f>
        <v>-4088</v>
      </c>
      <c r="BG50" s="124">
        <f t="shared" si="58"/>
        <v>6886869</v>
      </c>
      <c r="BH50" s="125">
        <f t="shared" si="59"/>
        <v>6893298</v>
      </c>
      <c r="BI50" s="9">
        <f>IF('Upto Month Current'!$I$60="",0,'Upto Month Current'!$I$60)-'Upto Month Current'!I57</f>
        <v>225899</v>
      </c>
      <c r="BJ50" s="126">
        <f t="shared" si="57"/>
        <v>6667399</v>
      </c>
      <c r="BK50" s="101">
        <f>'Upto Month Current'!$I$61</f>
        <v>6667400</v>
      </c>
    </row>
    <row r="51" spans="1:64" ht="15.75">
      <c r="A51" s="130"/>
      <c r="B51" s="5" t="s">
        <v>204</v>
      </c>
      <c r="C51" s="128">
        <f t="shared" ref="C51:AH51" si="62">C50/C47</f>
        <v>0.25931939652256275</v>
      </c>
      <c r="D51" s="128">
        <f t="shared" si="62"/>
        <v>0.56416275430359941</v>
      </c>
      <c r="E51" s="128">
        <f t="shared" si="62"/>
        <v>0.53819444444444442</v>
      </c>
      <c r="F51" s="128">
        <f t="shared" si="62"/>
        <v>9.9887133182844243E-2</v>
      </c>
      <c r="G51" s="128">
        <f t="shared" si="62"/>
        <v>0.44391785150078988</v>
      </c>
      <c r="H51" s="128" t="e">
        <f t="shared" si="62"/>
        <v>#DIV/0!</v>
      </c>
      <c r="I51" s="128" t="e">
        <f t="shared" si="62"/>
        <v>#DIV/0!</v>
      </c>
      <c r="J51" s="128">
        <f t="shared" si="62"/>
        <v>0</v>
      </c>
      <c r="K51" s="128" t="e">
        <f t="shared" si="62"/>
        <v>#DIV/0!</v>
      </c>
      <c r="L51" s="128">
        <f t="shared" si="62"/>
        <v>0.30226700251889171</v>
      </c>
      <c r="M51" s="128">
        <f t="shared" si="62"/>
        <v>1.2352941176470589</v>
      </c>
      <c r="N51" s="128" t="e">
        <f t="shared" si="62"/>
        <v>#DIV/0!</v>
      </c>
      <c r="O51" s="128" t="e">
        <f t="shared" si="62"/>
        <v>#DIV/0!</v>
      </c>
      <c r="P51" s="128">
        <f t="shared" si="62"/>
        <v>0.84403669724770647</v>
      </c>
      <c r="Q51" s="128" t="e">
        <f t="shared" si="62"/>
        <v>#DIV/0!</v>
      </c>
      <c r="R51" s="128">
        <f t="shared" si="62"/>
        <v>0</v>
      </c>
      <c r="S51" s="128" t="e">
        <f t="shared" si="62"/>
        <v>#DIV/0!</v>
      </c>
      <c r="T51" s="128" t="e">
        <f t="shared" si="62"/>
        <v>#DIV/0!</v>
      </c>
      <c r="U51" s="128" t="e">
        <f t="shared" si="62"/>
        <v>#DIV/0!</v>
      </c>
      <c r="V51" s="128" t="e">
        <f t="shared" si="62"/>
        <v>#DIV/0!</v>
      </c>
      <c r="W51" s="128" t="e">
        <f t="shared" si="62"/>
        <v>#DIV/0!</v>
      </c>
      <c r="X51" s="128" t="e">
        <f t="shared" si="62"/>
        <v>#DIV/0!</v>
      </c>
      <c r="Y51" s="128" t="e">
        <f t="shared" si="62"/>
        <v>#DIV/0!</v>
      </c>
      <c r="Z51" s="128" t="e">
        <f t="shared" si="62"/>
        <v>#DIV/0!</v>
      </c>
      <c r="AA51" s="128" t="e">
        <f t="shared" si="62"/>
        <v>#DIV/0!</v>
      </c>
      <c r="AB51" s="128" t="e">
        <f t="shared" si="62"/>
        <v>#DIV/0!</v>
      </c>
      <c r="AC51" s="128">
        <f t="shared" si="62"/>
        <v>0.29998600158648686</v>
      </c>
      <c r="AD51" s="128" t="e">
        <f t="shared" si="62"/>
        <v>#DIV/0!</v>
      </c>
      <c r="AE51" s="128" t="e">
        <f t="shared" si="62"/>
        <v>#DIV/0!</v>
      </c>
      <c r="AF51" s="128" t="e">
        <f t="shared" si="62"/>
        <v>#DIV/0!</v>
      </c>
      <c r="AG51" s="128" t="e">
        <f t="shared" si="62"/>
        <v>#DIV/0!</v>
      </c>
      <c r="AH51" s="128" t="e">
        <f t="shared" si="62"/>
        <v>#DIV/0!</v>
      </c>
      <c r="AI51" s="128" t="e">
        <f t="shared" ref="AI51:BJ51" si="63">AI50/AI47</f>
        <v>#DIV/0!</v>
      </c>
      <c r="AJ51" s="128">
        <f t="shared" si="63"/>
        <v>8.1579545219851706E-3</v>
      </c>
      <c r="AK51" s="128">
        <f t="shared" si="63"/>
        <v>0</v>
      </c>
      <c r="AL51" s="128">
        <f t="shared" si="63"/>
        <v>0.99093788603465205</v>
      </c>
      <c r="AM51" s="128" t="e">
        <f t="shared" si="63"/>
        <v>#DIV/0!</v>
      </c>
      <c r="AN51" s="128" t="e">
        <f t="shared" si="63"/>
        <v>#DIV/0!</v>
      </c>
      <c r="AO51" s="128" t="e">
        <f t="shared" si="63"/>
        <v>#DIV/0!</v>
      </c>
      <c r="AP51" s="128" t="e">
        <f t="shared" si="63"/>
        <v>#DIV/0!</v>
      </c>
      <c r="AQ51" s="128">
        <f t="shared" si="63"/>
        <v>1.2106724074551006E-3</v>
      </c>
      <c r="AR51" s="128" t="e">
        <f t="shared" si="63"/>
        <v>#DIV/0!</v>
      </c>
      <c r="AS51" s="128" t="e">
        <f t="shared" si="63"/>
        <v>#DIV/0!</v>
      </c>
      <c r="AT51" s="128">
        <f t="shared" si="63"/>
        <v>-3.7434230779994963E-2</v>
      </c>
      <c r="AU51" s="128" t="e">
        <f t="shared" si="63"/>
        <v>#DIV/0!</v>
      </c>
      <c r="AV51" s="128" t="e">
        <f t="shared" si="63"/>
        <v>#DIV/0!</v>
      </c>
      <c r="AW51" s="128" t="e">
        <f t="shared" si="63"/>
        <v>#DIV/0!</v>
      </c>
      <c r="AX51" s="128" t="e">
        <f t="shared" si="63"/>
        <v>#DIV/0!</v>
      </c>
      <c r="AY51" s="128">
        <f t="shared" si="63"/>
        <v>0</v>
      </c>
      <c r="AZ51" s="128">
        <f t="shared" si="63"/>
        <v>0.65442794752752087</v>
      </c>
      <c r="BA51" s="128" t="e">
        <f t="shared" si="63"/>
        <v>#DIV/0!</v>
      </c>
      <c r="BB51" s="128" t="e">
        <f t="shared" si="63"/>
        <v>#DIV/0!</v>
      </c>
      <c r="BC51" s="128" t="e">
        <f t="shared" si="63"/>
        <v>#DIV/0!</v>
      </c>
      <c r="BD51" s="128" t="e">
        <f t="shared" si="63"/>
        <v>#DIV/0!</v>
      </c>
      <c r="BE51" s="128" t="e">
        <f t="shared" si="63"/>
        <v>#DIV/0!</v>
      </c>
      <c r="BF51" s="128">
        <f t="shared" si="63"/>
        <v>-4.7447712342440634E-2</v>
      </c>
      <c r="BG51" s="128">
        <f t="shared" si="63"/>
        <v>0.74711097852028641</v>
      </c>
      <c r="BH51" s="128">
        <f t="shared" si="63"/>
        <v>0.74607386537114673</v>
      </c>
      <c r="BI51" s="128">
        <f t="shared" si="63"/>
        <v>0.3732319318761968</v>
      </c>
      <c r="BJ51" s="128">
        <f t="shared" si="63"/>
        <v>0.77220986822141768</v>
      </c>
    </row>
    <row r="52" spans="1:64" ht="15.75">
      <c r="A52" s="130"/>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6"/>
      <c r="AD52" s="5"/>
      <c r="AE52" s="5"/>
      <c r="AF52" s="5"/>
      <c r="AG52" s="5"/>
      <c r="AH52" s="5"/>
      <c r="AI52" s="5"/>
      <c r="AJ52" s="5"/>
      <c r="AK52" s="5"/>
      <c r="AL52" s="5"/>
      <c r="AM52" s="5"/>
      <c r="AN52" s="5"/>
      <c r="AO52" s="5"/>
      <c r="AP52" s="5"/>
      <c r="AQ52" s="5"/>
      <c r="AR52" s="5"/>
      <c r="AS52" s="5"/>
      <c r="AT52" s="5"/>
      <c r="AU52" s="5"/>
      <c r="AV52" s="6"/>
      <c r="AW52" s="5"/>
      <c r="AX52" s="5"/>
      <c r="AY52" s="5"/>
      <c r="AZ52" s="5"/>
      <c r="BA52" s="5"/>
      <c r="BB52" s="5"/>
      <c r="BC52" s="5"/>
      <c r="BD52" s="5"/>
      <c r="BE52" s="5"/>
      <c r="BF52" s="5"/>
      <c r="BG52" s="6"/>
      <c r="BH52" s="44"/>
      <c r="BI52" s="5"/>
      <c r="BJ52" s="50"/>
    </row>
    <row r="53" spans="1:64" ht="15.75">
      <c r="A53" s="15" t="s">
        <v>137</v>
      </c>
      <c r="B53" s="11" t="s">
        <v>208</v>
      </c>
      <c r="C53" s="122">
        <v>883399</v>
      </c>
      <c r="D53" s="122">
        <v>142934</v>
      </c>
      <c r="E53" s="122">
        <v>38046</v>
      </c>
      <c r="F53" s="122">
        <v>69125</v>
      </c>
      <c r="G53" s="122">
        <v>63472</v>
      </c>
      <c r="H53" s="122">
        <v>0</v>
      </c>
      <c r="I53" s="122">
        <v>0</v>
      </c>
      <c r="J53" s="122">
        <v>0</v>
      </c>
      <c r="K53" s="122">
        <v>140</v>
      </c>
      <c r="L53" s="122">
        <v>1475</v>
      </c>
      <c r="M53" s="122">
        <v>62817</v>
      </c>
      <c r="N53" s="122">
        <v>5764</v>
      </c>
      <c r="O53" s="122">
        <v>2053</v>
      </c>
      <c r="P53" s="122">
        <v>8187</v>
      </c>
      <c r="Q53" s="122">
        <v>0</v>
      </c>
      <c r="R53" s="122">
        <v>977</v>
      </c>
      <c r="S53" s="122">
        <v>762685</v>
      </c>
      <c r="T53" s="122">
        <v>1003547</v>
      </c>
      <c r="U53" s="122">
        <v>0</v>
      </c>
      <c r="V53" s="122">
        <v>0</v>
      </c>
      <c r="W53" s="122">
        <v>0</v>
      </c>
      <c r="X53" s="122">
        <v>0</v>
      </c>
      <c r="Y53" s="122">
        <v>208</v>
      </c>
      <c r="Z53" s="122">
        <v>14</v>
      </c>
      <c r="AA53" s="122">
        <v>228</v>
      </c>
      <c r="AB53" s="122">
        <v>0</v>
      </c>
      <c r="AC53" s="123">
        <f t="shared" ref="AC53:AC56" si="64">SUM(C53:AB53)</f>
        <v>3045071</v>
      </c>
      <c r="AD53" s="122">
        <v>1656</v>
      </c>
      <c r="AE53" s="122">
        <v>98</v>
      </c>
      <c r="AF53" s="122">
        <v>1228</v>
      </c>
      <c r="AG53" s="122">
        <v>0</v>
      </c>
      <c r="AH53" s="122">
        <v>0</v>
      </c>
      <c r="AI53" s="122">
        <v>18</v>
      </c>
      <c r="AJ53" s="122">
        <v>5577</v>
      </c>
      <c r="AK53" s="122">
        <v>222330</v>
      </c>
      <c r="AL53" s="122">
        <v>186651</v>
      </c>
      <c r="AM53" s="122">
        <v>0</v>
      </c>
      <c r="AN53" s="122">
        <v>324102</v>
      </c>
      <c r="AO53" s="122">
        <v>0</v>
      </c>
      <c r="AP53" s="122">
        <v>0</v>
      </c>
      <c r="AQ53" s="122">
        <v>0</v>
      </c>
      <c r="AR53" s="122">
        <v>0</v>
      </c>
      <c r="AS53" s="122">
        <v>0</v>
      </c>
      <c r="AT53" s="122">
        <v>0</v>
      </c>
      <c r="AU53" s="122">
        <v>0</v>
      </c>
      <c r="AV53" s="122">
        <v>271</v>
      </c>
      <c r="AW53" s="122">
        <v>245</v>
      </c>
      <c r="AX53" s="122">
        <v>590</v>
      </c>
      <c r="AY53" s="122">
        <v>0</v>
      </c>
      <c r="AZ53" s="122">
        <v>0</v>
      </c>
      <c r="BA53" s="122">
        <v>0</v>
      </c>
      <c r="BB53" s="122">
        <v>21251</v>
      </c>
      <c r="BC53" s="122">
        <v>21251</v>
      </c>
      <c r="BD53" s="122">
        <v>179</v>
      </c>
      <c r="BE53" s="122">
        <v>1881</v>
      </c>
      <c r="BF53" s="122">
        <v>-103136</v>
      </c>
      <c r="BG53" s="124">
        <f>SUM(AD53:BF53)</f>
        <v>684192</v>
      </c>
      <c r="BH53" s="125">
        <f>AC53+BG53</f>
        <v>3729263</v>
      </c>
      <c r="BI53" s="98">
        <v>100</v>
      </c>
      <c r="BJ53" s="126">
        <f t="shared" ref="BJ53:BJ56" si="65">BH53-BI53</f>
        <v>3729163</v>
      </c>
    </row>
    <row r="54" spans="1:64" ht="15.75">
      <c r="A54" s="130" t="s">
        <v>137</v>
      </c>
      <c r="B54" s="5" t="s">
        <v>205</v>
      </c>
      <c r="C54" s="37">
        <v>459367.48</v>
      </c>
      <c r="D54" s="37">
        <v>113709.95999999999</v>
      </c>
      <c r="E54" s="37">
        <v>0</v>
      </c>
      <c r="F54" s="37">
        <v>35945</v>
      </c>
      <c r="G54" s="37">
        <v>33005.440000000002</v>
      </c>
      <c r="H54" s="37">
        <v>0</v>
      </c>
      <c r="I54" s="37">
        <v>0</v>
      </c>
      <c r="J54" s="37">
        <v>0</v>
      </c>
      <c r="K54" s="37">
        <v>72.800000000000011</v>
      </c>
      <c r="L54" s="37">
        <v>767</v>
      </c>
      <c r="M54" s="37">
        <v>32664.840000000004</v>
      </c>
      <c r="N54" s="37">
        <v>2997.2799999999997</v>
      </c>
      <c r="O54" s="37">
        <v>1067.56</v>
      </c>
      <c r="P54" s="37">
        <v>5822.4400000000005</v>
      </c>
      <c r="Q54" s="37">
        <v>0</v>
      </c>
      <c r="R54" s="37">
        <v>1677</v>
      </c>
      <c r="S54" s="37">
        <v>396596.19999999995</v>
      </c>
      <c r="T54" s="37">
        <v>521844.44000000006</v>
      </c>
      <c r="U54" s="37"/>
      <c r="V54" s="37">
        <v>0</v>
      </c>
      <c r="W54" s="37">
        <v>0</v>
      </c>
      <c r="X54" s="37">
        <v>0</v>
      </c>
      <c r="Y54" s="37">
        <v>108.16</v>
      </c>
      <c r="Z54" s="37">
        <v>7.2800000000000011</v>
      </c>
      <c r="AA54" s="37">
        <v>118.56000000000003</v>
      </c>
      <c r="AB54" s="37">
        <v>0</v>
      </c>
      <c r="AC54" s="123">
        <f t="shared" si="64"/>
        <v>1605771.44</v>
      </c>
      <c r="AD54" s="37">
        <v>3857.88</v>
      </c>
      <c r="AE54" s="37">
        <v>50.960000000000008</v>
      </c>
      <c r="AF54" s="37">
        <v>638.56000000000006</v>
      </c>
      <c r="AG54" s="37">
        <v>0</v>
      </c>
      <c r="AH54" s="37">
        <v>0</v>
      </c>
      <c r="AI54" s="37">
        <v>9.36</v>
      </c>
      <c r="AJ54" s="37">
        <v>2900.04</v>
      </c>
      <c r="AK54" s="37">
        <v>115611.6</v>
      </c>
      <c r="AL54" s="37">
        <v>97058.52</v>
      </c>
      <c r="AM54" s="37">
        <v>0</v>
      </c>
      <c r="AN54" s="37">
        <v>168533.04</v>
      </c>
      <c r="AO54" s="37">
        <v>0</v>
      </c>
      <c r="AP54" s="37">
        <v>0</v>
      </c>
      <c r="AQ54" s="37">
        <v>0</v>
      </c>
      <c r="AR54" s="37"/>
      <c r="AS54" s="37"/>
      <c r="AT54" s="37">
        <v>0</v>
      </c>
      <c r="AU54" s="37"/>
      <c r="AV54" s="37">
        <v>140.92000000000002</v>
      </c>
      <c r="AW54" s="37">
        <v>127.4</v>
      </c>
      <c r="AX54" s="37">
        <v>306.8</v>
      </c>
      <c r="AY54" s="37">
        <v>0</v>
      </c>
      <c r="AZ54" s="37">
        <v>0</v>
      </c>
      <c r="BA54" s="37">
        <v>0</v>
      </c>
      <c r="BB54" s="37">
        <v>11050.52</v>
      </c>
      <c r="BC54" s="37">
        <v>11050.52</v>
      </c>
      <c r="BD54" s="37">
        <v>93.079999999999984</v>
      </c>
      <c r="BE54" s="37">
        <v>978.12000000000012</v>
      </c>
      <c r="BF54" s="37">
        <v>-53630.720000000016</v>
      </c>
      <c r="BG54" s="124">
        <f t="shared" ref="BG54:BG56" si="66">SUM(AD54:BF54)</f>
        <v>358776.60000000003</v>
      </c>
      <c r="BH54" s="125">
        <f t="shared" ref="BH54:BH56" si="67">AC54+BG54</f>
        <v>1964548.04</v>
      </c>
      <c r="BI54" s="11">
        <v>50.000000000000007</v>
      </c>
      <c r="BJ54" s="126">
        <f t="shared" si="65"/>
        <v>1964498.04</v>
      </c>
    </row>
    <row r="55" spans="1:64" ht="15.75">
      <c r="A55" s="130"/>
      <c r="B55" s="5"/>
      <c r="C55" s="37">
        <f>C53-C54</f>
        <v>424031.52</v>
      </c>
      <c r="D55" s="37">
        <f t="shared" ref="D55:AB55" si="68">D53-D54</f>
        <v>29224.040000000008</v>
      </c>
      <c r="E55" s="37">
        <f t="shared" si="68"/>
        <v>38046</v>
      </c>
      <c r="F55" s="37">
        <f t="shared" si="68"/>
        <v>33180</v>
      </c>
      <c r="G55" s="37">
        <f t="shared" si="68"/>
        <v>30466.559999999998</v>
      </c>
      <c r="H55" s="37">
        <f t="shared" si="68"/>
        <v>0</v>
      </c>
      <c r="I55" s="37">
        <f t="shared" si="68"/>
        <v>0</v>
      </c>
      <c r="J55" s="37">
        <f t="shared" si="68"/>
        <v>0</v>
      </c>
      <c r="K55" s="37">
        <f t="shared" si="68"/>
        <v>67.199999999999989</v>
      </c>
      <c r="L55" s="37">
        <f t="shared" si="68"/>
        <v>708</v>
      </c>
      <c r="M55" s="37">
        <f t="shared" si="68"/>
        <v>30152.159999999996</v>
      </c>
      <c r="N55" s="37">
        <f t="shared" si="68"/>
        <v>2766.7200000000003</v>
      </c>
      <c r="O55" s="37">
        <f t="shared" si="68"/>
        <v>985.44</v>
      </c>
      <c r="P55" s="37">
        <f t="shared" si="68"/>
        <v>2364.5599999999995</v>
      </c>
      <c r="Q55" s="37">
        <f t="shared" si="68"/>
        <v>0</v>
      </c>
      <c r="R55" s="37">
        <f t="shared" si="68"/>
        <v>-700</v>
      </c>
      <c r="S55" s="37">
        <f t="shared" si="68"/>
        <v>366088.80000000005</v>
      </c>
      <c r="T55" s="37">
        <f t="shared" si="68"/>
        <v>481702.55999999994</v>
      </c>
      <c r="U55" s="37">
        <f t="shared" si="68"/>
        <v>0</v>
      </c>
      <c r="V55" s="37">
        <f t="shared" si="68"/>
        <v>0</v>
      </c>
      <c r="W55" s="37">
        <f t="shared" si="68"/>
        <v>0</v>
      </c>
      <c r="X55" s="37">
        <f t="shared" si="68"/>
        <v>0</v>
      </c>
      <c r="Y55" s="37">
        <f t="shared" si="68"/>
        <v>99.84</v>
      </c>
      <c r="Z55" s="37">
        <f t="shared" si="68"/>
        <v>6.7199999999999989</v>
      </c>
      <c r="AA55" s="37">
        <f t="shared" si="68"/>
        <v>109.43999999999997</v>
      </c>
      <c r="AB55" s="37">
        <f t="shared" si="68"/>
        <v>0</v>
      </c>
      <c r="AC55" s="123">
        <f t="shared" si="64"/>
        <v>1439299.56</v>
      </c>
      <c r="AD55" s="37">
        <f>AD53-AD54</f>
        <v>-2201.88</v>
      </c>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124">
        <f t="shared" si="66"/>
        <v>-2201.88</v>
      </c>
      <c r="BH55" s="125">
        <f t="shared" si="67"/>
        <v>1437097.6800000002</v>
      </c>
      <c r="BI55" s="38">
        <f>BI53-BI54</f>
        <v>49.999999999999993</v>
      </c>
      <c r="BJ55" s="126">
        <f t="shared" si="65"/>
        <v>1437047.6800000002</v>
      </c>
    </row>
    <row r="56" spans="1:64" ht="15.75">
      <c r="A56" s="130"/>
      <c r="B56" s="12" t="s">
        <v>206</v>
      </c>
      <c r="C56" s="9">
        <f>IF('Upto Month Current'!$J$4="",0,'Upto Month Current'!$J$4)</f>
        <v>279526</v>
      </c>
      <c r="D56" s="9">
        <f>IF('Upto Month Current'!$J$5="",0,'Upto Month Current'!$J$5)</f>
        <v>104833</v>
      </c>
      <c r="E56" s="9">
        <f>IF('Upto Month Current'!$J$6="",0,'Upto Month Current'!$J$6)</f>
        <v>12984</v>
      </c>
      <c r="F56" s="9">
        <f>IF('Upto Month Current'!$J$7="",0,'Upto Month Current'!$J$7)</f>
        <v>22359</v>
      </c>
      <c r="G56" s="9">
        <f>IF('Upto Month Current'!$J$8="",0,'Upto Month Current'!$J$8)</f>
        <v>22112</v>
      </c>
      <c r="H56" s="9">
        <f>IF('Upto Month Current'!$J$9="",0,'Upto Month Current'!$J$9)</f>
        <v>0</v>
      </c>
      <c r="I56" s="9">
        <f>IF('Upto Month Current'!$J$10="",0,'Upto Month Current'!$J$10)</f>
        <v>0</v>
      </c>
      <c r="J56" s="9">
        <f>IF('Upto Month Current'!$J$11="",0,'Upto Month Current'!$J$11)</f>
        <v>0</v>
      </c>
      <c r="K56" s="9">
        <f>IF('Upto Month Current'!$J$12="",0,'Upto Month Current'!$J$12)</f>
        <v>317</v>
      </c>
      <c r="L56" s="9">
        <f>IF('Upto Month Current'!$J$13="",0,'Upto Month Current'!$J$13)</f>
        <v>17</v>
      </c>
      <c r="M56" s="9">
        <f>IF('Upto Month Current'!$J$14="",0,'Upto Month Current'!$J$14)</f>
        <v>29465</v>
      </c>
      <c r="N56" s="9">
        <f>IF('Upto Month Current'!$J$15="",0,'Upto Month Current'!$J$15)</f>
        <v>9</v>
      </c>
      <c r="O56" s="9">
        <f>IF('Upto Month Current'!$J$16="",0,'Upto Month Current'!$J$16)</f>
        <v>675</v>
      </c>
      <c r="P56" s="9">
        <f>IF('Upto Month Current'!$J$17="",0,'Upto Month Current'!$J$17)</f>
        <v>3544</v>
      </c>
      <c r="Q56" s="9">
        <f>IF('Upto Month Current'!$J$18="",0,'Upto Month Current'!$J$18)</f>
        <v>0</v>
      </c>
      <c r="R56" s="9">
        <f>IF('Upto Month Current'!$J$21="",0,'Upto Month Current'!$J$21)</f>
        <v>1054</v>
      </c>
      <c r="S56" s="9">
        <f>IF('Upto Month Current'!$J$26="",0,'Upto Month Current'!$J$26)</f>
        <v>413036</v>
      </c>
      <c r="T56" s="9">
        <f>IF('Upto Month Current'!$J$27="",0,'Upto Month Current'!$J$27)</f>
        <v>305360</v>
      </c>
      <c r="U56" s="9">
        <f>IF('Upto Month Current'!$J$30="",0,'Upto Month Current'!$J$30)</f>
        <v>0</v>
      </c>
      <c r="V56" s="9">
        <f>IF('Upto Month Current'!$J$35="",0,'Upto Month Current'!$J$35)</f>
        <v>0</v>
      </c>
      <c r="W56" s="9">
        <f>IF('Upto Month Current'!$J$39="",0,'Upto Month Current'!$J$39)</f>
        <v>0</v>
      </c>
      <c r="X56" s="9">
        <f>IF('Upto Month Current'!$J$40="",0,'Upto Month Current'!$J$40)</f>
        <v>0</v>
      </c>
      <c r="Y56" s="9">
        <f>IF('Upto Month Current'!$J$42="",0,'Upto Month Current'!$J$42)</f>
        <v>275</v>
      </c>
      <c r="Z56" s="9">
        <f>IF('Upto Month Current'!$J$43="",0,'Upto Month Current'!$J$43)</f>
        <v>413</v>
      </c>
      <c r="AA56" s="9">
        <f>IF('Upto Month Current'!$J$44="",0,'Upto Month Current'!$J$44)</f>
        <v>309</v>
      </c>
      <c r="AB56" s="9">
        <f>IF('Upto Month Current'!$J$51="",0,'Upto Month Current'!$J$51)</f>
        <v>0</v>
      </c>
      <c r="AC56" s="123">
        <f t="shared" si="64"/>
        <v>1196288</v>
      </c>
      <c r="AD56" s="9">
        <f>IF('Upto Month Current'!$J$19="",0,'Upto Month Current'!$J$19)</f>
        <v>0</v>
      </c>
      <c r="AE56" s="9">
        <f>IF('Upto Month Current'!$J$20="",0,'Upto Month Current'!$J$20)</f>
        <v>42</v>
      </c>
      <c r="AF56" s="9">
        <f>IF('Upto Month Current'!$J$22="",0,'Upto Month Current'!$J$22)</f>
        <v>183</v>
      </c>
      <c r="AG56" s="9">
        <f>IF('Upto Month Current'!$J$23="",0,'Upto Month Current'!$J$23)</f>
        <v>0</v>
      </c>
      <c r="AH56" s="9">
        <f>IF('Upto Month Current'!$J$24="",0,'Upto Month Current'!$J$24)</f>
        <v>0</v>
      </c>
      <c r="AI56" s="9">
        <f>IF('Upto Month Current'!$J$25="",0,'Upto Month Current'!$J$25)</f>
        <v>0</v>
      </c>
      <c r="AJ56" s="9">
        <f>IF('Upto Month Current'!$J$28="",0,'Upto Month Current'!$J$28)</f>
        <v>578</v>
      </c>
      <c r="AK56" s="9">
        <f>IF('Upto Month Current'!$J$29="",0,'Upto Month Current'!$J$29)</f>
        <v>44854</v>
      </c>
      <c r="AL56" s="9">
        <f>IF('Upto Month Current'!$J$31="",0,'Upto Month Current'!$J$31)</f>
        <v>29839</v>
      </c>
      <c r="AM56" s="9">
        <f>IF('Upto Month Current'!$J$32="",0,'Upto Month Current'!$J$32)</f>
        <v>0</v>
      </c>
      <c r="AN56" s="9">
        <f>IF('Upto Month Current'!$J$33="",0,'Upto Month Current'!$J$33)</f>
        <v>141831</v>
      </c>
      <c r="AO56" s="9">
        <f>IF('Upto Month Current'!$J$34="",0,'Upto Month Current'!$J$34)</f>
        <v>0</v>
      </c>
      <c r="AP56" s="9">
        <f>IF('Upto Month Current'!$J$36="",0,'Upto Month Current'!$J$36)</f>
        <v>0</v>
      </c>
      <c r="AQ56" s="9">
        <f>IF('Upto Month Current'!$J$37="",0,'Upto Month Current'!$J$37)</f>
        <v>0</v>
      </c>
      <c r="AR56" s="9">
        <v>0</v>
      </c>
      <c r="AS56" s="9">
        <f>IF('Upto Month Current'!$J$38="",0,'Upto Month Current'!$J$38)</f>
        <v>0</v>
      </c>
      <c r="AT56" s="9">
        <f>IF('Upto Month Current'!$J$41="",0,'Upto Month Current'!$J$41)</f>
        <v>0</v>
      </c>
      <c r="AU56" s="9">
        <v>0</v>
      </c>
      <c r="AV56" s="9">
        <f>IF('Upto Month Current'!$J$45="",0,'Upto Month Current'!$J$45)</f>
        <v>0</v>
      </c>
      <c r="AW56" s="9">
        <f>IF('Upto Month Current'!$J$46="",0,'Upto Month Current'!$J$46)</f>
        <v>0</v>
      </c>
      <c r="AX56" s="9">
        <f>IF('Upto Month Current'!$J$47="",0,'Upto Month Current'!$J$47)</f>
        <v>362</v>
      </c>
      <c r="AY56" s="9">
        <f>IF('Upto Month Current'!$J$49="",0,'Upto Month Current'!$J$49)</f>
        <v>0</v>
      </c>
      <c r="AZ56" s="9">
        <f>IF('Upto Month Current'!$J$50="",0,'Upto Month Current'!$J$50)</f>
        <v>0</v>
      </c>
      <c r="BA56" s="9">
        <f>IF('Upto Month Current'!$J$52="",0,'Upto Month Current'!$J$52)</f>
        <v>0</v>
      </c>
      <c r="BB56" s="9">
        <f>IF('Upto Month Current'!$J$53="",0,'Upto Month Current'!$J$53)</f>
        <v>10984</v>
      </c>
      <c r="BC56" s="9">
        <f>IF('Upto Month Current'!$J$54="",0,'Upto Month Current'!$J$54)</f>
        <v>10960</v>
      </c>
      <c r="BD56" s="9">
        <f>IF('Upto Month Current'!$J$55="",0,'Upto Month Current'!$J$55)</f>
        <v>0</v>
      </c>
      <c r="BE56" s="9">
        <f>IF('Upto Month Current'!$J$56="",0,'Upto Month Current'!$J$56)</f>
        <v>1408</v>
      </c>
      <c r="BF56" s="9">
        <f>IF('Upto Month Current'!$J$58="",0,'Upto Month Current'!$J$58)</f>
        <v>-24749</v>
      </c>
      <c r="BG56" s="124">
        <f t="shared" si="66"/>
        <v>216292</v>
      </c>
      <c r="BH56" s="125">
        <f t="shared" si="67"/>
        <v>1412580</v>
      </c>
      <c r="BI56" s="9">
        <f>IF('Upto Month Current'!$J$60="",0,'Upto Month Current'!$J$60)</f>
        <v>0</v>
      </c>
      <c r="BJ56" s="126">
        <f t="shared" si="65"/>
        <v>1412580</v>
      </c>
      <c r="BK56">
        <f>'Upto Month Current'!$J$61</f>
        <v>1412579</v>
      </c>
      <c r="BL56" s="30"/>
    </row>
    <row r="57" spans="1:64" ht="15.75">
      <c r="A57" s="130"/>
      <c r="B57" s="5" t="s">
        <v>204</v>
      </c>
      <c r="C57" s="128">
        <f t="shared" ref="C57:AH57" si="69">C56/C53</f>
        <v>0.31642100568372844</v>
      </c>
      <c r="D57" s="128">
        <f t="shared" si="69"/>
        <v>0.73343641121076864</v>
      </c>
      <c r="E57" s="128">
        <f t="shared" si="69"/>
        <v>0.34127109288755719</v>
      </c>
      <c r="F57" s="128">
        <f t="shared" si="69"/>
        <v>0.32345750452079564</v>
      </c>
      <c r="G57" s="128">
        <f t="shared" si="69"/>
        <v>0.34837408621124277</v>
      </c>
      <c r="H57" s="128" t="e">
        <f t="shared" si="69"/>
        <v>#DIV/0!</v>
      </c>
      <c r="I57" s="128" t="e">
        <f t="shared" si="69"/>
        <v>#DIV/0!</v>
      </c>
      <c r="J57" s="128" t="e">
        <f t="shared" si="69"/>
        <v>#DIV/0!</v>
      </c>
      <c r="K57" s="128">
        <f t="shared" si="69"/>
        <v>2.2642857142857142</v>
      </c>
      <c r="L57" s="128">
        <f t="shared" si="69"/>
        <v>1.152542372881356E-2</v>
      </c>
      <c r="M57" s="128">
        <f t="shared" si="69"/>
        <v>0.46906092299855134</v>
      </c>
      <c r="N57" s="128">
        <f t="shared" si="69"/>
        <v>1.5614156835530881E-3</v>
      </c>
      <c r="O57" s="128">
        <f t="shared" si="69"/>
        <v>0.32878714076960547</v>
      </c>
      <c r="P57" s="128">
        <f t="shared" si="69"/>
        <v>0.43288139733724196</v>
      </c>
      <c r="Q57" s="128" t="e">
        <f t="shared" si="69"/>
        <v>#DIV/0!</v>
      </c>
      <c r="R57" s="128">
        <f t="shared" si="69"/>
        <v>1.0788126919140226</v>
      </c>
      <c r="S57" s="128">
        <f t="shared" si="69"/>
        <v>0.54155516366520906</v>
      </c>
      <c r="T57" s="128">
        <f t="shared" si="69"/>
        <v>0.30428071629928644</v>
      </c>
      <c r="U57" s="128" t="e">
        <f t="shared" si="69"/>
        <v>#DIV/0!</v>
      </c>
      <c r="V57" s="128" t="e">
        <f t="shared" si="69"/>
        <v>#DIV/0!</v>
      </c>
      <c r="W57" s="128" t="e">
        <f t="shared" si="69"/>
        <v>#DIV/0!</v>
      </c>
      <c r="X57" s="128" t="e">
        <f t="shared" si="69"/>
        <v>#DIV/0!</v>
      </c>
      <c r="Y57" s="128">
        <f t="shared" si="69"/>
        <v>1.3221153846153846</v>
      </c>
      <c r="Z57" s="128">
        <f t="shared" si="69"/>
        <v>29.5</v>
      </c>
      <c r="AA57" s="128">
        <f t="shared" si="69"/>
        <v>1.3552631578947369</v>
      </c>
      <c r="AB57" s="128" t="e">
        <f t="shared" si="69"/>
        <v>#DIV/0!</v>
      </c>
      <c r="AC57" s="128">
        <f t="shared" si="69"/>
        <v>0.39286046203848779</v>
      </c>
      <c r="AD57" s="128">
        <f t="shared" si="69"/>
        <v>0</v>
      </c>
      <c r="AE57" s="128">
        <f t="shared" si="69"/>
        <v>0.42857142857142855</v>
      </c>
      <c r="AF57" s="128">
        <f t="shared" si="69"/>
        <v>0.14902280130293161</v>
      </c>
      <c r="AG57" s="128" t="e">
        <f t="shared" si="69"/>
        <v>#DIV/0!</v>
      </c>
      <c r="AH57" s="128" t="e">
        <f t="shared" si="69"/>
        <v>#DIV/0!</v>
      </c>
      <c r="AI57" s="128">
        <f t="shared" ref="AI57:BJ57" si="70">AI56/AI53</f>
        <v>0</v>
      </c>
      <c r="AJ57" s="128">
        <f t="shared" si="70"/>
        <v>0.10363994979379594</v>
      </c>
      <c r="AK57" s="128">
        <f t="shared" si="70"/>
        <v>0.20174515360050377</v>
      </c>
      <c r="AL57" s="128">
        <f t="shared" si="70"/>
        <v>0.15986520297239232</v>
      </c>
      <c r="AM57" s="128" t="e">
        <f t="shared" si="70"/>
        <v>#DIV/0!</v>
      </c>
      <c r="AN57" s="128">
        <f t="shared" si="70"/>
        <v>0.43761223318584891</v>
      </c>
      <c r="AO57" s="128" t="e">
        <f t="shared" si="70"/>
        <v>#DIV/0!</v>
      </c>
      <c r="AP57" s="128" t="e">
        <f t="shared" si="70"/>
        <v>#DIV/0!</v>
      </c>
      <c r="AQ57" s="128" t="e">
        <f t="shared" si="70"/>
        <v>#DIV/0!</v>
      </c>
      <c r="AR57" s="128" t="e">
        <f t="shared" si="70"/>
        <v>#DIV/0!</v>
      </c>
      <c r="AS57" s="128" t="e">
        <f t="shared" si="70"/>
        <v>#DIV/0!</v>
      </c>
      <c r="AT57" s="128" t="e">
        <f t="shared" si="70"/>
        <v>#DIV/0!</v>
      </c>
      <c r="AU57" s="128" t="e">
        <f t="shared" si="70"/>
        <v>#DIV/0!</v>
      </c>
      <c r="AV57" s="128">
        <f t="shared" si="70"/>
        <v>0</v>
      </c>
      <c r="AW57" s="128">
        <f t="shared" si="70"/>
        <v>0</v>
      </c>
      <c r="AX57" s="128">
        <f t="shared" si="70"/>
        <v>0.61355932203389829</v>
      </c>
      <c r="AY57" s="128" t="e">
        <f t="shared" si="70"/>
        <v>#DIV/0!</v>
      </c>
      <c r="AZ57" s="128" t="e">
        <f t="shared" si="70"/>
        <v>#DIV/0!</v>
      </c>
      <c r="BA57" s="128" t="e">
        <f t="shared" si="70"/>
        <v>#DIV/0!</v>
      </c>
      <c r="BB57" s="128">
        <f t="shared" si="70"/>
        <v>0.51686979436261826</v>
      </c>
      <c r="BC57" s="128">
        <f t="shared" si="70"/>
        <v>0.51574043574420025</v>
      </c>
      <c r="BD57" s="128">
        <f t="shared" si="70"/>
        <v>0</v>
      </c>
      <c r="BE57" s="128">
        <f t="shared" si="70"/>
        <v>0.74853801169590639</v>
      </c>
      <c r="BF57" s="128">
        <f t="shared" si="70"/>
        <v>0.23996470679491158</v>
      </c>
      <c r="BG57" s="128">
        <f t="shared" si="70"/>
        <v>0.31612763668677796</v>
      </c>
      <c r="BH57" s="128">
        <f t="shared" si="70"/>
        <v>0.37878261736970548</v>
      </c>
      <c r="BI57" s="128">
        <f t="shared" si="70"/>
        <v>0</v>
      </c>
      <c r="BJ57" s="128">
        <f t="shared" si="70"/>
        <v>0.3787927746789293</v>
      </c>
    </row>
    <row r="58" spans="1:64" ht="15.75">
      <c r="A58" s="130"/>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6"/>
      <c r="AD58" s="5"/>
      <c r="AE58" s="5"/>
      <c r="AF58" s="5"/>
      <c r="AG58" s="5"/>
      <c r="AH58" s="5"/>
      <c r="AI58" s="5"/>
      <c r="AJ58" s="5"/>
      <c r="AK58" s="5"/>
      <c r="AL58" s="5"/>
      <c r="AM58" s="5"/>
      <c r="AN58" s="5"/>
      <c r="AO58" s="5"/>
      <c r="AP58" s="5"/>
      <c r="AQ58" s="5"/>
      <c r="AR58" s="5"/>
      <c r="AS58" s="5"/>
      <c r="AT58" s="5"/>
      <c r="AU58" s="5"/>
      <c r="AV58" s="6"/>
      <c r="AW58" s="5"/>
      <c r="AX58" s="5"/>
      <c r="AY58" s="5"/>
      <c r="AZ58" s="5"/>
      <c r="BA58" s="5"/>
      <c r="BB58" s="5"/>
      <c r="BC58" s="5"/>
      <c r="BD58" s="5"/>
      <c r="BE58" s="5"/>
      <c r="BF58" s="5"/>
      <c r="BG58" s="6"/>
      <c r="BH58" s="44"/>
      <c r="BI58" s="5"/>
      <c r="BJ58" s="50"/>
    </row>
    <row r="59" spans="1:64" ht="15.75">
      <c r="A59" s="15" t="s">
        <v>40</v>
      </c>
      <c r="B59" s="11" t="s">
        <v>208</v>
      </c>
      <c r="C59" s="122">
        <v>1318464</v>
      </c>
      <c r="D59" s="122">
        <v>254933</v>
      </c>
      <c r="E59" s="122">
        <v>25165</v>
      </c>
      <c r="F59" s="122">
        <v>129237</v>
      </c>
      <c r="G59" s="122">
        <v>86315</v>
      </c>
      <c r="H59" s="122">
        <v>0</v>
      </c>
      <c r="I59" s="122">
        <v>0</v>
      </c>
      <c r="J59" s="122">
        <v>25054</v>
      </c>
      <c r="K59" s="122">
        <v>99</v>
      </c>
      <c r="L59" s="122">
        <v>1236</v>
      </c>
      <c r="M59" s="122">
        <v>114632</v>
      </c>
      <c r="N59" s="122">
        <v>725</v>
      </c>
      <c r="O59" s="122">
        <v>20208</v>
      </c>
      <c r="P59" s="122">
        <v>106115</v>
      </c>
      <c r="Q59" s="122">
        <v>0</v>
      </c>
      <c r="R59" s="122">
        <v>2984</v>
      </c>
      <c r="S59" s="122">
        <v>0</v>
      </c>
      <c r="T59" s="122">
        <v>0</v>
      </c>
      <c r="U59" s="122">
        <v>0</v>
      </c>
      <c r="V59" s="122">
        <v>0</v>
      </c>
      <c r="W59" s="122">
        <v>0</v>
      </c>
      <c r="X59" s="122">
        <v>0</v>
      </c>
      <c r="Y59" s="122">
        <v>1844</v>
      </c>
      <c r="Z59" s="122">
        <v>698</v>
      </c>
      <c r="AA59" s="122">
        <v>445</v>
      </c>
      <c r="AB59" s="122">
        <v>0</v>
      </c>
      <c r="AC59" s="123">
        <f t="shared" ref="AC59:AC62" si="71">SUM(C59:AB59)</f>
        <v>2088154</v>
      </c>
      <c r="AD59" s="122">
        <v>12137</v>
      </c>
      <c r="AE59" s="122">
        <v>75</v>
      </c>
      <c r="AF59" s="122">
        <v>390</v>
      </c>
      <c r="AG59" s="122">
        <v>0</v>
      </c>
      <c r="AH59" s="122">
        <v>0</v>
      </c>
      <c r="AI59" s="122">
        <v>3</v>
      </c>
      <c r="AJ59" s="122">
        <v>3681</v>
      </c>
      <c r="AK59" s="122">
        <v>10203</v>
      </c>
      <c r="AL59" s="122">
        <v>233</v>
      </c>
      <c r="AM59" s="122">
        <v>5</v>
      </c>
      <c r="AN59" s="122">
        <v>94631</v>
      </c>
      <c r="AO59" s="122">
        <v>194991</v>
      </c>
      <c r="AP59" s="122">
        <v>0</v>
      </c>
      <c r="AQ59" s="122">
        <v>0</v>
      </c>
      <c r="AR59" s="122">
        <v>0</v>
      </c>
      <c r="AS59" s="122">
        <v>0</v>
      </c>
      <c r="AT59" s="122">
        <v>0</v>
      </c>
      <c r="AU59" s="122">
        <v>0</v>
      </c>
      <c r="AV59" s="122">
        <v>1606</v>
      </c>
      <c r="AW59" s="122">
        <v>994</v>
      </c>
      <c r="AX59" s="122">
        <v>33</v>
      </c>
      <c r="AY59" s="122">
        <v>0</v>
      </c>
      <c r="AZ59" s="122">
        <v>0</v>
      </c>
      <c r="BA59" s="122">
        <v>0</v>
      </c>
      <c r="BB59" s="122">
        <v>3423</v>
      </c>
      <c r="BC59" s="122">
        <v>3423</v>
      </c>
      <c r="BD59" s="122">
        <v>61</v>
      </c>
      <c r="BE59" s="122">
        <v>55</v>
      </c>
      <c r="BF59" s="122">
        <f>952193-29100</f>
        <v>923093</v>
      </c>
      <c r="BG59" s="124">
        <f>SUM(AD59:BF59)</f>
        <v>1249037</v>
      </c>
      <c r="BH59" s="125">
        <f>AC59+BG59</f>
        <v>3337191</v>
      </c>
      <c r="BI59" s="98">
        <f>150019+41057</f>
        <v>191076</v>
      </c>
      <c r="BJ59" s="126">
        <f t="shared" ref="BJ59:BJ62" si="72">BH59-BI59</f>
        <v>3146115</v>
      </c>
    </row>
    <row r="60" spans="1:64" ht="15.75">
      <c r="A60" s="130">
        <v>12</v>
      </c>
      <c r="B60" s="5" t="s">
        <v>205</v>
      </c>
      <c r="C60" s="37">
        <v>685601.28000000003</v>
      </c>
      <c r="D60" s="37">
        <v>169715</v>
      </c>
      <c r="E60" s="37">
        <v>0</v>
      </c>
      <c r="F60" s="37">
        <v>67203.240000000005</v>
      </c>
      <c r="G60" s="37">
        <v>44883.799999999996</v>
      </c>
      <c r="H60" s="37">
        <v>0</v>
      </c>
      <c r="I60" s="37">
        <v>0</v>
      </c>
      <c r="J60" s="37">
        <v>13028.08</v>
      </c>
      <c r="K60" s="37">
        <v>51.480000000000004</v>
      </c>
      <c r="L60" s="37">
        <v>642.72</v>
      </c>
      <c r="M60" s="37">
        <v>59608.639999999999</v>
      </c>
      <c r="N60" s="37">
        <v>377</v>
      </c>
      <c r="O60" s="37">
        <v>10508.16</v>
      </c>
      <c r="P60" s="37">
        <v>55179.8</v>
      </c>
      <c r="Q60" s="37">
        <v>0</v>
      </c>
      <c r="R60" s="37">
        <v>4025.84</v>
      </c>
      <c r="S60" s="37">
        <v>0</v>
      </c>
      <c r="T60" s="37"/>
      <c r="U60" s="37"/>
      <c r="V60" s="37">
        <v>0</v>
      </c>
      <c r="W60" s="37">
        <v>0</v>
      </c>
      <c r="X60" s="37">
        <v>0</v>
      </c>
      <c r="Y60" s="37">
        <v>958.88</v>
      </c>
      <c r="Z60" s="37">
        <v>362.96000000000004</v>
      </c>
      <c r="AA60" s="37">
        <v>231.39999999999998</v>
      </c>
      <c r="AB60" s="37">
        <v>0</v>
      </c>
      <c r="AC60" s="123">
        <f t="shared" si="71"/>
        <v>1112378.2799999998</v>
      </c>
      <c r="AD60" s="37">
        <v>6311.24</v>
      </c>
      <c r="AE60" s="37">
        <v>39</v>
      </c>
      <c r="AF60" s="37">
        <v>202.79999999999998</v>
      </c>
      <c r="AG60" s="37">
        <v>0</v>
      </c>
      <c r="AH60" s="37">
        <v>0</v>
      </c>
      <c r="AI60" s="37">
        <v>1.56</v>
      </c>
      <c r="AJ60" s="37">
        <v>4427.28</v>
      </c>
      <c r="AK60" s="37">
        <v>5305.5599999999995</v>
      </c>
      <c r="AL60" s="37">
        <v>121.16</v>
      </c>
      <c r="AM60" s="37">
        <v>2.6</v>
      </c>
      <c r="AN60" s="37">
        <v>49208.12000000001</v>
      </c>
      <c r="AO60" s="37">
        <v>101395.32</v>
      </c>
      <c r="AP60" s="37">
        <v>0</v>
      </c>
      <c r="AQ60" s="37">
        <v>0</v>
      </c>
      <c r="AR60" s="37"/>
      <c r="AS60" s="37"/>
      <c r="AT60" s="37">
        <v>0</v>
      </c>
      <c r="AU60" s="37"/>
      <c r="AV60" s="37">
        <v>835.12000000000012</v>
      </c>
      <c r="AW60" s="37">
        <v>516.88</v>
      </c>
      <c r="AX60" s="37">
        <v>17.16</v>
      </c>
      <c r="AY60" s="37">
        <v>0</v>
      </c>
      <c r="AZ60" s="37">
        <v>0</v>
      </c>
      <c r="BA60" s="37">
        <v>0</v>
      </c>
      <c r="BB60" s="37">
        <v>1779.9600000000005</v>
      </c>
      <c r="BC60" s="37">
        <v>1779.9600000000005</v>
      </c>
      <c r="BD60" s="37">
        <v>31.72</v>
      </c>
      <c r="BE60" s="37">
        <v>28.6</v>
      </c>
      <c r="BF60" s="37">
        <v>550165.36</v>
      </c>
      <c r="BG60" s="124">
        <f t="shared" ref="BG60:BG62" si="73">SUM(AD60:BF60)</f>
        <v>722169.4</v>
      </c>
      <c r="BH60" s="125">
        <f t="shared" ref="BH60:BH62" si="74">AC60+BG60</f>
        <v>1834547.6799999997</v>
      </c>
      <c r="BI60" s="37">
        <v>95538</v>
      </c>
      <c r="BJ60" s="126">
        <f t="shared" si="72"/>
        <v>1739009.6799999997</v>
      </c>
    </row>
    <row r="61" spans="1:64" ht="15.75">
      <c r="A61" s="130"/>
      <c r="B61" s="5"/>
      <c r="C61" s="37">
        <f>C59-C60</f>
        <v>632862.71999999997</v>
      </c>
      <c r="D61" s="37">
        <f t="shared" ref="D61:AB61" si="75">D59-D60</f>
        <v>85218</v>
      </c>
      <c r="E61" s="37">
        <f t="shared" si="75"/>
        <v>25165</v>
      </c>
      <c r="F61" s="37">
        <f t="shared" si="75"/>
        <v>62033.759999999995</v>
      </c>
      <c r="G61" s="37">
        <f t="shared" si="75"/>
        <v>41431.200000000004</v>
      </c>
      <c r="H61" s="37">
        <f t="shared" si="75"/>
        <v>0</v>
      </c>
      <c r="I61" s="37">
        <f t="shared" si="75"/>
        <v>0</v>
      </c>
      <c r="J61" s="37">
        <f t="shared" si="75"/>
        <v>12025.92</v>
      </c>
      <c r="K61" s="37">
        <f t="shared" si="75"/>
        <v>47.519999999999996</v>
      </c>
      <c r="L61" s="37">
        <f t="shared" si="75"/>
        <v>593.28</v>
      </c>
      <c r="M61" s="37">
        <f t="shared" si="75"/>
        <v>55023.360000000001</v>
      </c>
      <c r="N61" s="37">
        <f t="shared" si="75"/>
        <v>348</v>
      </c>
      <c r="O61" s="37">
        <f t="shared" si="75"/>
        <v>9699.84</v>
      </c>
      <c r="P61" s="37">
        <f t="shared" si="75"/>
        <v>50935.199999999997</v>
      </c>
      <c r="Q61" s="37">
        <f t="shared" si="75"/>
        <v>0</v>
      </c>
      <c r="R61" s="37">
        <f t="shared" si="75"/>
        <v>-1041.8400000000001</v>
      </c>
      <c r="S61" s="37">
        <f t="shared" si="75"/>
        <v>0</v>
      </c>
      <c r="T61" s="37">
        <f t="shared" si="75"/>
        <v>0</v>
      </c>
      <c r="U61" s="37">
        <f t="shared" si="75"/>
        <v>0</v>
      </c>
      <c r="V61" s="37">
        <f t="shared" si="75"/>
        <v>0</v>
      </c>
      <c r="W61" s="37">
        <f t="shared" si="75"/>
        <v>0</v>
      </c>
      <c r="X61" s="37">
        <f t="shared" si="75"/>
        <v>0</v>
      </c>
      <c r="Y61" s="37">
        <f t="shared" si="75"/>
        <v>885.12</v>
      </c>
      <c r="Z61" s="37">
        <f t="shared" si="75"/>
        <v>335.03999999999996</v>
      </c>
      <c r="AA61" s="37">
        <f t="shared" si="75"/>
        <v>213.60000000000002</v>
      </c>
      <c r="AB61" s="37">
        <f t="shared" si="75"/>
        <v>0</v>
      </c>
      <c r="AC61" s="123">
        <f t="shared" si="71"/>
        <v>975775.72</v>
      </c>
      <c r="AD61" s="37">
        <f>AD59-AD60</f>
        <v>5825.76</v>
      </c>
      <c r="AE61" s="37">
        <f t="shared" ref="AE61:BF61" si="76">AE59-AE60</f>
        <v>36</v>
      </c>
      <c r="AF61" s="37">
        <f t="shared" si="76"/>
        <v>187.20000000000002</v>
      </c>
      <c r="AG61" s="37">
        <f t="shared" si="76"/>
        <v>0</v>
      </c>
      <c r="AH61" s="37">
        <f t="shared" si="76"/>
        <v>0</v>
      </c>
      <c r="AI61" s="37">
        <f t="shared" si="76"/>
        <v>1.44</v>
      </c>
      <c r="AJ61" s="37">
        <f t="shared" si="76"/>
        <v>-746.27999999999975</v>
      </c>
      <c r="AK61" s="37">
        <f t="shared" si="76"/>
        <v>4897.4400000000005</v>
      </c>
      <c r="AL61" s="37">
        <f t="shared" si="76"/>
        <v>111.84</v>
      </c>
      <c r="AM61" s="37">
        <f t="shared" si="76"/>
        <v>2.4</v>
      </c>
      <c r="AN61" s="37">
        <f t="shared" si="76"/>
        <v>45422.87999999999</v>
      </c>
      <c r="AO61" s="37">
        <f t="shared" si="76"/>
        <v>93595.68</v>
      </c>
      <c r="AP61" s="37">
        <f t="shared" si="76"/>
        <v>0</v>
      </c>
      <c r="AQ61" s="37">
        <f t="shared" si="76"/>
        <v>0</v>
      </c>
      <c r="AR61" s="37">
        <f t="shared" si="76"/>
        <v>0</v>
      </c>
      <c r="AS61" s="37">
        <f t="shared" si="76"/>
        <v>0</v>
      </c>
      <c r="AT61" s="37">
        <f t="shared" si="76"/>
        <v>0</v>
      </c>
      <c r="AU61" s="37">
        <f t="shared" si="76"/>
        <v>0</v>
      </c>
      <c r="AV61" s="37">
        <f t="shared" si="76"/>
        <v>770.87999999999988</v>
      </c>
      <c r="AW61" s="37">
        <f t="shared" si="76"/>
        <v>477.12</v>
      </c>
      <c r="AX61" s="37">
        <f t="shared" si="76"/>
        <v>15.84</v>
      </c>
      <c r="AY61" s="37">
        <f t="shared" si="76"/>
        <v>0</v>
      </c>
      <c r="AZ61" s="37">
        <f t="shared" si="76"/>
        <v>0</v>
      </c>
      <c r="BA61" s="37">
        <f t="shared" si="76"/>
        <v>0</v>
      </c>
      <c r="BB61" s="37">
        <f t="shared" si="76"/>
        <v>1643.0399999999995</v>
      </c>
      <c r="BC61" s="37">
        <f t="shared" si="76"/>
        <v>1643.0399999999995</v>
      </c>
      <c r="BD61" s="37">
        <f t="shared" si="76"/>
        <v>29.28</v>
      </c>
      <c r="BE61" s="37">
        <f t="shared" si="76"/>
        <v>26.4</v>
      </c>
      <c r="BF61" s="37">
        <f t="shared" si="76"/>
        <v>372927.64</v>
      </c>
      <c r="BG61" s="124">
        <f t="shared" si="73"/>
        <v>526867.6</v>
      </c>
      <c r="BH61" s="125">
        <f t="shared" si="74"/>
        <v>1502643.3199999998</v>
      </c>
      <c r="BI61" s="38">
        <f>BI59-BI60</f>
        <v>95538</v>
      </c>
      <c r="BJ61" s="126">
        <f t="shared" si="72"/>
        <v>1407105.3199999998</v>
      </c>
    </row>
    <row r="62" spans="1:64" ht="15.75">
      <c r="A62" s="130"/>
      <c r="B62" s="12" t="s">
        <v>206</v>
      </c>
      <c r="C62" s="9">
        <f>IF('Upto Month Current'!$K$4="",0,'Upto Month Current'!$K$4)</f>
        <v>535764</v>
      </c>
      <c r="D62" s="9">
        <f>IF('Upto Month Current'!$K$5="",0,'Upto Month Current'!$K$5)</f>
        <v>189131</v>
      </c>
      <c r="E62" s="9">
        <f>IF('Upto Month Current'!$K$6="",0,'Upto Month Current'!$K$6)</f>
        <v>12402</v>
      </c>
      <c r="F62" s="9">
        <f>IF('Upto Month Current'!$K$7="",0,'Upto Month Current'!$K$7)</f>
        <v>59084</v>
      </c>
      <c r="G62" s="9">
        <f>IF('Upto Month Current'!$K$8="",0,'Upto Month Current'!$K$8)</f>
        <v>39581</v>
      </c>
      <c r="H62" s="9">
        <f>IF('Upto Month Current'!$K$9="",0,'Upto Month Current'!$K$9)</f>
        <v>0</v>
      </c>
      <c r="I62" s="9">
        <f>IF('Upto Month Current'!$K$10="",0,'Upto Month Current'!$K$10)</f>
        <v>0</v>
      </c>
      <c r="J62" s="9">
        <f>IF('Upto Month Current'!$K$11="",0,'Upto Month Current'!$K$11)</f>
        <v>0</v>
      </c>
      <c r="K62" s="9">
        <f>IF('Upto Month Current'!$K$12="",0,'Upto Month Current'!$K$12)</f>
        <v>0</v>
      </c>
      <c r="L62" s="9">
        <f>IF('Upto Month Current'!$K$13="",0,'Upto Month Current'!$K$13)</f>
        <v>567</v>
      </c>
      <c r="M62" s="9">
        <f>IF('Upto Month Current'!$K$14="",0,'Upto Month Current'!$K$14)</f>
        <v>56270</v>
      </c>
      <c r="N62" s="9">
        <f>IF('Upto Month Current'!$K$15="",0,'Upto Month Current'!$K$15)</f>
        <v>80</v>
      </c>
      <c r="O62" s="9">
        <f>IF('Upto Month Current'!$K$16="",0,'Upto Month Current'!$K$16)</f>
        <v>7378</v>
      </c>
      <c r="P62" s="9">
        <f>IF('Upto Month Current'!$K$17="",0,'Upto Month Current'!$K$17)</f>
        <v>65351</v>
      </c>
      <c r="Q62" s="9">
        <f>IF('Upto Month Current'!$K$18="",0,'Upto Month Current'!$K$18)</f>
        <v>0</v>
      </c>
      <c r="R62" s="9">
        <f>IF('Upto Month Current'!$K$21="",0,'Upto Month Current'!$K$21)</f>
        <v>2070</v>
      </c>
      <c r="S62" s="9">
        <f>IF('Upto Month Current'!$K$26="",0,'Upto Month Current'!$K$26)</f>
        <v>0</v>
      </c>
      <c r="T62" s="9">
        <f>IF('Upto Month Current'!$K$27="",0,'Upto Month Current'!$K$27)</f>
        <v>0</v>
      </c>
      <c r="U62" s="9">
        <f>IF('Upto Month Current'!$K$30="",0,'Upto Month Current'!$K$30)</f>
        <v>0</v>
      </c>
      <c r="V62" s="9">
        <f>IF('Upto Month Current'!$K$35="",0,'Upto Month Current'!$K$35)</f>
        <v>0</v>
      </c>
      <c r="W62" s="9">
        <f>IF('Upto Month Current'!$K$39="",0,'Upto Month Current'!$K$39)</f>
        <v>0</v>
      </c>
      <c r="X62" s="9">
        <f>IF('Upto Month Current'!$K$40="",0,'Upto Month Current'!$K$40)</f>
        <v>0</v>
      </c>
      <c r="Y62" s="9">
        <f>IF('Upto Month Current'!$K$42="",0,'Upto Month Current'!$K$42)</f>
        <v>2972</v>
      </c>
      <c r="Z62" s="9">
        <f>IF('Upto Month Current'!$K$43="",0,'Upto Month Current'!$K$43)</f>
        <v>771</v>
      </c>
      <c r="AA62" s="9">
        <f>IF('Upto Month Current'!$K$44="",0,'Upto Month Current'!$K$44)</f>
        <v>631</v>
      </c>
      <c r="AB62" s="9">
        <f>IF('Upto Month Current'!$K$51="",0,'Upto Month Current'!$K$51)</f>
        <v>0</v>
      </c>
      <c r="AC62" s="123">
        <f t="shared" si="71"/>
        <v>972052</v>
      </c>
      <c r="AD62" s="9">
        <f>IF('Upto Month Current'!$K$19="",0,'Upto Month Current'!$K$19)</f>
        <v>84</v>
      </c>
      <c r="AE62" s="9">
        <f>IF('Upto Month Current'!$K$20="",0,'Upto Month Current'!$K$20)</f>
        <v>215</v>
      </c>
      <c r="AF62" s="9">
        <f>IF('Upto Month Current'!$K$22="",0,'Upto Month Current'!$K$22)</f>
        <v>0</v>
      </c>
      <c r="AG62" s="9">
        <f>IF('Upto Month Current'!$K$23="",0,'Upto Month Current'!$K$23)</f>
        <v>0</v>
      </c>
      <c r="AH62" s="9">
        <f>IF('Upto Month Current'!$K$24="",0,'Upto Month Current'!$K$24)</f>
        <v>0</v>
      </c>
      <c r="AI62" s="9">
        <f>IF('Upto Month Current'!$K$25="",0,'Upto Month Current'!$K$25)</f>
        <v>0</v>
      </c>
      <c r="AJ62" s="9">
        <f>IF('Upto Month Current'!$K$28="",0,'Upto Month Current'!$K$28)</f>
        <v>2830</v>
      </c>
      <c r="AK62" s="9">
        <f>IF('Upto Month Current'!$K$29="",0,'Upto Month Current'!$K$29)</f>
        <v>7789</v>
      </c>
      <c r="AL62" s="9">
        <f>IF('Upto Month Current'!$K$31="",0,'Upto Month Current'!$K$31)</f>
        <v>0</v>
      </c>
      <c r="AM62" s="9">
        <f>IF('Upto Month Current'!$K$32="",0,'Upto Month Current'!$K$32)</f>
        <v>0</v>
      </c>
      <c r="AN62" s="9">
        <f>IF('Upto Month Current'!$K$33="",0,'Upto Month Current'!$K$33)</f>
        <v>54533</v>
      </c>
      <c r="AO62" s="9">
        <f>IF('Upto Month Current'!$K$34="",0,'Upto Month Current'!$K$34)</f>
        <v>0</v>
      </c>
      <c r="AP62" s="9">
        <f>IF('Upto Month Current'!$K$36="",0,'Upto Month Current'!$K$36)</f>
        <v>0</v>
      </c>
      <c r="AQ62" s="9">
        <f>IF('Upto Month Current'!$K$37="",0,'Upto Month Current'!$K$37)</f>
        <v>0</v>
      </c>
      <c r="AR62" s="9">
        <v>0</v>
      </c>
      <c r="AS62" s="9">
        <f>IF('Upto Month Current'!$K$38="",0,'Upto Month Current'!$K$38)</f>
        <v>0</v>
      </c>
      <c r="AT62" s="9">
        <f>IF('Upto Month Current'!$K$41="",0,'Upto Month Current'!$K$41)</f>
        <v>0</v>
      </c>
      <c r="AU62" s="9">
        <v>0</v>
      </c>
      <c r="AV62" s="9">
        <f>IF('Upto Month Current'!$K$45="",0,'Upto Month Current'!$K$45)</f>
        <v>0</v>
      </c>
      <c r="AW62" s="9">
        <f>IF('Upto Month Current'!$K$46="",0,'Upto Month Current'!$K$46)</f>
        <v>0</v>
      </c>
      <c r="AX62" s="9">
        <f>IF('Upto Month Current'!$K$47="",0,'Upto Month Current'!$K$47)</f>
        <v>0</v>
      </c>
      <c r="AY62" s="9">
        <f>IF('Upto Month Current'!$K$49="",0,'Upto Month Current'!$K$49)</f>
        <v>0</v>
      </c>
      <c r="AZ62" s="9">
        <f>IF('Upto Month Current'!$K$50="",0,'Upto Month Current'!$K$50)</f>
        <v>0</v>
      </c>
      <c r="BA62" s="9">
        <f>IF('Upto Month Current'!$K$52="",0,'Upto Month Current'!$K$52)</f>
        <v>0</v>
      </c>
      <c r="BB62" s="9">
        <f>IF('Upto Month Current'!$K$53="",0,'Upto Month Current'!$K$53)</f>
        <v>614</v>
      </c>
      <c r="BC62" s="9">
        <f>IF('Upto Month Current'!$K$54="",0,'Upto Month Current'!$K$54)</f>
        <v>614</v>
      </c>
      <c r="BD62" s="9">
        <f>IF('Upto Month Current'!$K$55="",0,'Upto Month Current'!$K$55)</f>
        <v>0</v>
      </c>
      <c r="BE62" s="9">
        <f>IF('Upto Month Current'!$K$56="",0,'Upto Month Current'!$K$56)</f>
        <v>3464</v>
      </c>
      <c r="BF62" s="9">
        <f>IF('Upto Month Current'!$K$58="",0,'Upto Month Current'!$K$58)</f>
        <v>57814</v>
      </c>
      <c r="BG62" s="124">
        <f t="shared" si="73"/>
        <v>127957</v>
      </c>
      <c r="BH62" s="125">
        <f t="shared" si="74"/>
        <v>1100009</v>
      </c>
      <c r="BI62" s="9">
        <f>IF('Upto Month Current'!$K$60="",0,'Upto Month Current'!$K$60)</f>
        <v>0</v>
      </c>
      <c r="BJ62" s="126">
        <f t="shared" si="72"/>
        <v>1100009</v>
      </c>
      <c r="BK62">
        <f>'Upto Month Current'!$K$61</f>
        <v>1100017</v>
      </c>
    </row>
    <row r="63" spans="1:64" ht="15.75">
      <c r="A63" s="130"/>
      <c r="B63" s="5" t="s">
        <v>204</v>
      </c>
      <c r="C63" s="128">
        <f t="shared" ref="C63:AH63" si="77">C62/C59</f>
        <v>0.40635466724916264</v>
      </c>
      <c r="D63" s="128">
        <f t="shared" si="77"/>
        <v>0.74188512275774421</v>
      </c>
      <c r="E63" s="128">
        <f t="shared" si="77"/>
        <v>0.49282733955891117</v>
      </c>
      <c r="F63" s="128">
        <f t="shared" si="77"/>
        <v>0.4571755766537447</v>
      </c>
      <c r="G63" s="128">
        <f t="shared" si="77"/>
        <v>0.4585645600417077</v>
      </c>
      <c r="H63" s="128" t="e">
        <f t="shared" si="77"/>
        <v>#DIV/0!</v>
      </c>
      <c r="I63" s="128" t="e">
        <f t="shared" si="77"/>
        <v>#DIV/0!</v>
      </c>
      <c r="J63" s="128">
        <f t="shared" si="77"/>
        <v>0</v>
      </c>
      <c r="K63" s="128">
        <f t="shared" si="77"/>
        <v>0</v>
      </c>
      <c r="L63" s="128">
        <f t="shared" si="77"/>
        <v>0.45873786407766992</v>
      </c>
      <c r="M63" s="128">
        <f t="shared" si="77"/>
        <v>0.49087514830064904</v>
      </c>
      <c r="N63" s="128">
        <f t="shared" si="77"/>
        <v>0.1103448275862069</v>
      </c>
      <c r="O63" s="128">
        <f t="shared" si="77"/>
        <v>0.36510292953285828</v>
      </c>
      <c r="P63" s="128">
        <f t="shared" si="77"/>
        <v>0.61585072798379115</v>
      </c>
      <c r="Q63" s="128" t="e">
        <f t="shared" si="77"/>
        <v>#DIV/0!</v>
      </c>
      <c r="R63" s="128">
        <f t="shared" si="77"/>
        <v>0.69369973190348522</v>
      </c>
      <c r="S63" s="128" t="e">
        <f t="shared" si="77"/>
        <v>#DIV/0!</v>
      </c>
      <c r="T63" s="128" t="e">
        <f t="shared" si="77"/>
        <v>#DIV/0!</v>
      </c>
      <c r="U63" s="128" t="e">
        <f t="shared" si="77"/>
        <v>#DIV/0!</v>
      </c>
      <c r="V63" s="128" t="e">
        <f t="shared" si="77"/>
        <v>#DIV/0!</v>
      </c>
      <c r="W63" s="128" t="e">
        <f t="shared" si="77"/>
        <v>#DIV/0!</v>
      </c>
      <c r="X63" s="128" t="e">
        <f t="shared" si="77"/>
        <v>#DIV/0!</v>
      </c>
      <c r="Y63" s="128">
        <f t="shared" si="77"/>
        <v>1.6117136659436009</v>
      </c>
      <c r="Z63" s="128">
        <f t="shared" si="77"/>
        <v>1.1045845272206303</v>
      </c>
      <c r="AA63" s="128">
        <f t="shared" si="77"/>
        <v>1.4179775280898876</v>
      </c>
      <c r="AB63" s="128" t="e">
        <f t="shared" si="77"/>
        <v>#DIV/0!</v>
      </c>
      <c r="AC63" s="128">
        <f t="shared" si="77"/>
        <v>0.46550781216327913</v>
      </c>
      <c r="AD63" s="128">
        <f t="shared" si="77"/>
        <v>6.9209854164950148E-3</v>
      </c>
      <c r="AE63" s="128">
        <f t="shared" si="77"/>
        <v>2.8666666666666667</v>
      </c>
      <c r="AF63" s="128">
        <f t="shared" si="77"/>
        <v>0</v>
      </c>
      <c r="AG63" s="128" t="e">
        <f t="shared" si="77"/>
        <v>#DIV/0!</v>
      </c>
      <c r="AH63" s="128" t="e">
        <f t="shared" si="77"/>
        <v>#DIV/0!</v>
      </c>
      <c r="AI63" s="128">
        <f t="shared" ref="AI63:BJ63" si="78">AI62/AI59</f>
        <v>0</v>
      </c>
      <c r="AJ63" s="128">
        <f t="shared" si="78"/>
        <v>0.76881282260255368</v>
      </c>
      <c r="AK63" s="128">
        <f t="shared" si="78"/>
        <v>0.76340292070959526</v>
      </c>
      <c r="AL63" s="128">
        <f t="shared" si="78"/>
        <v>0</v>
      </c>
      <c r="AM63" s="128">
        <f t="shared" si="78"/>
        <v>0</v>
      </c>
      <c r="AN63" s="128">
        <f t="shared" si="78"/>
        <v>0.57626993268590632</v>
      </c>
      <c r="AO63" s="128">
        <f t="shared" si="78"/>
        <v>0</v>
      </c>
      <c r="AP63" s="128" t="e">
        <f t="shared" si="78"/>
        <v>#DIV/0!</v>
      </c>
      <c r="AQ63" s="128" t="e">
        <f t="shared" si="78"/>
        <v>#DIV/0!</v>
      </c>
      <c r="AR63" s="128" t="e">
        <f t="shared" si="78"/>
        <v>#DIV/0!</v>
      </c>
      <c r="AS63" s="128" t="e">
        <f t="shared" si="78"/>
        <v>#DIV/0!</v>
      </c>
      <c r="AT63" s="128" t="e">
        <f t="shared" si="78"/>
        <v>#DIV/0!</v>
      </c>
      <c r="AU63" s="128" t="e">
        <f t="shared" si="78"/>
        <v>#DIV/0!</v>
      </c>
      <c r="AV63" s="128">
        <f t="shared" si="78"/>
        <v>0</v>
      </c>
      <c r="AW63" s="128">
        <f t="shared" si="78"/>
        <v>0</v>
      </c>
      <c r="AX63" s="128">
        <f t="shared" si="78"/>
        <v>0</v>
      </c>
      <c r="AY63" s="128" t="e">
        <f t="shared" si="78"/>
        <v>#DIV/0!</v>
      </c>
      <c r="AZ63" s="128" t="e">
        <f t="shared" si="78"/>
        <v>#DIV/0!</v>
      </c>
      <c r="BA63" s="128" t="e">
        <f t="shared" si="78"/>
        <v>#DIV/0!</v>
      </c>
      <c r="BB63" s="128">
        <f t="shared" si="78"/>
        <v>0.17937481741162722</v>
      </c>
      <c r="BC63" s="128">
        <f t="shared" si="78"/>
        <v>0.17937481741162722</v>
      </c>
      <c r="BD63" s="128">
        <f t="shared" si="78"/>
        <v>0</v>
      </c>
      <c r="BE63" s="128">
        <f t="shared" si="78"/>
        <v>62.981818181818184</v>
      </c>
      <c r="BF63" s="128">
        <f t="shared" si="78"/>
        <v>6.2630742514567878E-2</v>
      </c>
      <c r="BG63" s="128">
        <f t="shared" si="78"/>
        <v>0.10244452326072005</v>
      </c>
      <c r="BH63" s="128">
        <f t="shared" si="78"/>
        <v>0.32962122935127175</v>
      </c>
      <c r="BI63" s="128">
        <f t="shared" si="78"/>
        <v>0</v>
      </c>
      <c r="BJ63" s="128">
        <f t="shared" si="78"/>
        <v>0.349640429545646</v>
      </c>
    </row>
    <row r="64" spans="1:64" ht="15.75">
      <c r="A64" s="130"/>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6"/>
      <c r="AD64" s="5"/>
      <c r="AE64" s="5"/>
      <c r="AF64" s="5"/>
      <c r="AG64" s="5"/>
      <c r="AH64" s="5"/>
      <c r="AI64" s="5"/>
      <c r="AJ64" s="5"/>
      <c r="AK64" s="5"/>
      <c r="AL64" s="5"/>
      <c r="AM64" s="5"/>
      <c r="AN64" s="5"/>
      <c r="AO64" s="5"/>
      <c r="AP64" s="5"/>
      <c r="AQ64" s="5"/>
      <c r="AR64" s="5"/>
      <c r="AS64" s="5"/>
      <c r="AT64" s="5"/>
      <c r="AU64" s="5"/>
      <c r="AV64" s="6"/>
      <c r="AW64" s="5"/>
      <c r="AX64" s="5"/>
      <c r="AY64" s="5"/>
      <c r="AZ64" s="5"/>
      <c r="BA64" s="5"/>
      <c r="BB64" s="5"/>
      <c r="BC64" s="5"/>
      <c r="BD64" s="5"/>
      <c r="BE64" s="5"/>
      <c r="BF64" s="5"/>
      <c r="BG64" s="6"/>
      <c r="BH64" s="44"/>
      <c r="BI64" s="5"/>
      <c r="BJ64" s="50"/>
    </row>
    <row r="65" spans="1:63" ht="15.75">
      <c r="A65" s="15" t="s">
        <v>138</v>
      </c>
      <c r="B65" s="11" t="s">
        <v>208</v>
      </c>
      <c r="C65" s="122">
        <v>0</v>
      </c>
      <c r="D65" s="122">
        <v>0</v>
      </c>
      <c r="E65" s="122">
        <v>0</v>
      </c>
      <c r="F65" s="122">
        <v>0</v>
      </c>
      <c r="G65" s="122">
        <v>0</v>
      </c>
      <c r="H65" s="122">
        <v>2665561</v>
      </c>
      <c r="I65" s="122">
        <v>0</v>
      </c>
      <c r="J65" s="122">
        <v>0</v>
      </c>
      <c r="K65" s="122">
        <v>0</v>
      </c>
      <c r="L65" s="122">
        <v>0</v>
      </c>
      <c r="M65" s="122">
        <v>0</v>
      </c>
      <c r="N65" s="122">
        <v>0</v>
      </c>
      <c r="O65" s="122">
        <v>0</v>
      </c>
      <c r="P65" s="122">
        <v>0</v>
      </c>
      <c r="Q65" s="122">
        <v>0</v>
      </c>
      <c r="R65" s="122">
        <v>0</v>
      </c>
      <c r="S65" s="122">
        <v>0</v>
      </c>
      <c r="T65" s="122">
        <v>0</v>
      </c>
      <c r="U65" s="122">
        <v>0</v>
      </c>
      <c r="V65" s="122">
        <v>0</v>
      </c>
      <c r="W65" s="122">
        <v>0</v>
      </c>
      <c r="X65" s="122">
        <v>0</v>
      </c>
      <c r="Y65" s="122">
        <v>0</v>
      </c>
      <c r="Z65" s="122">
        <v>0</v>
      </c>
      <c r="AA65" s="122">
        <v>0</v>
      </c>
      <c r="AB65" s="122">
        <v>0</v>
      </c>
      <c r="AC65" s="123">
        <f t="shared" ref="AC65:AC68" si="79">SUM(C65:AB65)</f>
        <v>2665561</v>
      </c>
      <c r="AD65" s="122">
        <v>0</v>
      </c>
      <c r="AE65" s="122">
        <v>0</v>
      </c>
      <c r="AF65" s="122">
        <v>0</v>
      </c>
      <c r="AG65" s="122">
        <v>0</v>
      </c>
      <c r="AH65" s="122">
        <v>0</v>
      </c>
      <c r="AI65" s="122">
        <v>0</v>
      </c>
      <c r="AJ65" s="122">
        <v>0</v>
      </c>
      <c r="AK65" s="122">
        <v>0</v>
      </c>
      <c r="AL65" s="122">
        <v>0</v>
      </c>
      <c r="AM65" s="122">
        <v>0</v>
      </c>
      <c r="AN65" s="122">
        <v>0</v>
      </c>
      <c r="AO65" s="122">
        <v>0</v>
      </c>
      <c r="AP65" s="122">
        <v>0</v>
      </c>
      <c r="AQ65" s="122">
        <v>0</v>
      </c>
      <c r="AR65" s="122">
        <v>0</v>
      </c>
      <c r="AS65" s="122">
        <v>0</v>
      </c>
      <c r="AT65" s="122">
        <v>0</v>
      </c>
      <c r="AU65" s="122">
        <v>0</v>
      </c>
      <c r="AV65" s="122">
        <v>0</v>
      </c>
      <c r="AW65" s="122">
        <v>0</v>
      </c>
      <c r="AX65" s="122">
        <v>0</v>
      </c>
      <c r="AY65" s="122">
        <v>0</v>
      </c>
      <c r="AZ65" s="122">
        <v>0</v>
      </c>
      <c r="BA65" s="122">
        <v>0</v>
      </c>
      <c r="BB65" s="122">
        <v>0</v>
      </c>
      <c r="BC65" s="122">
        <v>0</v>
      </c>
      <c r="BD65" s="122">
        <v>0</v>
      </c>
      <c r="BE65" s="122">
        <v>0</v>
      </c>
      <c r="BF65" s="122">
        <v>71898356</v>
      </c>
      <c r="BG65" s="124">
        <f>SUM(AD65:BF65)</f>
        <v>71898356</v>
      </c>
      <c r="BH65" s="125">
        <f>AC65+BG65</f>
        <v>74563917</v>
      </c>
      <c r="BI65" s="98">
        <v>71856600</v>
      </c>
      <c r="BJ65" s="126">
        <f t="shared" ref="BJ65:BJ68" si="80">BH65-BI65</f>
        <v>2707317</v>
      </c>
    </row>
    <row r="66" spans="1:63" ht="15.75">
      <c r="A66" s="130" t="s">
        <v>138</v>
      </c>
      <c r="B66" s="5" t="s">
        <v>205</v>
      </c>
      <c r="C66" s="37">
        <v>0</v>
      </c>
      <c r="D66" s="37">
        <v>0</v>
      </c>
      <c r="E66" s="37">
        <v>0</v>
      </c>
      <c r="F66" s="37">
        <v>0</v>
      </c>
      <c r="G66" s="37">
        <v>0</v>
      </c>
      <c r="H66" s="37">
        <v>1386091.7200000002</v>
      </c>
      <c r="I66" s="37">
        <v>0</v>
      </c>
      <c r="J66" s="37">
        <v>0</v>
      </c>
      <c r="K66" s="37">
        <v>0</v>
      </c>
      <c r="L66" s="37">
        <v>0</v>
      </c>
      <c r="M66" s="37">
        <v>0</v>
      </c>
      <c r="N66" s="37">
        <v>0</v>
      </c>
      <c r="O66" s="37">
        <v>0</v>
      </c>
      <c r="P66" s="37">
        <v>0</v>
      </c>
      <c r="Q66" s="37">
        <v>0</v>
      </c>
      <c r="R66" s="37">
        <v>0</v>
      </c>
      <c r="S66" s="37">
        <v>0</v>
      </c>
      <c r="T66" s="37"/>
      <c r="U66" s="37"/>
      <c r="V66" s="37">
        <v>0</v>
      </c>
      <c r="W66" s="37">
        <v>0</v>
      </c>
      <c r="X66" s="37">
        <v>0</v>
      </c>
      <c r="Y66" s="37">
        <v>0</v>
      </c>
      <c r="Z66" s="37">
        <v>0</v>
      </c>
      <c r="AA66" s="37">
        <v>0</v>
      </c>
      <c r="AB66" s="37">
        <v>0</v>
      </c>
      <c r="AC66" s="123">
        <f t="shared" si="79"/>
        <v>1386091.7200000002</v>
      </c>
      <c r="AD66" s="37">
        <v>0</v>
      </c>
      <c r="AE66" s="37">
        <v>0</v>
      </c>
      <c r="AF66" s="37">
        <v>0</v>
      </c>
      <c r="AG66" s="37">
        <v>0</v>
      </c>
      <c r="AH66" s="37">
        <v>0</v>
      </c>
      <c r="AI66" s="37">
        <v>0</v>
      </c>
      <c r="AJ66" s="37">
        <v>0</v>
      </c>
      <c r="AK66" s="37">
        <v>0</v>
      </c>
      <c r="AL66" s="37">
        <v>0</v>
      </c>
      <c r="AM66" s="37">
        <v>0</v>
      </c>
      <c r="AN66" s="37">
        <v>0</v>
      </c>
      <c r="AO66" s="37">
        <v>0</v>
      </c>
      <c r="AP66" s="37">
        <v>0</v>
      </c>
      <c r="AQ66" s="37">
        <v>0</v>
      </c>
      <c r="AR66" s="37"/>
      <c r="AS66" s="37"/>
      <c r="AT66" s="37">
        <v>0</v>
      </c>
      <c r="AU66" s="37"/>
      <c r="AV66" s="37">
        <v>0</v>
      </c>
      <c r="AW66" s="37">
        <v>0</v>
      </c>
      <c r="AX66" s="37">
        <v>0</v>
      </c>
      <c r="AY66" s="37">
        <v>0</v>
      </c>
      <c r="AZ66" s="37">
        <v>0</v>
      </c>
      <c r="BA66" s="37">
        <v>0</v>
      </c>
      <c r="BB66" s="37">
        <v>0</v>
      </c>
      <c r="BC66" s="37">
        <v>0</v>
      </c>
      <c r="BD66" s="37">
        <v>0</v>
      </c>
      <c r="BE66" s="37">
        <v>0</v>
      </c>
      <c r="BF66" s="37">
        <v>36285808.539999999</v>
      </c>
      <c r="BG66" s="124">
        <f t="shared" ref="BG66:BG68" si="81">SUM(AD66:BF66)</f>
        <v>36285808.539999999</v>
      </c>
      <c r="BH66" s="125">
        <f t="shared" ref="BH66:BH68" si="82">AC66+BG66</f>
        <v>37671900.259999998</v>
      </c>
      <c r="BI66" s="37">
        <v>35928300</v>
      </c>
      <c r="BJ66" s="126">
        <f t="shared" si="80"/>
        <v>1743600.2599999979</v>
      </c>
    </row>
    <row r="67" spans="1:63" ht="15.75">
      <c r="A67" s="130"/>
      <c r="B67" s="5"/>
      <c r="C67" s="37">
        <f>C65-C66</f>
        <v>0</v>
      </c>
      <c r="D67" s="37">
        <f t="shared" ref="D67:AB67" si="83">D65-D66</f>
        <v>0</v>
      </c>
      <c r="E67" s="37">
        <f t="shared" si="83"/>
        <v>0</v>
      </c>
      <c r="F67" s="37">
        <f t="shared" si="83"/>
        <v>0</v>
      </c>
      <c r="G67" s="37">
        <f t="shared" si="83"/>
        <v>0</v>
      </c>
      <c r="H67" s="37">
        <f t="shared" si="83"/>
        <v>1279469.2799999998</v>
      </c>
      <c r="I67" s="37">
        <f t="shared" si="83"/>
        <v>0</v>
      </c>
      <c r="J67" s="37">
        <f t="shared" si="83"/>
        <v>0</v>
      </c>
      <c r="K67" s="37">
        <f t="shared" si="83"/>
        <v>0</v>
      </c>
      <c r="L67" s="37">
        <f t="shared" si="83"/>
        <v>0</v>
      </c>
      <c r="M67" s="37">
        <f t="shared" si="83"/>
        <v>0</v>
      </c>
      <c r="N67" s="37">
        <f t="shared" si="83"/>
        <v>0</v>
      </c>
      <c r="O67" s="37">
        <f t="shared" si="83"/>
        <v>0</v>
      </c>
      <c r="P67" s="37">
        <f t="shared" si="83"/>
        <v>0</v>
      </c>
      <c r="Q67" s="37">
        <f t="shared" si="83"/>
        <v>0</v>
      </c>
      <c r="R67" s="37">
        <f t="shared" si="83"/>
        <v>0</v>
      </c>
      <c r="S67" s="37">
        <f t="shared" si="83"/>
        <v>0</v>
      </c>
      <c r="T67" s="37">
        <f t="shared" si="83"/>
        <v>0</v>
      </c>
      <c r="U67" s="37">
        <f t="shared" si="83"/>
        <v>0</v>
      </c>
      <c r="V67" s="37">
        <f t="shared" si="83"/>
        <v>0</v>
      </c>
      <c r="W67" s="37">
        <f t="shared" si="83"/>
        <v>0</v>
      </c>
      <c r="X67" s="37">
        <f t="shared" si="83"/>
        <v>0</v>
      </c>
      <c r="Y67" s="37">
        <f t="shared" si="83"/>
        <v>0</v>
      </c>
      <c r="Z67" s="37">
        <f t="shared" si="83"/>
        <v>0</v>
      </c>
      <c r="AA67" s="37">
        <f t="shared" si="83"/>
        <v>0</v>
      </c>
      <c r="AB67" s="37">
        <f t="shared" si="83"/>
        <v>0</v>
      </c>
      <c r="AC67" s="123">
        <f t="shared" si="79"/>
        <v>1279469.2799999998</v>
      </c>
      <c r="AD67" s="37">
        <f>AD65-AD66</f>
        <v>0</v>
      </c>
      <c r="AE67" s="37">
        <f t="shared" ref="AE67:BF67" si="84">AE65-AE66</f>
        <v>0</v>
      </c>
      <c r="AF67" s="37">
        <f t="shared" si="84"/>
        <v>0</v>
      </c>
      <c r="AG67" s="37">
        <f t="shared" si="84"/>
        <v>0</v>
      </c>
      <c r="AH67" s="37">
        <f t="shared" si="84"/>
        <v>0</v>
      </c>
      <c r="AI67" s="37">
        <f t="shared" si="84"/>
        <v>0</v>
      </c>
      <c r="AJ67" s="37">
        <f t="shared" si="84"/>
        <v>0</v>
      </c>
      <c r="AK67" s="37">
        <f t="shared" si="84"/>
        <v>0</v>
      </c>
      <c r="AL67" s="37">
        <f t="shared" si="84"/>
        <v>0</v>
      </c>
      <c r="AM67" s="37">
        <f t="shared" si="84"/>
        <v>0</v>
      </c>
      <c r="AN67" s="37">
        <f t="shared" si="84"/>
        <v>0</v>
      </c>
      <c r="AO67" s="37">
        <f t="shared" si="84"/>
        <v>0</v>
      </c>
      <c r="AP67" s="37">
        <f t="shared" si="84"/>
        <v>0</v>
      </c>
      <c r="AQ67" s="37">
        <f t="shared" si="84"/>
        <v>0</v>
      </c>
      <c r="AR67" s="37">
        <f t="shared" si="84"/>
        <v>0</v>
      </c>
      <c r="AS67" s="37">
        <f t="shared" si="84"/>
        <v>0</v>
      </c>
      <c r="AT67" s="37">
        <f t="shared" si="84"/>
        <v>0</v>
      </c>
      <c r="AU67" s="37">
        <f t="shared" si="84"/>
        <v>0</v>
      </c>
      <c r="AV67" s="37">
        <f t="shared" si="84"/>
        <v>0</v>
      </c>
      <c r="AW67" s="37">
        <f t="shared" si="84"/>
        <v>0</v>
      </c>
      <c r="AX67" s="37">
        <f t="shared" si="84"/>
        <v>0</v>
      </c>
      <c r="AY67" s="37">
        <f t="shared" si="84"/>
        <v>0</v>
      </c>
      <c r="AZ67" s="37">
        <f t="shared" si="84"/>
        <v>0</v>
      </c>
      <c r="BA67" s="37">
        <f t="shared" si="84"/>
        <v>0</v>
      </c>
      <c r="BB67" s="37">
        <f t="shared" si="84"/>
        <v>0</v>
      </c>
      <c r="BC67" s="37">
        <f t="shared" si="84"/>
        <v>0</v>
      </c>
      <c r="BD67" s="37">
        <f t="shared" si="84"/>
        <v>0</v>
      </c>
      <c r="BE67" s="37">
        <f t="shared" si="84"/>
        <v>0</v>
      </c>
      <c r="BF67" s="37">
        <f t="shared" si="84"/>
        <v>35612547.460000001</v>
      </c>
      <c r="BG67" s="124">
        <f t="shared" si="81"/>
        <v>35612547.460000001</v>
      </c>
      <c r="BH67" s="125">
        <f t="shared" si="82"/>
        <v>36892016.740000002</v>
      </c>
      <c r="BI67" s="38">
        <f>BI65-BI66</f>
        <v>35928300</v>
      </c>
      <c r="BJ67" s="126">
        <f t="shared" si="80"/>
        <v>963716.74000000209</v>
      </c>
    </row>
    <row r="68" spans="1:63" ht="15.75">
      <c r="A68" s="130"/>
      <c r="B68" s="12" t="s">
        <v>206</v>
      </c>
      <c r="C68" s="9">
        <f>IF('Upto Month Current'!$L$4="",0,'Upto Month Current'!$L$4)</f>
        <v>0</v>
      </c>
      <c r="D68" s="9">
        <f>IF('Upto Month Current'!$L$5="",0,'Upto Month Current'!$L$5)</f>
        <v>0</v>
      </c>
      <c r="E68" s="9">
        <f>IF('Upto Month Current'!$L$6="",0,'Upto Month Current'!$L$6)</f>
        <v>0</v>
      </c>
      <c r="F68" s="9">
        <f>IF('Upto Month Current'!$L$7="",0,'Upto Month Current'!$L$7)</f>
        <v>0</v>
      </c>
      <c r="G68" s="9">
        <f>IF('Upto Month Current'!$L$8="",0,'Upto Month Current'!$L$8)</f>
        <v>0</v>
      </c>
      <c r="H68" s="9">
        <f>IF('Upto Month Current'!$L$9="",0,'Upto Month Current'!$L$9)</f>
        <v>1023417</v>
      </c>
      <c r="I68" s="9">
        <f>IF('Upto Month Current'!$L$10="",0,'Upto Month Current'!$L$10)</f>
        <v>0</v>
      </c>
      <c r="J68" s="9">
        <f>IF('Upto Month Current'!$L$11="",0,'Upto Month Current'!$L$11)</f>
        <v>0</v>
      </c>
      <c r="K68" s="9">
        <f>IF('Upto Month Current'!$L$12="",0,'Upto Month Current'!$L$12)</f>
        <v>0</v>
      </c>
      <c r="L68" s="9">
        <f>IF('Upto Month Current'!$L$13="",0,'Upto Month Current'!$L$13)</f>
        <v>0</v>
      </c>
      <c r="M68" s="9">
        <f>IF('Upto Month Current'!$L$14="",0,'Upto Month Current'!$L$14)</f>
        <v>0</v>
      </c>
      <c r="N68" s="9">
        <f>IF('Upto Month Current'!$L$15="",0,'Upto Month Current'!$L$15)</f>
        <v>0</v>
      </c>
      <c r="O68" s="9">
        <f>IF('Upto Month Current'!$L$16="",0,'Upto Month Current'!$L$16)</f>
        <v>0</v>
      </c>
      <c r="P68" s="9">
        <f>IF('Upto Month Current'!$L$17="",0,'Upto Month Current'!$L$17)</f>
        <v>0</v>
      </c>
      <c r="Q68" s="9">
        <f>IF('Upto Month Current'!$L$18="",0,'Upto Month Current'!$L$18)</f>
        <v>0</v>
      </c>
      <c r="R68" s="9">
        <f>IF('Upto Month Current'!$L$21="",0,'Upto Month Current'!$L$21)</f>
        <v>0</v>
      </c>
      <c r="S68" s="9">
        <f>IF('Upto Month Current'!$L$26="",0,'Upto Month Current'!$L$26)</f>
        <v>0</v>
      </c>
      <c r="T68" s="9">
        <f>IF('Upto Month Current'!$L$27="",0,'Upto Month Current'!$L$27)</f>
        <v>0</v>
      </c>
      <c r="U68" s="9">
        <f>IF('Upto Month Current'!$L$30="",0,'Upto Month Current'!$L$30)</f>
        <v>0</v>
      </c>
      <c r="V68" s="9">
        <f>IF('Upto Month Current'!$L$35="",0,'Upto Month Current'!$L$35)</f>
        <v>0</v>
      </c>
      <c r="W68" s="9">
        <f>IF('Upto Month Current'!$L$39="",0,'Upto Month Current'!$L$39)</f>
        <v>0</v>
      </c>
      <c r="X68" s="9">
        <f>IF('Upto Month Current'!$L$40="",0,'Upto Month Current'!$L$40)</f>
        <v>0</v>
      </c>
      <c r="Y68" s="9">
        <f>IF('Upto Month Current'!$L$42="",0,'Upto Month Current'!$L$42)</f>
        <v>0</v>
      </c>
      <c r="Z68" s="9">
        <f>IF('Upto Month Current'!$L$43="",0,'Upto Month Current'!$L$43)</f>
        <v>0</v>
      </c>
      <c r="AA68" s="9">
        <f>IF('Upto Month Current'!$L$44="",0,'Upto Month Current'!$L$44)</f>
        <v>0</v>
      </c>
      <c r="AB68" s="9">
        <f>IF('Upto Month Current'!$L$51="",0,'Upto Month Current'!$L$51)</f>
        <v>0</v>
      </c>
      <c r="AC68" s="123">
        <f t="shared" si="79"/>
        <v>1023417</v>
      </c>
      <c r="AD68" s="9">
        <f>IF('Upto Month Current'!$L$19="",0,'Upto Month Current'!$L$19)</f>
        <v>0</v>
      </c>
      <c r="AE68" s="9">
        <f>IF('Upto Month Current'!$L$20="",0,'Upto Month Current'!$L$20)</f>
        <v>0</v>
      </c>
      <c r="AF68" s="9">
        <f>IF('Upto Month Current'!$L$22="",0,'Upto Month Current'!$L$22)</f>
        <v>0</v>
      </c>
      <c r="AG68" s="9">
        <f>IF('Upto Month Current'!$L$23="",0,'Upto Month Current'!$L$23)</f>
        <v>0</v>
      </c>
      <c r="AH68" s="9">
        <f>IF('Upto Month Current'!$L$24="",0,'Upto Month Current'!$L$24)</f>
        <v>0</v>
      </c>
      <c r="AI68" s="9">
        <f>IF('Upto Month Current'!$L$25="",0,'Upto Month Current'!$L$25)</f>
        <v>0</v>
      </c>
      <c r="AJ68" s="9">
        <f>IF('Upto Month Current'!$L$28="",0,'Upto Month Current'!$L$28)</f>
        <v>0</v>
      </c>
      <c r="AK68" s="9">
        <f>IF('Upto Month Current'!$L$29="",0,'Upto Month Current'!$L$29)</f>
        <v>0</v>
      </c>
      <c r="AL68" s="9">
        <f>IF('Upto Month Current'!$L$31="",0,'Upto Month Current'!$L$31)</f>
        <v>0</v>
      </c>
      <c r="AM68" s="9">
        <f>IF('Upto Month Current'!$L$32="",0,'Upto Month Current'!$L$32)</f>
        <v>0</v>
      </c>
      <c r="AN68" s="9">
        <f>IF('Upto Month Current'!$L$33="",0,'Upto Month Current'!$L$33)</f>
        <v>0</v>
      </c>
      <c r="AO68" s="9">
        <f>IF('Upto Month Current'!$L$34="",0,'Upto Month Current'!$L$34)</f>
        <v>0</v>
      </c>
      <c r="AP68" s="9">
        <f>IF('Upto Month Current'!$L$36="",0,'Upto Month Current'!$L$36)</f>
        <v>0</v>
      </c>
      <c r="AQ68" s="9">
        <f>IF('Upto Month Current'!$L$37="",0,'Upto Month Current'!$L$37)</f>
        <v>0</v>
      </c>
      <c r="AR68" s="9">
        <v>0</v>
      </c>
      <c r="AS68" s="9">
        <f>IF('Upto Month Current'!$L$38="",0,'Upto Month Current'!$L$38)</f>
        <v>0</v>
      </c>
      <c r="AT68" s="9">
        <f>IF('Upto Month Current'!$L$41="",0,'Upto Month Current'!$L$41)</f>
        <v>0</v>
      </c>
      <c r="AU68" s="9">
        <v>0</v>
      </c>
      <c r="AV68" s="9">
        <f>IF('Upto Month Current'!$L$45="",0,'Upto Month Current'!$L$45)</f>
        <v>0</v>
      </c>
      <c r="AW68" s="9">
        <f>IF('Upto Month Current'!$L$46="",0,'Upto Month Current'!$L$46)</f>
        <v>0</v>
      </c>
      <c r="AX68" s="9">
        <f>IF('Upto Month Current'!$L$47="",0,'Upto Month Current'!$L$47)</f>
        <v>0</v>
      </c>
      <c r="AY68" s="9">
        <f>IF('Upto Month Current'!$L$49="",0,'Upto Month Current'!$L$49)</f>
        <v>0</v>
      </c>
      <c r="AZ68" s="9">
        <f>IF('Upto Month Current'!$L$50="",0,'Upto Month Current'!$L$50)</f>
        <v>0</v>
      </c>
      <c r="BA68" s="9">
        <f>IF('Upto Month Current'!$L$52="",0,'Upto Month Current'!$L$52)</f>
        <v>0</v>
      </c>
      <c r="BB68" s="9">
        <f>IF('Upto Month Current'!$L$53="",0,'Upto Month Current'!$L$53)</f>
        <v>0</v>
      </c>
      <c r="BC68" s="9">
        <f>IF('Upto Month Current'!$L$54="",0,'Upto Month Current'!$L$54)</f>
        <v>0</v>
      </c>
      <c r="BD68" s="9">
        <f>IF('Upto Month Current'!$L$55="",0,'Upto Month Current'!$L$55)</f>
        <v>0</v>
      </c>
      <c r="BE68" s="9">
        <f>IF('Upto Month Current'!$L$56="",0,'Upto Month Current'!$L$56)</f>
        <v>0</v>
      </c>
      <c r="BF68" s="9">
        <f>IF('Upto Month Current'!$L$58="",0,'Upto Month Current'!$L$58)</f>
        <v>1490708</v>
      </c>
      <c r="BG68" s="124">
        <f t="shared" si="81"/>
        <v>1490708</v>
      </c>
      <c r="BH68" s="125">
        <f t="shared" si="82"/>
        <v>2514125</v>
      </c>
      <c r="BI68" s="9">
        <f>IF('Upto Month Current'!$L$60="",0,'Upto Month Current'!$L$60)</f>
        <v>1487931</v>
      </c>
      <c r="BJ68" s="126">
        <f t="shared" si="80"/>
        <v>1026194</v>
      </c>
      <c r="BK68">
        <f>'Upto Month Current'!$L$61</f>
        <v>1026194</v>
      </c>
    </row>
    <row r="69" spans="1:63" ht="15.75">
      <c r="A69" s="130"/>
      <c r="B69" s="5" t="s">
        <v>204</v>
      </c>
      <c r="C69" s="128" t="e">
        <f t="shared" ref="C69:AH69" si="85">C68/C65</f>
        <v>#DIV/0!</v>
      </c>
      <c r="D69" s="128" t="e">
        <f t="shared" si="85"/>
        <v>#DIV/0!</v>
      </c>
      <c r="E69" s="128" t="e">
        <f t="shared" si="85"/>
        <v>#DIV/0!</v>
      </c>
      <c r="F69" s="128" t="e">
        <f t="shared" si="85"/>
        <v>#DIV/0!</v>
      </c>
      <c r="G69" s="128" t="e">
        <f t="shared" si="85"/>
        <v>#DIV/0!</v>
      </c>
      <c r="H69" s="128">
        <f t="shared" si="85"/>
        <v>0.38394056635732593</v>
      </c>
      <c r="I69" s="128" t="e">
        <f t="shared" si="85"/>
        <v>#DIV/0!</v>
      </c>
      <c r="J69" s="128" t="e">
        <f t="shared" si="85"/>
        <v>#DIV/0!</v>
      </c>
      <c r="K69" s="128" t="e">
        <f t="shared" si="85"/>
        <v>#DIV/0!</v>
      </c>
      <c r="L69" s="128" t="e">
        <f t="shared" si="85"/>
        <v>#DIV/0!</v>
      </c>
      <c r="M69" s="128" t="e">
        <f t="shared" si="85"/>
        <v>#DIV/0!</v>
      </c>
      <c r="N69" s="128" t="e">
        <f t="shared" si="85"/>
        <v>#DIV/0!</v>
      </c>
      <c r="O69" s="128" t="e">
        <f t="shared" si="85"/>
        <v>#DIV/0!</v>
      </c>
      <c r="P69" s="128" t="e">
        <f t="shared" si="85"/>
        <v>#DIV/0!</v>
      </c>
      <c r="Q69" s="128" t="e">
        <f t="shared" si="85"/>
        <v>#DIV/0!</v>
      </c>
      <c r="R69" s="128" t="e">
        <f t="shared" si="85"/>
        <v>#DIV/0!</v>
      </c>
      <c r="S69" s="128" t="e">
        <f t="shared" si="85"/>
        <v>#DIV/0!</v>
      </c>
      <c r="T69" s="128" t="e">
        <f t="shared" si="85"/>
        <v>#DIV/0!</v>
      </c>
      <c r="U69" s="128" t="e">
        <f t="shared" si="85"/>
        <v>#DIV/0!</v>
      </c>
      <c r="V69" s="128" t="e">
        <f t="shared" si="85"/>
        <v>#DIV/0!</v>
      </c>
      <c r="W69" s="128" t="e">
        <f t="shared" si="85"/>
        <v>#DIV/0!</v>
      </c>
      <c r="X69" s="128" t="e">
        <f t="shared" si="85"/>
        <v>#DIV/0!</v>
      </c>
      <c r="Y69" s="128" t="e">
        <f t="shared" si="85"/>
        <v>#DIV/0!</v>
      </c>
      <c r="Z69" s="128" t="e">
        <f t="shared" si="85"/>
        <v>#DIV/0!</v>
      </c>
      <c r="AA69" s="128" t="e">
        <f t="shared" si="85"/>
        <v>#DIV/0!</v>
      </c>
      <c r="AB69" s="128" t="e">
        <f t="shared" si="85"/>
        <v>#DIV/0!</v>
      </c>
      <c r="AC69" s="128">
        <f t="shared" si="85"/>
        <v>0.38394056635732593</v>
      </c>
      <c r="AD69" s="128" t="e">
        <f t="shared" si="85"/>
        <v>#DIV/0!</v>
      </c>
      <c r="AE69" s="128" t="e">
        <f t="shared" si="85"/>
        <v>#DIV/0!</v>
      </c>
      <c r="AF69" s="128" t="e">
        <f t="shared" si="85"/>
        <v>#DIV/0!</v>
      </c>
      <c r="AG69" s="128" t="e">
        <f t="shared" si="85"/>
        <v>#DIV/0!</v>
      </c>
      <c r="AH69" s="128" t="e">
        <f t="shared" si="85"/>
        <v>#DIV/0!</v>
      </c>
      <c r="AI69" s="128" t="e">
        <f t="shared" ref="AI69:BJ69" si="86">AI68/AI65</f>
        <v>#DIV/0!</v>
      </c>
      <c r="AJ69" s="128" t="e">
        <f t="shared" si="86"/>
        <v>#DIV/0!</v>
      </c>
      <c r="AK69" s="128" t="e">
        <f t="shared" si="86"/>
        <v>#DIV/0!</v>
      </c>
      <c r="AL69" s="128" t="e">
        <f t="shared" si="86"/>
        <v>#DIV/0!</v>
      </c>
      <c r="AM69" s="128" t="e">
        <f t="shared" si="86"/>
        <v>#DIV/0!</v>
      </c>
      <c r="AN69" s="128" t="e">
        <f t="shared" si="86"/>
        <v>#DIV/0!</v>
      </c>
      <c r="AO69" s="128" t="e">
        <f t="shared" si="86"/>
        <v>#DIV/0!</v>
      </c>
      <c r="AP69" s="128" t="e">
        <f t="shared" si="86"/>
        <v>#DIV/0!</v>
      </c>
      <c r="AQ69" s="128" t="e">
        <f t="shared" si="86"/>
        <v>#DIV/0!</v>
      </c>
      <c r="AR69" s="128" t="e">
        <f t="shared" si="86"/>
        <v>#DIV/0!</v>
      </c>
      <c r="AS69" s="128" t="e">
        <f t="shared" si="86"/>
        <v>#DIV/0!</v>
      </c>
      <c r="AT69" s="128" t="e">
        <f t="shared" si="86"/>
        <v>#DIV/0!</v>
      </c>
      <c r="AU69" s="128" t="e">
        <f t="shared" si="86"/>
        <v>#DIV/0!</v>
      </c>
      <c r="AV69" s="128" t="e">
        <f t="shared" si="86"/>
        <v>#DIV/0!</v>
      </c>
      <c r="AW69" s="128" t="e">
        <f t="shared" si="86"/>
        <v>#DIV/0!</v>
      </c>
      <c r="AX69" s="128" t="e">
        <f t="shared" si="86"/>
        <v>#DIV/0!</v>
      </c>
      <c r="AY69" s="128" t="e">
        <f t="shared" si="86"/>
        <v>#DIV/0!</v>
      </c>
      <c r="AZ69" s="128" t="e">
        <f t="shared" si="86"/>
        <v>#DIV/0!</v>
      </c>
      <c r="BA69" s="128" t="e">
        <f t="shared" si="86"/>
        <v>#DIV/0!</v>
      </c>
      <c r="BB69" s="128" t="e">
        <f t="shared" si="86"/>
        <v>#DIV/0!</v>
      </c>
      <c r="BC69" s="128" t="e">
        <f t="shared" si="86"/>
        <v>#DIV/0!</v>
      </c>
      <c r="BD69" s="128" t="e">
        <f t="shared" si="86"/>
        <v>#DIV/0!</v>
      </c>
      <c r="BE69" s="128" t="e">
        <f t="shared" si="86"/>
        <v>#DIV/0!</v>
      </c>
      <c r="BF69" s="128">
        <f t="shared" si="86"/>
        <v>2.0733547787935513E-2</v>
      </c>
      <c r="BG69" s="128">
        <f t="shared" si="86"/>
        <v>2.0733547787935513E-2</v>
      </c>
      <c r="BH69" s="128">
        <f t="shared" si="86"/>
        <v>3.3717716305059459E-2</v>
      </c>
      <c r="BI69" s="128">
        <f t="shared" si="86"/>
        <v>2.0706949674768913E-2</v>
      </c>
      <c r="BJ69" s="128">
        <f t="shared" si="86"/>
        <v>0.37904464087508039</v>
      </c>
    </row>
    <row r="70" spans="1:63" ht="15.75">
      <c r="A70" s="130"/>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6"/>
      <c r="AD70" s="5"/>
      <c r="AE70" s="5"/>
      <c r="AF70" s="5"/>
      <c r="AG70" s="5"/>
      <c r="AH70" s="5"/>
      <c r="AI70" s="5"/>
      <c r="AJ70" s="5"/>
      <c r="AK70" s="5"/>
      <c r="AL70" s="5"/>
      <c r="AM70" s="5"/>
      <c r="AN70" s="5"/>
      <c r="AO70" s="5"/>
      <c r="AP70" s="5"/>
      <c r="AQ70" s="5"/>
      <c r="AR70" s="5"/>
      <c r="AS70" s="5"/>
      <c r="AT70" s="5"/>
      <c r="AU70" s="5"/>
      <c r="AV70" s="6"/>
      <c r="AW70" s="5"/>
      <c r="AX70" s="5"/>
      <c r="AY70" s="5"/>
      <c r="AZ70" s="5"/>
      <c r="BA70" s="5"/>
      <c r="BB70" s="5"/>
      <c r="BC70" s="5"/>
      <c r="BD70" s="5"/>
      <c r="BE70" s="5"/>
      <c r="BF70" s="5"/>
      <c r="BG70" s="6"/>
      <c r="BH70" s="44"/>
      <c r="BI70" s="5"/>
      <c r="BJ70" s="50"/>
    </row>
    <row r="71" spans="1:63" ht="15.75">
      <c r="A71" s="130" t="s">
        <v>125</v>
      </c>
      <c r="B71" s="11" t="s">
        <v>208</v>
      </c>
      <c r="C71" s="5">
        <f t="shared" ref="C71:AB71" si="87">C5+C11+C17+C23+C29+C35+C41+C47+C53+C59+C65</f>
        <v>24138688</v>
      </c>
      <c r="D71" s="5">
        <f t="shared" si="87"/>
        <v>4295500</v>
      </c>
      <c r="E71" s="5">
        <f t="shared" si="87"/>
        <v>1031647</v>
      </c>
      <c r="F71" s="5">
        <f t="shared" si="87"/>
        <v>2562181</v>
      </c>
      <c r="G71" s="5">
        <f t="shared" si="87"/>
        <v>1334558</v>
      </c>
      <c r="H71" s="5">
        <f t="shared" si="87"/>
        <v>2665561</v>
      </c>
      <c r="I71" s="5">
        <f t="shared" si="87"/>
        <v>0</v>
      </c>
      <c r="J71" s="5">
        <f t="shared" si="87"/>
        <v>1268085</v>
      </c>
      <c r="K71" s="5">
        <f t="shared" si="87"/>
        <v>190400</v>
      </c>
      <c r="L71" s="5">
        <f t="shared" si="87"/>
        <v>441643</v>
      </c>
      <c r="M71" s="5">
        <f t="shared" si="87"/>
        <v>934343</v>
      </c>
      <c r="N71" s="5">
        <f t="shared" si="87"/>
        <v>14406</v>
      </c>
      <c r="O71" s="5">
        <f t="shared" si="87"/>
        <v>79259</v>
      </c>
      <c r="P71" s="5">
        <f t="shared" si="87"/>
        <v>756000</v>
      </c>
      <c r="Q71" s="5">
        <f t="shared" si="87"/>
        <v>0</v>
      </c>
      <c r="R71" s="5">
        <f t="shared" si="87"/>
        <v>45000</v>
      </c>
      <c r="S71" s="5">
        <f t="shared" si="87"/>
        <v>762685</v>
      </c>
      <c r="T71" s="5">
        <f t="shared" si="87"/>
        <v>1003547</v>
      </c>
      <c r="U71" s="5">
        <f t="shared" si="87"/>
        <v>0</v>
      </c>
      <c r="V71" s="5">
        <f t="shared" si="87"/>
        <v>318607</v>
      </c>
      <c r="W71" s="5">
        <f t="shared" si="87"/>
        <v>555</v>
      </c>
      <c r="X71" s="5">
        <f t="shared" si="87"/>
        <v>369</v>
      </c>
      <c r="Y71" s="5">
        <f t="shared" si="87"/>
        <v>8159</v>
      </c>
      <c r="Z71" s="5">
        <f t="shared" si="87"/>
        <v>1420</v>
      </c>
      <c r="AA71" s="5">
        <f t="shared" si="87"/>
        <v>44929</v>
      </c>
      <c r="AB71" s="5">
        <f t="shared" si="87"/>
        <v>1692510</v>
      </c>
      <c r="AC71" s="123">
        <f t="shared" ref="AC71:AC74" si="88">SUM(C71:AB71)</f>
        <v>43590052</v>
      </c>
      <c r="AD71" s="5">
        <f t="shared" ref="AD71:BG71" si="89">AD5+AD11+AD17+AD23+AD29+AD35+AD41+AD47+AD53+AD59+AD65</f>
        <v>123491</v>
      </c>
      <c r="AE71" s="5">
        <f t="shared" si="89"/>
        <v>48382</v>
      </c>
      <c r="AF71" s="5">
        <f t="shared" si="89"/>
        <v>61987</v>
      </c>
      <c r="AG71" s="5">
        <f t="shared" si="89"/>
        <v>0</v>
      </c>
      <c r="AH71" s="5">
        <f t="shared" si="89"/>
        <v>125</v>
      </c>
      <c r="AI71" s="5">
        <f t="shared" si="89"/>
        <v>11015</v>
      </c>
      <c r="AJ71" s="5">
        <f t="shared" si="89"/>
        <v>1256176</v>
      </c>
      <c r="AK71" s="5">
        <f t="shared" si="89"/>
        <v>1270104</v>
      </c>
      <c r="AL71" s="5">
        <f t="shared" si="89"/>
        <v>7058240</v>
      </c>
      <c r="AM71" s="5">
        <f t="shared" si="89"/>
        <v>110800</v>
      </c>
      <c r="AN71" s="5">
        <f t="shared" si="89"/>
        <v>2806196</v>
      </c>
      <c r="AO71" s="5">
        <f t="shared" si="89"/>
        <v>17228022</v>
      </c>
      <c r="AP71" s="5">
        <f t="shared" si="89"/>
        <v>83649</v>
      </c>
      <c r="AQ71" s="5">
        <f t="shared" si="89"/>
        <v>908586</v>
      </c>
      <c r="AR71" s="5">
        <f t="shared" si="89"/>
        <v>0</v>
      </c>
      <c r="AS71" s="5">
        <f t="shared" si="89"/>
        <v>0</v>
      </c>
      <c r="AT71" s="5">
        <f t="shared" si="89"/>
        <v>571696</v>
      </c>
      <c r="AU71" s="5">
        <f t="shared" si="89"/>
        <v>1</v>
      </c>
      <c r="AV71" s="5">
        <f t="shared" si="89"/>
        <v>14471</v>
      </c>
      <c r="AW71" s="5">
        <f t="shared" si="89"/>
        <v>13505</v>
      </c>
      <c r="AX71" s="5">
        <f t="shared" si="89"/>
        <v>3047</v>
      </c>
      <c r="AY71" s="5">
        <f t="shared" si="89"/>
        <v>145786</v>
      </c>
      <c r="AZ71" s="5">
        <f t="shared" si="89"/>
        <v>987794</v>
      </c>
      <c r="BA71" s="5">
        <f t="shared" si="89"/>
        <v>756000</v>
      </c>
      <c r="BB71" s="5">
        <f t="shared" si="89"/>
        <v>72091</v>
      </c>
      <c r="BC71" s="5">
        <f t="shared" si="89"/>
        <v>72172</v>
      </c>
      <c r="BD71" s="5">
        <f t="shared" si="89"/>
        <v>431</v>
      </c>
      <c r="BE71" s="5">
        <f t="shared" si="89"/>
        <v>33840</v>
      </c>
      <c r="BF71" s="5">
        <f t="shared" si="89"/>
        <v>73190909</v>
      </c>
      <c r="BG71" s="6">
        <f t="shared" si="89"/>
        <v>106828516</v>
      </c>
      <c r="BH71" s="125">
        <f>AC71+BG71</f>
        <v>150418568</v>
      </c>
      <c r="BI71" s="5">
        <f>BI5+BI11+BI17+BI23+BI29+BI35+BI41+BI47+BI53+BI59+BI65</f>
        <v>73032916</v>
      </c>
      <c r="BJ71" s="51">
        <f>BJ5+BJ11+BJ17+BJ23+BJ29+BJ35+BJ41+BJ47+BJ53+BJ59+BJ65</f>
        <v>77385652</v>
      </c>
    </row>
    <row r="72" spans="1:63" ht="15.75">
      <c r="A72" s="130"/>
      <c r="B72" s="5" t="str">
        <f>B66</f>
        <v>BP to end of 09-2020</v>
      </c>
      <c r="C72" s="11">
        <f t="shared" ref="C72:AB72" si="90">C6+C12+C18+C24+C30+C36+C42+C48+C54+C60+C66</f>
        <v>12552117.76</v>
      </c>
      <c r="D72" s="11">
        <f t="shared" si="90"/>
        <v>3279708.1200000006</v>
      </c>
      <c r="E72" s="11">
        <f t="shared" si="90"/>
        <v>0</v>
      </c>
      <c r="F72" s="11">
        <f t="shared" si="90"/>
        <v>1332334.1200000001</v>
      </c>
      <c r="G72" s="11">
        <f t="shared" si="90"/>
        <v>693970.16000000015</v>
      </c>
      <c r="H72" s="11">
        <f t="shared" si="90"/>
        <v>1386091.7200000002</v>
      </c>
      <c r="I72" s="11">
        <f t="shared" si="90"/>
        <v>0</v>
      </c>
      <c r="J72" s="11">
        <f t="shared" si="90"/>
        <v>659404.20000000007</v>
      </c>
      <c r="K72" s="11">
        <f t="shared" si="90"/>
        <v>113735.44</v>
      </c>
      <c r="L72" s="11">
        <f t="shared" si="90"/>
        <v>229654.36000000002</v>
      </c>
      <c r="M72" s="11">
        <f t="shared" si="90"/>
        <v>485858.36000000004</v>
      </c>
      <c r="N72" s="11">
        <f t="shared" si="90"/>
        <v>7491.12</v>
      </c>
      <c r="O72" s="11">
        <f t="shared" si="90"/>
        <v>41214.680000000008</v>
      </c>
      <c r="P72" s="11">
        <f t="shared" si="90"/>
        <v>441996.36000000004</v>
      </c>
      <c r="Q72" s="11">
        <f t="shared" si="90"/>
        <v>0</v>
      </c>
      <c r="R72" s="11">
        <f t="shared" si="90"/>
        <v>48183.199999999997</v>
      </c>
      <c r="S72" s="11">
        <f t="shared" si="90"/>
        <v>396596.19999999995</v>
      </c>
      <c r="T72" s="11">
        <f t="shared" si="90"/>
        <v>521844.44000000006</v>
      </c>
      <c r="U72" s="11">
        <f t="shared" si="90"/>
        <v>0</v>
      </c>
      <c r="V72" s="11">
        <f t="shared" si="90"/>
        <v>165675.64000000004</v>
      </c>
      <c r="W72" s="11">
        <f t="shared" si="90"/>
        <v>288.60000000000002</v>
      </c>
      <c r="X72" s="11">
        <f t="shared" si="90"/>
        <v>191.88000000000002</v>
      </c>
      <c r="Y72" s="11">
        <f t="shared" si="90"/>
        <v>4242.6799999999994</v>
      </c>
      <c r="Z72" s="11">
        <f t="shared" si="90"/>
        <v>738.40000000000009</v>
      </c>
      <c r="AA72" s="11">
        <f t="shared" si="90"/>
        <v>23363.08</v>
      </c>
      <c r="AB72" s="11">
        <f t="shared" si="90"/>
        <v>880105.2</v>
      </c>
      <c r="AC72" s="123">
        <f t="shared" si="88"/>
        <v>23264805.719999995</v>
      </c>
      <c r="AD72" s="11">
        <f t="shared" ref="AD72:BG72" si="91">AD6+AD12+AD18+AD24+AD30+AD36+AD42+AD48+AD54+AD60+AD66</f>
        <v>83000.320000000022</v>
      </c>
      <c r="AE72" s="11">
        <f t="shared" si="91"/>
        <v>25158.639999999999</v>
      </c>
      <c r="AF72" s="11">
        <f t="shared" si="91"/>
        <v>32233.239999999998</v>
      </c>
      <c r="AG72" s="11">
        <f t="shared" si="91"/>
        <v>0</v>
      </c>
      <c r="AH72" s="11">
        <f t="shared" si="91"/>
        <v>65</v>
      </c>
      <c r="AI72" s="11">
        <f t="shared" si="91"/>
        <v>5727.8</v>
      </c>
      <c r="AJ72" s="11">
        <f t="shared" si="91"/>
        <v>1030621.8</v>
      </c>
      <c r="AK72" s="11">
        <f t="shared" si="91"/>
        <v>663865.28</v>
      </c>
      <c r="AL72" s="11">
        <f t="shared" si="91"/>
        <v>5116687.16</v>
      </c>
      <c r="AM72" s="11">
        <f t="shared" si="91"/>
        <v>107235.96000000002</v>
      </c>
      <c r="AN72" s="11">
        <f t="shared" si="91"/>
        <v>1459221.9200000002</v>
      </c>
      <c r="AO72" s="11">
        <f t="shared" si="91"/>
        <v>12059371.440000001</v>
      </c>
      <c r="AP72" s="11">
        <f t="shared" si="91"/>
        <v>43497.48</v>
      </c>
      <c r="AQ72" s="11">
        <f t="shared" si="91"/>
        <v>472464.72000000003</v>
      </c>
      <c r="AR72" s="11">
        <f t="shared" si="91"/>
        <v>0</v>
      </c>
      <c r="AS72" s="11">
        <f t="shared" si="91"/>
        <v>0</v>
      </c>
      <c r="AT72" s="11">
        <f t="shared" si="91"/>
        <v>358787.52</v>
      </c>
      <c r="AU72" s="11">
        <f t="shared" si="91"/>
        <v>0</v>
      </c>
      <c r="AV72" s="11">
        <f t="shared" si="91"/>
        <v>7524.92</v>
      </c>
      <c r="AW72" s="11">
        <f t="shared" si="91"/>
        <v>7022.5999999999995</v>
      </c>
      <c r="AX72" s="11">
        <f t="shared" si="91"/>
        <v>1584.44</v>
      </c>
      <c r="AY72" s="11">
        <f t="shared" si="91"/>
        <v>75808.72</v>
      </c>
      <c r="AZ72" s="11">
        <f t="shared" si="91"/>
        <v>919772.88000000012</v>
      </c>
      <c r="BA72" s="11">
        <f t="shared" si="91"/>
        <v>542228.96</v>
      </c>
      <c r="BB72" s="11">
        <f t="shared" si="91"/>
        <v>37487.32</v>
      </c>
      <c r="BC72" s="11">
        <f t="shared" si="91"/>
        <v>37529.439999999995</v>
      </c>
      <c r="BD72" s="11">
        <f t="shared" si="91"/>
        <v>224.11999999999998</v>
      </c>
      <c r="BE72" s="11">
        <f t="shared" si="91"/>
        <v>17596.8</v>
      </c>
      <c r="BF72" s="11">
        <f t="shared" si="91"/>
        <v>37028031.979999997</v>
      </c>
      <c r="BG72" s="10">
        <f t="shared" si="91"/>
        <v>60132750.460000001</v>
      </c>
      <c r="BH72" s="125">
        <f>AC72+BG72</f>
        <v>83397556.179999992</v>
      </c>
      <c r="BI72" s="5">
        <f t="shared" ref="BI72:BJ74" si="92">BI6+BI12+BI18+BI24+BI30+BI36+BI42+BI48+BI54+BI60+BI66</f>
        <v>36516458</v>
      </c>
      <c r="BJ72" s="51">
        <f t="shared" si="92"/>
        <v>46881098.18</v>
      </c>
    </row>
    <row r="73" spans="1:63" ht="15.75">
      <c r="A73" s="130"/>
      <c r="B73" s="5"/>
      <c r="C73" s="11">
        <f>C7+C13+C19+C25+C31+C37+C43+C49+C55+C61+C67</f>
        <v>11586570.24</v>
      </c>
      <c r="D73" s="11">
        <f t="shared" ref="D73:AB73" si="93">D7+D13+D19+D25+D31+D37+D43+D49+D55+D61+D67</f>
        <v>1015791.8799999998</v>
      </c>
      <c r="E73" s="11">
        <f t="shared" si="93"/>
        <v>1031647</v>
      </c>
      <c r="F73" s="11">
        <f t="shared" si="93"/>
        <v>1229846.8799999999</v>
      </c>
      <c r="G73" s="11">
        <f t="shared" si="93"/>
        <v>640587.83999999985</v>
      </c>
      <c r="H73" s="11">
        <f t="shared" si="93"/>
        <v>1279469.2799999998</v>
      </c>
      <c r="I73" s="11">
        <f t="shared" si="93"/>
        <v>0</v>
      </c>
      <c r="J73" s="11">
        <f t="shared" si="93"/>
        <v>608680.79999999993</v>
      </c>
      <c r="K73" s="11">
        <f t="shared" si="93"/>
        <v>76664.56</v>
      </c>
      <c r="L73" s="11">
        <f t="shared" si="93"/>
        <v>211988.63999999998</v>
      </c>
      <c r="M73" s="11">
        <f t="shared" si="93"/>
        <v>448484.63999999996</v>
      </c>
      <c r="N73" s="11">
        <f t="shared" si="93"/>
        <v>6914.88</v>
      </c>
      <c r="O73" s="11">
        <f t="shared" si="93"/>
        <v>38044.319999999992</v>
      </c>
      <c r="P73" s="11">
        <f t="shared" si="93"/>
        <v>314003.63999999996</v>
      </c>
      <c r="Q73" s="11">
        <f t="shared" si="93"/>
        <v>0</v>
      </c>
      <c r="R73" s="11">
        <f t="shared" si="93"/>
        <v>-3183.2000000000007</v>
      </c>
      <c r="S73" s="11">
        <f t="shared" si="93"/>
        <v>366088.80000000005</v>
      </c>
      <c r="T73" s="11">
        <f t="shared" si="93"/>
        <v>481702.55999999994</v>
      </c>
      <c r="U73" s="11">
        <f t="shared" si="93"/>
        <v>0</v>
      </c>
      <c r="V73" s="11">
        <f t="shared" si="93"/>
        <v>152931.35999999996</v>
      </c>
      <c r="W73" s="11">
        <f t="shared" si="93"/>
        <v>266.39999999999998</v>
      </c>
      <c r="X73" s="11">
        <f t="shared" si="93"/>
        <v>177.11999999999998</v>
      </c>
      <c r="Y73" s="11">
        <f t="shared" si="93"/>
        <v>3916.32</v>
      </c>
      <c r="Z73" s="11">
        <f t="shared" si="93"/>
        <v>681.59999999999991</v>
      </c>
      <c r="AA73" s="11">
        <f t="shared" si="93"/>
        <v>21565.919999999998</v>
      </c>
      <c r="AB73" s="11">
        <f t="shared" si="93"/>
        <v>812404.8</v>
      </c>
      <c r="AC73" s="123">
        <f t="shared" si="88"/>
        <v>20325246.280000005</v>
      </c>
      <c r="AD73" s="11">
        <f>AD7+AD13+AD19+AD25+AD31+AD37+AD43+AD49+AD55+AD61+AD67</f>
        <v>40490.679999999993</v>
      </c>
      <c r="AE73" s="11">
        <f t="shared" ref="AE73:BF73" si="94">AE7+AE13+AE19+AE25+AE31+AE37+AE43+AE49+AE55+AE61+AE67</f>
        <v>23176.32</v>
      </c>
      <c r="AF73" s="11">
        <f t="shared" si="94"/>
        <v>29164.320000000003</v>
      </c>
      <c r="AG73" s="11">
        <f t="shared" si="94"/>
        <v>0</v>
      </c>
      <c r="AH73" s="11">
        <f t="shared" si="94"/>
        <v>60</v>
      </c>
      <c r="AI73" s="11">
        <f t="shared" si="94"/>
        <v>5278.5599999999995</v>
      </c>
      <c r="AJ73" s="11">
        <f t="shared" si="94"/>
        <v>222877.23999999996</v>
      </c>
      <c r="AK73" s="11">
        <f t="shared" si="94"/>
        <v>499520.31999999995</v>
      </c>
      <c r="AL73" s="11">
        <f t="shared" si="94"/>
        <v>1851960.3599999996</v>
      </c>
      <c r="AM73" s="11">
        <f t="shared" si="94"/>
        <v>3564.0399999999968</v>
      </c>
      <c r="AN73" s="11">
        <f t="shared" si="94"/>
        <v>1191405.1199999999</v>
      </c>
      <c r="AO73" s="11">
        <f t="shared" si="94"/>
        <v>5168650.5599999987</v>
      </c>
      <c r="AP73" s="11">
        <f t="shared" si="94"/>
        <v>40151.519999999997</v>
      </c>
      <c r="AQ73" s="11">
        <f t="shared" si="94"/>
        <v>436121.27999999997</v>
      </c>
      <c r="AR73" s="11">
        <f t="shared" si="94"/>
        <v>0</v>
      </c>
      <c r="AS73" s="11">
        <f t="shared" si="94"/>
        <v>0</v>
      </c>
      <c r="AT73" s="11">
        <f t="shared" si="94"/>
        <v>212908.47999999998</v>
      </c>
      <c r="AU73" s="11">
        <f t="shared" si="94"/>
        <v>1</v>
      </c>
      <c r="AV73" s="11">
        <f t="shared" si="94"/>
        <v>6816</v>
      </c>
      <c r="AW73" s="11">
        <f t="shared" si="94"/>
        <v>6364.8</v>
      </c>
      <c r="AX73" s="11">
        <f t="shared" si="94"/>
        <v>1179.3599999999999</v>
      </c>
      <c r="AY73" s="11">
        <f t="shared" si="94"/>
        <v>69977.279999999999</v>
      </c>
      <c r="AZ73" s="11">
        <f t="shared" si="94"/>
        <v>68021.119999999879</v>
      </c>
      <c r="BA73" s="11">
        <f t="shared" si="94"/>
        <v>213771.03999999998</v>
      </c>
      <c r="BB73" s="11">
        <f t="shared" si="94"/>
        <v>24403.200000000001</v>
      </c>
      <c r="BC73" s="11">
        <f t="shared" si="94"/>
        <v>24442.080000000002</v>
      </c>
      <c r="BD73" s="11">
        <f t="shared" si="94"/>
        <v>120.96</v>
      </c>
      <c r="BE73" s="11">
        <f t="shared" si="94"/>
        <v>15340.319999999998</v>
      </c>
      <c r="BF73" s="11">
        <f t="shared" si="94"/>
        <v>36212382.300000004</v>
      </c>
      <c r="BG73" s="10">
        <f>BG7+BG13+BG19+BG25+BG31+BG37+BG43+BG49+BG55+BG61+BG67</f>
        <v>46368148.259999998</v>
      </c>
      <c r="BH73" s="125">
        <f>AC73+BG73</f>
        <v>66693394.540000007</v>
      </c>
      <c r="BI73" s="5">
        <f t="shared" si="92"/>
        <v>36516458</v>
      </c>
      <c r="BJ73" s="51">
        <f t="shared" si="92"/>
        <v>30176936.539999999</v>
      </c>
    </row>
    <row r="74" spans="1:63" ht="15.75">
      <c r="A74" s="130"/>
      <c r="B74" s="12" t="str">
        <f>B68</f>
        <v>Actuals upto Sep' 20</v>
      </c>
      <c r="C74" s="5">
        <f>C8+C14+C20+C26+C32+C38+C44+C50+C56+C62+C68</f>
        <v>8279533</v>
      </c>
      <c r="D74" s="5">
        <f t="shared" ref="D74:AB74" si="95">D8+D14+D20+D26+D32+D38+D44+D50+D56+D62+D68</f>
        <v>3303595</v>
      </c>
      <c r="E74" s="5">
        <f t="shared" si="95"/>
        <v>499049</v>
      </c>
      <c r="F74" s="5">
        <f t="shared" si="95"/>
        <v>954470</v>
      </c>
      <c r="G74" s="5">
        <f t="shared" si="95"/>
        <v>621499</v>
      </c>
      <c r="H74" s="5">
        <f t="shared" si="95"/>
        <v>1023417</v>
      </c>
      <c r="I74" s="5">
        <f t="shared" si="95"/>
        <v>0</v>
      </c>
      <c r="J74" s="5">
        <f t="shared" si="95"/>
        <v>1081140</v>
      </c>
      <c r="K74" s="5">
        <f t="shared" si="95"/>
        <v>77475</v>
      </c>
      <c r="L74" s="5">
        <f t="shared" si="95"/>
        <v>191126</v>
      </c>
      <c r="M74" s="5">
        <f t="shared" si="95"/>
        <v>506304</v>
      </c>
      <c r="N74" s="5">
        <f t="shared" si="95"/>
        <v>992</v>
      </c>
      <c r="O74" s="5">
        <f t="shared" si="95"/>
        <v>23313</v>
      </c>
      <c r="P74" s="5">
        <f t="shared" si="95"/>
        <v>401765</v>
      </c>
      <c r="Q74" s="5">
        <f t="shared" si="95"/>
        <v>0</v>
      </c>
      <c r="R74" s="5">
        <f t="shared" si="95"/>
        <v>25085</v>
      </c>
      <c r="S74" s="5">
        <f t="shared" si="95"/>
        <v>413036</v>
      </c>
      <c r="T74" s="5">
        <f t="shared" si="95"/>
        <v>305360</v>
      </c>
      <c r="U74" s="5">
        <f t="shared" si="95"/>
        <v>0</v>
      </c>
      <c r="V74" s="5">
        <f t="shared" si="95"/>
        <v>65337</v>
      </c>
      <c r="W74" s="5">
        <f t="shared" si="95"/>
        <v>0</v>
      </c>
      <c r="X74" s="5">
        <f t="shared" si="95"/>
        <v>0</v>
      </c>
      <c r="Y74" s="5">
        <f t="shared" si="95"/>
        <v>43940</v>
      </c>
      <c r="Z74" s="5">
        <f t="shared" si="95"/>
        <v>22836</v>
      </c>
      <c r="AA74" s="5">
        <f t="shared" si="95"/>
        <v>11476</v>
      </c>
      <c r="AB74" s="5">
        <f t="shared" si="95"/>
        <v>224857</v>
      </c>
      <c r="AC74" s="123">
        <f t="shared" si="88"/>
        <v>18075605</v>
      </c>
      <c r="AD74" s="5">
        <f>AD8+AD14+AD20+AD26+AD32+AD38+AD44+AD50+AD56+AD62+AD68</f>
        <v>167</v>
      </c>
      <c r="AE74" s="5">
        <f t="shared" ref="AE74:BF74" si="96">AE8+AE14+AE20+AE26+AE32+AE38+AE44+AE50+AE56+AE62+AE68</f>
        <v>9568</v>
      </c>
      <c r="AF74" s="5">
        <f t="shared" si="96"/>
        <v>26887</v>
      </c>
      <c r="AG74" s="5">
        <f t="shared" si="96"/>
        <v>196</v>
      </c>
      <c r="AH74" s="5">
        <f t="shared" si="96"/>
        <v>0</v>
      </c>
      <c r="AI74" s="5">
        <f t="shared" si="96"/>
        <v>18783</v>
      </c>
      <c r="AJ74" s="5">
        <f t="shared" si="96"/>
        <v>640909</v>
      </c>
      <c r="AK74" s="5">
        <f t="shared" si="96"/>
        <v>355403</v>
      </c>
      <c r="AL74" s="5">
        <f t="shared" si="96"/>
        <v>6709930</v>
      </c>
      <c r="AM74" s="5">
        <f t="shared" si="96"/>
        <v>135559</v>
      </c>
      <c r="AN74" s="5">
        <f t="shared" si="96"/>
        <v>1284773</v>
      </c>
      <c r="AO74" s="5">
        <f t="shared" si="96"/>
        <v>-441242</v>
      </c>
      <c r="AP74" s="5">
        <f t="shared" si="96"/>
        <v>144162</v>
      </c>
      <c r="AQ74" s="5">
        <f t="shared" si="96"/>
        <v>1100</v>
      </c>
      <c r="AR74" s="5">
        <f t="shared" si="96"/>
        <v>0</v>
      </c>
      <c r="AS74" s="5">
        <f t="shared" si="96"/>
        <v>0</v>
      </c>
      <c r="AT74" s="5">
        <f t="shared" si="96"/>
        <v>-21401</v>
      </c>
      <c r="AU74" s="5">
        <f t="shared" si="96"/>
        <v>0</v>
      </c>
      <c r="AV74" s="5">
        <f t="shared" si="96"/>
        <v>3633</v>
      </c>
      <c r="AW74" s="5">
        <f t="shared" si="96"/>
        <v>1121</v>
      </c>
      <c r="AX74" s="5">
        <f t="shared" si="96"/>
        <v>1676</v>
      </c>
      <c r="AY74" s="5">
        <f t="shared" si="96"/>
        <v>0</v>
      </c>
      <c r="AZ74" s="5">
        <f t="shared" si="96"/>
        <v>646440</v>
      </c>
      <c r="BA74" s="5">
        <f t="shared" si="96"/>
        <v>172482</v>
      </c>
      <c r="BB74" s="5">
        <f t="shared" si="96"/>
        <v>66040</v>
      </c>
      <c r="BC74" s="5">
        <f t="shared" si="96"/>
        <v>65419</v>
      </c>
      <c r="BD74" s="5">
        <f t="shared" si="96"/>
        <v>0</v>
      </c>
      <c r="BE74" s="5">
        <f t="shared" si="96"/>
        <v>93527</v>
      </c>
      <c r="BF74" s="5">
        <f t="shared" si="96"/>
        <v>1985857</v>
      </c>
      <c r="BG74" s="6">
        <f>BG8+BG14+BG20+BG26+BG32+BG38+BG44+BG50+BG56+BG62+BG68</f>
        <v>11900989</v>
      </c>
      <c r="BH74" s="127">
        <f>AC74+BG74</f>
        <v>29976594</v>
      </c>
      <c r="BI74" s="5">
        <f t="shared" si="92"/>
        <v>1737503</v>
      </c>
      <c r="BJ74" s="51">
        <f t="shared" si="92"/>
        <v>28239091</v>
      </c>
      <c r="BK74" s="30">
        <f>'Upto Month Current'!N61-'Upto Month Current'!M61</f>
        <v>-28239159</v>
      </c>
    </row>
    <row r="75" spans="1:63" ht="15.75">
      <c r="A75" s="130"/>
      <c r="B75" s="5" t="s">
        <v>204</v>
      </c>
      <c r="C75" s="128">
        <f t="shared" ref="C75:AH75" si="97">C74/C71</f>
        <v>0.34299846785376237</v>
      </c>
      <c r="D75" s="128">
        <f t="shared" si="97"/>
        <v>0.76908276102898387</v>
      </c>
      <c r="E75" s="128">
        <f t="shared" si="97"/>
        <v>0.48374007775915601</v>
      </c>
      <c r="F75" s="128">
        <f t="shared" si="97"/>
        <v>0.37252247206579081</v>
      </c>
      <c r="G75" s="128">
        <f t="shared" si="97"/>
        <v>0.46569650775762461</v>
      </c>
      <c r="H75" s="128">
        <f t="shared" si="97"/>
        <v>0.38394056635732593</v>
      </c>
      <c r="I75" s="128" t="e">
        <f t="shared" si="97"/>
        <v>#DIV/0!</v>
      </c>
      <c r="J75" s="128">
        <f t="shared" si="97"/>
        <v>0.85257691716249306</v>
      </c>
      <c r="K75" s="128">
        <f t="shared" si="97"/>
        <v>0.40690651260504201</v>
      </c>
      <c r="L75" s="128">
        <f t="shared" si="97"/>
        <v>0.43276130268112478</v>
      </c>
      <c r="M75" s="128">
        <f t="shared" si="97"/>
        <v>0.541882370820994</v>
      </c>
      <c r="N75" s="128">
        <f t="shared" si="97"/>
        <v>6.8860197140080528E-2</v>
      </c>
      <c r="O75" s="128">
        <f t="shared" si="97"/>
        <v>0.29413694343860003</v>
      </c>
      <c r="P75" s="128">
        <f t="shared" si="97"/>
        <v>0.53143518518518518</v>
      </c>
      <c r="Q75" s="128" t="e">
        <f t="shared" si="97"/>
        <v>#DIV/0!</v>
      </c>
      <c r="R75" s="128">
        <f t="shared" si="97"/>
        <v>0.55744444444444441</v>
      </c>
      <c r="S75" s="128">
        <f t="shared" si="97"/>
        <v>0.54155516366520906</v>
      </c>
      <c r="T75" s="128">
        <f t="shared" si="97"/>
        <v>0.30428071629928644</v>
      </c>
      <c r="U75" s="128" t="e">
        <f t="shared" si="97"/>
        <v>#DIV/0!</v>
      </c>
      <c r="V75" s="128">
        <f t="shared" si="97"/>
        <v>0.20507082393042211</v>
      </c>
      <c r="W75" s="128">
        <f t="shared" si="97"/>
        <v>0</v>
      </c>
      <c r="X75" s="128">
        <f t="shared" si="97"/>
        <v>0</v>
      </c>
      <c r="Y75" s="128">
        <f t="shared" si="97"/>
        <v>5.3854639048903055</v>
      </c>
      <c r="Z75" s="128">
        <f t="shared" si="97"/>
        <v>16.081690140845069</v>
      </c>
      <c r="AA75" s="128">
        <f t="shared" si="97"/>
        <v>0.25542522646842797</v>
      </c>
      <c r="AB75" s="128">
        <f t="shared" si="97"/>
        <v>0.13285416334320033</v>
      </c>
      <c r="AC75" s="128">
        <f t="shared" si="97"/>
        <v>0.41467271018625995</v>
      </c>
      <c r="AD75" s="128">
        <f t="shared" si="97"/>
        <v>1.3523252706674981E-3</v>
      </c>
      <c r="AE75" s="128">
        <f t="shared" si="97"/>
        <v>0.19775949733371914</v>
      </c>
      <c r="AF75" s="128">
        <f t="shared" si="97"/>
        <v>0.43375223837256199</v>
      </c>
      <c r="AG75" s="128" t="e">
        <f t="shared" si="97"/>
        <v>#DIV/0!</v>
      </c>
      <c r="AH75" s="128">
        <f t="shared" si="97"/>
        <v>0</v>
      </c>
      <c r="AI75" s="128">
        <f t="shared" ref="AI75:BJ75" si="98">AI74/AI71</f>
        <v>1.7052201543349976</v>
      </c>
      <c r="AJ75" s="128">
        <f t="shared" si="98"/>
        <v>0.51020637235546606</v>
      </c>
      <c r="AK75" s="128">
        <f t="shared" si="98"/>
        <v>0.2798219673349584</v>
      </c>
      <c r="AL75" s="128">
        <f t="shared" si="98"/>
        <v>0.95065200389898896</v>
      </c>
      <c r="AM75" s="128">
        <f t="shared" si="98"/>
        <v>1.2234566787003609</v>
      </c>
      <c r="AN75" s="128">
        <f t="shared" si="98"/>
        <v>0.45783437792655968</v>
      </c>
      <c r="AO75" s="128">
        <f t="shared" si="98"/>
        <v>-2.5611878136677559E-2</v>
      </c>
      <c r="AP75" s="128">
        <f t="shared" si="98"/>
        <v>1.7234157013233871</v>
      </c>
      <c r="AQ75" s="128">
        <f t="shared" si="98"/>
        <v>1.2106724074551006E-3</v>
      </c>
      <c r="AR75" s="128" t="e">
        <f t="shared" si="98"/>
        <v>#DIV/0!</v>
      </c>
      <c r="AS75" s="128" t="e">
        <f t="shared" si="98"/>
        <v>#DIV/0!</v>
      </c>
      <c r="AT75" s="128">
        <f t="shared" si="98"/>
        <v>-3.7434230779994963E-2</v>
      </c>
      <c r="AU75" s="128">
        <f t="shared" si="98"/>
        <v>0</v>
      </c>
      <c r="AV75" s="128">
        <f t="shared" si="98"/>
        <v>0.25105383180153412</v>
      </c>
      <c r="AW75" s="128">
        <f t="shared" si="98"/>
        <v>8.3006293965198069E-2</v>
      </c>
      <c r="AX75" s="128">
        <f t="shared" si="98"/>
        <v>0.55004922874958972</v>
      </c>
      <c r="AY75" s="128">
        <f t="shared" si="98"/>
        <v>0</v>
      </c>
      <c r="AZ75" s="128">
        <f t="shared" si="98"/>
        <v>0.65442794752752087</v>
      </c>
      <c r="BA75" s="128">
        <f t="shared" si="98"/>
        <v>0.22815079365079366</v>
      </c>
      <c r="BB75" s="128">
        <f t="shared" si="98"/>
        <v>0.91606441858206988</v>
      </c>
      <c r="BC75" s="128">
        <f t="shared" si="98"/>
        <v>0.90643185722995068</v>
      </c>
      <c r="BD75" s="128">
        <f t="shared" si="98"/>
        <v>0</v>
      </c>
      <c r="BE75" s="128">
        <f t="shared" si="98"/>
        <v>2.7638002364066194</v>
      </c>
      <c r="BF75" s="128">
        <f t="shared" si="98"/>
        <v>2.7132563690389473E-2</v>
      </c>
      <c r="BG75" s="128">
        <f t="shared" si="98"/>
        <v>0.1114027363255706</v>
      </c>
      <c r="BH75" s="128">
        <f t="shared" si="98"/>
        <v>0.19928785653643505</v>
      </c>
      <c r="BI75" s="128">
        <f t="shared" si="98"/>
        <v>2.3790683641880053E-2</v>
      </c>
      <c r="BJ75" s="128">
        <f t="shared" si="98"/>
        <v>0.36491378272551095</v>
      </c>
    </row>
    <row r="76" spans="1:63">
      <c r="BF76" s="30">
        <f>BF74-BF68</f>
        <v>495149</v>
      </c>
    </row>
  </sheetData>
  <mergeCells count="4">
    <mergeCell ref="C1:K1"/>
    <mergeCell ref="M2:O2"/>
    <mergeCell ref="AP2:AR2"/>
    <mergeCell ref="BH2:BJ2"/>
  </mergeCells>
  <conditionalFormatting sqref="C51:BH51">
    <cfRule type="cellIs" dxfId="13" priority="11" operator="greaterThan">
      <formula>0.55</formula>
    </cfRule>
  </conditionalFormatting>
  <conditionalFormatting sqref="C57:BH57">
    <cfRule type="cellIs" dxfId="12" priority="10" operator="greaterThan">
      <formula>0.55</formula>
    </cfRule>
  </conditionalFormatting>
  <conditionalFormatting sqref="C69:BH69">
    <cfRule type="cellIs" dxfId="11" priority="9" operator="greaterThan">
      <formula>0.55</formula>
    </cfRule>
  </conditionalFormatting>
  <conditionalFormatting sqref="C45:BH45">
    <cfRule type="cellIs" dxfId="10" priority="8" operator="greaterThan">
      <formula>0.55</formula>
    </cfRule>
  </conditionalFormatting>
  <conditionalFormatting sqref="C33:BH33">
    <cfRule type="cellIs" dxfId="9" priority="7" operator="greaterThan">
      <formula>0.55</formula>
    </cfRule>
  </conditionalFormatting>
  <conditionalFormatting sqref="C27:BH27">
    <cfRule type="cellIs" dxfId="8" priority="6" operator="greaterThan">
      <formula>0.55</formula>
    </cfRule>
  </conditionalFormatting>
  <conditionalFormatting sqref="C21:BH21">
    <cfRule type="cellIs" dxfId="7" priority="5" operator="greaterThan">
      <formula>0.55</formula>
    </cfRule>
  </conditionalFormatting>
  <conditionalFormatting sqref="C15:BH15">
    <cfRule type="cellIs" dxfId="6" priority="4" operator="greaterThan">
      <formula>0.55</formula>
    </cfRule>
  </conditionalFormatting>
  <conditionalFormatting sqref="C9:BH9">
    <cfRule type="cellIs" dxfId="5" priority="3" operator="greaterThan">
      <formula>0.55</formula>
    </cfRule>
  </conditionalFormatting>
  <conditionalFormatting sqref="C75:BH75">
    <cfRule type="cellIs" dxfId="4" priority="2" operator="greaterThan">
      <formula>0.55</formula>
    </cfRule>
  </conditionalFormatting>
  <conditionalFormatting sqref="C63:BH63">
    <cfRule type="cellIs" dxfId="3" priority="1" operator="greaterThan">
      <formula>0.55</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dimension ref="A1"/>
  <sheetViews>
    <sheetView topLeftCell="A13"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5</vt:i4>
      </vt:variant>
    </vt:vector>
  </HeadingPairs>
  <TitlesOfParts>
    <vt:vector size="16" baseType="lpstr">
      <vt:lpstr>For Month COPPY</vt:lpstr>
      <vt:lpstr>For Month</vt:lpstr>
      <vt:lpstr>Upto Month COPPY</vt:lpstr>
      <vt:lpstr>Upto Month Current</vt:lpstr>
      <vt:lpstr>PU Wise OWE</vt:lpstr>
      <vt:lpstr>Sheet1</vt:lpstr>
      <vt:lpstr>Sheet2</vt:lpstr>
      <vt:lpstr>Sheet3</vt:lpstr>
      <vt:lpstr>Sheet4</vt:lpstr>
      <vt:lpstr>RG</vt:lpstr>
      <vt:lpstr>Detailed Review analysis</vt:lpstr>
      <vt:lpstr>'Detailed Review analysis'!Print_Area</vt:lpstr>
      <vt:lpstr>'PU Wise OWE'!Print_Area</vt:lpstr>
      <vt:lpstr>Sheet1!Print_Area</vt:lpstr>
      <vt:lpstr>Sheet2!Print_Area</vt:lpstr>
      <vt:lpstr>'PU Wise OWE'!Print_Titles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Shailendra Kumar Singh</dc:creator>
  <cp:lastModifiedBy>user</cp:lastModifiedBy>
  <cp:lastPrinted>2022-07-07T11:11:46Z</cp:lastPrinted>
  <dcterms:created xsi:type="dcterms:W3CDTF">2015-06-05T18:17:20Z</dcterms:created>
  <dcterms:modified xsi:type="dcterms:W3CDTF">2022-12-06T07:53:39Z</dcterms:modified>
</cp:coreProperties>
</file>