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mc:AlternateContent xmlns:mc="http://schemas.openxmlformats.org/markup-compatibility/2006">
    <mc:Choice Requires="x15">
      <x15ac:absPath xmlns:x15ac="http://schemas.microsoft.com/office/spreadsheetml/2010/11/ac" url="D:\Coding\Office--Automation\"/>
    </mc:Choice>
  </mc:AlternateContent>
  <xr:revisionPtr revIDLastSave="0" documentId="13_ncr:1_{F6A1C71B-39B1-475A-946B-8B655B182FF8}" xr6:coauthVersionLast="47" xr6:coauthVersionMax="47" xr10:uidLastSave="{00000000-0000-0000-0000-000000000000}"/>
  <bookViews>
    <workbookView xWindow="12240" yWindow="504" windowWidth="10800" windowHeight="11220" tabRatio="599" firstSheet="3" activeTab="4"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definedNames>
    <definedName name="_xlnm.Print_Area" localSheetId="10">'Detailed Review analysis'!$A$1:$P$115</definedName>
    <definedName name="_xlnm.Print_Area" localSheetId="4">'PU Wise OWE'!$A$1:$BK$135</definedName>
    <definedName name="_xlnm.Print_Area" localSheetId="5">Sheet1!$B$1:$O$118</definedName>
    <definedName name="_xlnm.Print_Area" localSheetId="6">Sheet2!$B$1:$N$85</definedName>
    <definedName name="_xlnm.Print_Titles" localSheetId="4">'PU Wise OWE'!$A:$B,'PU Wise OWE'!$3:$4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9" i="4" l="1"/>
  <c r="F44" i="4"/>
  <c r="F43" i="4"/>
  <c r="AD72" i="2"/>
  <c r="BH72" i="2"/>
  <c r="BH116" i="2"/>
  <c r="D96" i="2"/>
  <c r="C18" i="2"/>
  <c r="D18" i="2"/>
  <c r="BI72" i="2" l="1"/>
  <c r="BJ106" i="2"/>
  <c r="BG106" i="2"/>
  <c r="AD50" i="2"/>
  <c r="AD39" i="2"/>
  <c r="F104" i="4"/>
  <c r="F103" i="4"/>
  <c r="F101" i="4"/>
  <c r="F100" i="4"/>
  <c r="F98" i="4"/>
  <c r="F97" i="4"/>
  <c r="F96" i="4"/>
  <c r="F94" i="4"/>
  <c r="F93" i="4"/>
  <c r="F92" i="4"/>
  <c r="BN84" i="2"/>
  <c r="BJ84" i="2"/>
  <c r="F102" i="4" l="1"/>
  <c r="F95" i="4"/>
  <c r="AS84" i="2"/>
  <c r="L40" i="2"/>
  <c r="BG40" i="2"/>
  <c r="BH83" i="2"/>
  <c r="BH94" i="2"/>
  <c r="AD94" i="2"/>
  <c r="AD116" i="2"/>
  <c r="BH105" i="2"/>
  <c r="AD105" i="2"/>
  <c r="AD83" i="2"/>
  <c r="BH61" i="2"/>
  <c r="AD61" i="2"/>
  <c r="BH50" i="2"/>
  <c r="BH39" i="2"/>
  <c r="BH28" i="2"/>
  <c r="AD28" i="2"/>
  <c r="BH17" i="2"/>
  <c r="AD17" i="2"/>
  <c r="BH6" i="2"/>
  <c r="AD6" i="2"/>
  <c r="BI116" i="2" l="1"/>
  <c r="BK116" i="2" s="1"/>
  <c r="BI105" i="2"/>
  <c r="BK105" i="2" s="1"/>
  <c r="BI94" i="2"/>
  <c r="BK94" i="2" s="1"/>
  <c r="BK72" i="2"/>
  <c r="BI61" i="2"/>
  <c r="BK61" i="2" s="1"/>
  <c r="BI50" i="2"/>
  <c r="BK50" i="2" s="1"/>
  <c r="BI39" i="2"/>
  <c r="BK39" i="2" s="1"/>
  <c r="BI28" i="2"/>
  <c r="BK28" i="2" s="1"/>
  <c r="BI17" i="2"/>
  <c r="BK17" i="2" s="1"/>
  <c r="BI83" i="2"/>
  <c r="BK83" i="2" s="1"/>
  <c r="BI6" i="2"/>
  <c r="BK6" i="2" s="1"/>
  <c r="K117" i="4"/>
  <c r="L117" i="4" s="1"/>
  <c r="K116" i="4"/>
  <c r="L116" i="4" s="1"/>
  <c r="K115" i="4"/>
  <c r="L115" i="4" s="1"/>
  <c r="K111" i="4"/>
  <c r="L111" i="4" s="1"/>
  <c r="K110" i="4"/>
  <c r="L110" i="4" s="1"/>
  <c r="K109" i="4"/>
  <c r="L109" i="4" s="1"/>
  <c r="H118" i="4"/>
  <c r="H112" i="4"/>
  <c r="H107" i="4"/>
  <c r="H77" i="4"/>
  <c r="H40" i="4"/>
  <c r="H32" i="4"/>
  <c r="H11" i="4"/>
  <c r="H3" i="4"/>
  <c r="BH104" i="2"/>
  <c r="BP115" i="2"/>
  <c r="Q8" i="4"/>
  <c r="BH115" i="2"/>
  <c r="BH93" i="2"/>
  <c r="BH82" i="2"/>
  <c r="BH71" i="2"/>
  <c r="BH60" i="2"/>
  <c r="BH49" i="2"/>
  <c r="BH38" i="2"/>
  <c r="BH27" i="2"/>
  <c r="BH16" i="2"/>
  <c r="BH5" i="2"/>
  <c r="AD104" i="2"/>
  <c r="AD93" i="2"/>
  <c r="AD82" i="2"/>
  <c r="AD71" i="2"/>
  <c r="AD60" i="2"/>
  <c r="AD49" i="2"/>
  <c r="AD38" i="2"/>
  <c r="AD27" i="2"/>
  <c r="AD16" i="2"/>
  <c r="AD5" i="2"/>
  <c r="AD115" i="2"/>
  <c r="BI115" i="2" l="1"/>
  <c r="BK115" i="2" s="1"/>
  <c r="BI38" i="2"/>
  <c r="BK38" i="2" s="1"/>
  <c r="BI27" i="2"/>
  <c r="BK27" i="2" s="1"/>
  <c r="BI82" i="2"/>
  <c r="BK82" i="2" s="1"/>
  <c r="BI5" i="2"/>
  <c r="BK5" i="2" s="1"/>
  <c r="BI49" i="2"/>
  <c r="BK49" i="2" s="1"/>
  <c r="BI93" i="2"/>
  <c r="BK93" i="2" s="1"/>
  <c r="BI16" i="2"/>
  <c r="BK16" i="2" s="1"/>
  <c r="BI60" i="2"/>
  <c r="BK60" i="2" s="1"/>
  <c r="BI104" i="2"/>
  <c r="BK104" i="2" s="1"/>
  <c r="BQ115" i="2" s="1"/>
  <c r="BI71" i="2"/>
  <c r="BK71" i="2" s="1"/>
  <c r="J77" i="4"/>
  <c r="I77" i="4"/>
  <c r="F77" i="4"/>
  <c r="I118" i="4"/>
  <c r="K118" i="4" s="1"/>
  <c r="L118" i="4" s="1"/>
  <c r="F118" i="4"/>
  <c r="C118" i="4"/>
  <c r="M117" i="4"/>
  <c r="M116" i="4"/>
  <c r="M115" i="4"/>
  <c r="I112" i="4"/>
  <c r="K112" i="4" s="1"/>
  <c r="L112" i="4" s="1"/>
  <c r="F112" i="4"/>
  <c r="C112" i="4"/>
  <c r="M111" i="4"/>
  <c r="M110" i="4"/>
  <c r="M109" i="4"/>
  <c r="F107" i="4"/>
  <c r="F105" i="4"/>
  <c r="E105" i="4"/>
  <c r="C105" i="4"/>
  <c r="E102" i="4"/>
  <c r="C102" i="4"/>
  <c r="F99" i="4"/>
  <c r="E99" i="4"/>
  <c r="C99" i="4"/>
  <c r="E95" i="4"/>
  <c r="C95" i="4"/>
  <c r="C85" i="4"/>
  <c r="C74" i="4"/>
  <c r="C69" i="4"/>
  <c r="C64" i="4"/>
  <c r="C55" i="4"/>
  <c r="C50" i="4"/>
  <c r="C28" i="4"/>
  <c r="C7" i="4"/>
  <c r="D87" i="4" s="1"/>
  <c r="B83" i="11"/>
  <c r="B69" i="11"/>
  <c r="B64" i="11"/>
  <c r="B54" i="11"/>
  <c r="B28" i="11"/>
  <c r="C28" i="5"/>
  <c r="C7" i="5"/>
  <c r="B7" i="11"/>
  <c r="C102" i="5"/>
  <c r="C96" i="5"/>
  <c r="C92" i="5"/>
  <c r="C109" i="5"/>
  <c r="C115" i="5"/>
  <c r="D50" i="4" l="1"/>
  <c r="D55" i="4"/>
  <c r="D57" i="4"/>
  <c r="D44" i="4"/>
  <c r="D74" i="4"/>
  <c r="D85" i="4"/>
  <c r="D95" i="4"/>
  <c r="D69" i="4"/>
  <c r="D102" i="4"/>
  <c r="D118" i="4"/>
  <c r="D110" i="4"/>
  <c r="D93" i="4"/>
  <c r="D97" i="4"/>
  <c r="D101" i="4"/>
  <c r="D81" i="4"/>
  <c r="D79" i="4"/>
  <c r="D68" i="4"/>
  <c r="D62" i="4"/>
  <c r="D54" i="4"/>
  <c r="D43" i="4"/>
  <c r="D48" i="4"/>
  <c r="D35" i="4"/>
  <c r="D15" i="4"/>
  <c r="D19" i="4"/>
  <c r="D23" i="4"/>
  <c r="D27" i="4"/>
  <c r="D115" i="4"/>
  <c r="D109" i="4"/>
  <c r="D96" i="4"/>
  <c r="D100" i="4"/>
  <c r="D104" i="4"/>
  <c r="D80" i="4"/>
  <c r="D84" i="4"/>
  <c r="D72" i="4"/>
  <c r="D61" i="4"/>
  <c r="D60" i="4"/>
  <c r="D47" i="4"/>
  <c r="D37" i="4"/>
  <c r="D14" i="4"/>
  <c r="D18" i="4"/>
  <c r="D22" i="4"/>
  <c r="D26" i="4"/>
  <c r="D5" i="4"/>
  <c r="D116" i="4"/>
  <c r="D103" i="4"/>
  <c r="D83" i="4"/>
  <c r="D73" i="4"/>
  <c r="D67" i="4"/>
  <c r="D53" i="4"/>
  <c r="D46" i="4"/>
  <c r="D42" i="4"/>
  <c r="D34" i="4"/>
  <c r="D17" i="4"/>
  <c r="D21" i="4"/>
  <c r="D25" i="4"/>
  <c r="D6" i="4"/>
  <c r="D117" i="4"/>
  <c r="D111" i="4"/>
  <c r="D94" i="4"/>
  <c r="D98" i="4"/>
  <c r="D92" i="4"/>
  <c r="D82" i="4"/>
  <c r="D63" i="4"/>
  <c r="D45" i="4"/>
  <c r="D49" i="4"/>
  <c r="D36" i="4"/>
  <c r="D16" i="4"/>
  <c r="D20" i="4"/>
  <c r="D24" i="4"/>
  <c r="D13" i="4"/>
  <c r="D64" i="4"/>
  <c r="D99" i="4"/>
  <c r="D105" i="4"/>
  <c r="D112" i="4"/>
  <c r="M118" i="4"/>
  <c r="M112" i="4"/>
  <c r="AB118" i="2"/>
  <c r="AB117" i="2"/>
  <c r="AB107" i="2"/>
  <c r="AB113" i="2" s="1"/>
  <c r="AB106" i="2"/>
  <c r="AB96" i="2"/>
  <c r="AB101" i="2" s="1"/>
  <c r="AB95" i="2"/>
  <c r="AB85" i="2"/>
  <c r="AB90" i="2" s="1"/>
  <c r="AB84" i="2"/>
  <c r="AB74" i="2"/>
  <c r="AB80" i="2" s="1"/>
  <c r="AB73" i="2"/>
  <c r="AB63" i="2"/>
  <c r="AB68" i="2" s="1"/>
  <c r="AB62" i="2"/>
  <c r="AB52" i="2"/>
  <c r="AB57" i="2" s="1"/>
  <c r="AB51" i="2"/>
  <c r="AB41" i="2"/>
  <c r="AB47" i="2" s="1"/>
  <c r="AB40" i="2"/>
  <c r="AB30" i="2"/>
  <c r="AB36" i="2" s="1"/>
  <c r="AB29" i="2"/>
  <c r="AB19" i="2"/>
  <c r="AB25" i="2" s="1"/>
  <c r="AB18" i="2"/>
  <c r="AB127" i="2"/>
  <c r="AB8" i="2"/>
  <c r="AB14" i="2" s="1"/>
  <c r="AB7" i="2"/>
  <c r="AB126" i="2"/>
  <c r="AB124" i="2"/>
  <c r="AB86" i="2"/>
  <c r="AB87" i="2" s="1"/>
  <c r="BG126" i="2"/>
  <c r="AB91" i="2" l="1"/>
  <c r="AB24" i="2"/>
  <c r="AB20" i="2"/>
  <c r="AB75" i="2"/>
  <c r="AB76" i="2" s="1"/>
  <c r="AB97" i="2"/>
  <c r="AB98" i="2" s="1"/>
  <c r="AB58" i="2"/>
  <c r="AB102" i="2"/>
  <c r="AB108" i="2"/>
  <c r="AB109" i="2" s="1"/>
  <c r="AB22" i="2"/>
  <c r="AB23" i="2" s="1"/>
  <c r="AB88" i="2"/>
  <c r="AB89" i="2" s="1"/>
  <c r="AB44" i="2"/>
  <c r="AB45" i="2" s="1"/>
  <c r="AB110" i="2"/>
  <c r="AB111" i="2" s="1"/>
  <c r="AB77" i="2"/>
  <c r="AB78" i="2" s="1"/>
  <c r="AB79" i="2"/>
  <c r="AB42" i="2"/>
  <c r="AB43" i="2" s="1"/>
  <c r="AB13" i="2"/>
  <c r="AB46" i="2"/>
  <c r="AB9" i="2"/>
  <c r="AB10" i="2" s="1"/>
  <c r="AB99" i="2"/>
  <c r="AB100" i="2" s="1"/>
  <c r="AB128" i="2"/>
  <c r="AB66" i="2"/>
  <c r="AB67" i="2" s="1"/>
  <c r="AB11" i="2"/>
  <c r="AB12" i="2" s="1"/>
  <c r="AB31" i="2"/>
  <c r="AB32" i="2" s="1"/>
  <c r="AB69" i="2"/>
  <c r="AB119" i="2"/>
  <c r="AB120" i="2" s="1"/>
  <c r="AB53" i="2"/>
  <c r="AB54" i="2" s="1"/>
  <c r="AB121" i="2"/>
  <c r="AB122" i="2" s="1"/>
  <c r="AB129" i="2"/>
  <c r="AB135" i="2" s="1"/>
  <c r="AB33" i="2"/>
  <c r="AB34" i="2" s="1"/>
  <c r="AB64" i="2"/>
  <c r="AB65" i="2" s="1"/>
  <c r="AB112" i="2"/>
  <c r="AB35" i="2"/>
  <c r="AB55" i="2"/>
  <c r="AB56" i="2" s="1"/>
  <c r="AB123" i="2"/>
  <c r="C83" i="5"/>
  <c r="C74" i="5"/>
  <c r="C69" i="5"/>
  <c r="C64" i="5"/>
  <c r="C54" i="5"/>
  <c r="C49" i="5"/>
  <c r="I3" i="11"/>
  <c r="BG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AS14" i="2"/>
  <c r="AV14" i="2"/>
  <c r="AV124" i="2"/>
  <c r="AS124" i="2"/>
  <c r="AV113" i="2"/>
  <c r="AS113" i="2"/>
  <c r="AV102" i="2"/>
  <c r="AS102" i="2"/>
  <c r="AV91" i="2"/>
  <c r="AS91" i="2"/>
  <c r="AV80" i="2"/>
  <c r="AS80" i="2"/>
  <c r="AV69" i="2"/>
  <c r="AS69" i="2"/>
  <c r="AV58" i="2"/>
  <c r="AS58" i="2"/>
  <c r="AV47" i="2"/>
  <c r="AS47" i="2"/>
  <c r="AV36" i="2"/>
  <c r="AS36" i="2"/>
  <c r="AV25" i="2"/>
  <c r="AS25" i="2"/>
  <c r="C99" i="5"/>
  <c r="AB21" i="2" l="1"/>
  <c r="AB134" i="2"/>
  <c r="AB132" i="2"/>
  <c r="AB133" i="2" s="1"/>
  <c r="AB130" i="2"/>
  <c r="AB131"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M91" i="5"/>
  <c r="K91" i="5"/>
  <c r="L91" i="5" s="1"/>
  <c r="I96" i="5"/>
  <c r="K95" i="5"/>
  <c r="D96" i="5"/>
  <c r="I92" i="5"/>
  <c r="D92" i="5"/>
  <c r="I40" i="4"/>
  <c r="I32" i="4"/>
  <c r="I11" i="4"/>
  <c r="I3" i="4"/>
  <c r="D99" i="5"/>
  <c r="D102" i="5"/>
  <c r="F102" i="5"/>
  <c r="K100" i="5"/>
  <c r="L100" i="5" s="1"/>
  <c r="F99" i="5"/>
  <c r="K98" i="5"/>
  <c r="L98" i="5" s="1"/>
  <c r="K97" i="5"/>
  <c r="L97" i="5" s="1"/>
  <c r="I99" i="5"/>
  <c r="F96" i="5"/>
  <c r="K94" i="5"/>
  <c r="L94" i="5" s="1"/>
  <c r="G96" i="5"/>
  <c r="K93" i="5"/>
  <c r="F92" i="5"/>
  <c r="K90" i="5"/>
  <c r="L90" i="5" s="1"/>
  <c r="K89" i="5"/>
  <c r="M89" i="5"/>
  <c r="G99" i="5" l="1"/>
  <c r="M99" i="5" s="1"/>
  <c r="G102" i="5"/>
  <c r="M101" i="5"/>
  <c r="F92" i="1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K96" i="5"/>
  <c r="L96" i="5" s="1"/>
  <c r="K99" i="5"/>
  <c r="L99" i="5" s="1"/>
  <c r="G92" i="5"/>
  <c r="M98" i="5"/>
  <c r="M100" i="5"/>
  <c r="I102" i="5"/>
  <c r="M90" i="5"/>
  <c r="M94" i="5"/>
  <c r="M97" i="5"/>
  <c r="K101" i="5"/>
  <c r="L101" i="5" s="1"/>
  <c r="F49" i="11" l="1"/>
  <c r="O96" i="11"/>
  <c r="M92" i="5"/>
  <c r="K92" i="5"/>
  <c r="L92" i="5" s="1"/>
  <c r="K102" i="5"/>
  <c r="L102" i="5" s="1"/>
  <c r="M102" i="5"/>
  <c r="M96" i="5"/>
  <c r="BH127" i="2"/>
  <c r="B99" i="11" l="1"/>
  <c r="G104" i="5"/>
  <c r="D104" i="5"/>
  <c r="K113" i="5"/>
  <c r="L113" i="5" s="1"/>
  <c r="M113" i="5"/>
  <c r="K114" i="5"/>
  <c r="L114" i="5" s="1"/>
  <c r="M114" i="5"/>
  <c r="K112" i="5"/>
  <c r="L112" i="5" s="1"/>
  <c r="M112" i="5"/>
  <c r="M107" i="5"/>
  <c r="M108" i="5"/>
  <c r="M106" i="5"/>
  <c r="K107" i="5"/>
  <c r="L107" i="5" s="1"/>
  <c r="K108" i="5"/>
  <c r="L108" i="5" s="1"/>
  <c r="K106" i="5"/>
  <c r="L106" i="5" s="1"/>
  <c r="I115" i="5"/>
  <c r="G115" i="5"/>
  <c r="D115" i="5"/>
  <c r="I109" i="5"/>
  <c r="G109" i="5"/>
  <c r="D109" i="5"/>
  <c r="B102" i="11" l="1"/>
  <c r="M115" i="5"/>
  <c r="M109" i="5"/>
  <c r="K115" i="5"/>
  <c r="L115" i="5" s="1"/>
  <c r="K109" i="5"/>
  <c r="L109" i="5" s="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AC36" i="8"/>
  <c r="AC30" i="8"/>
  <c r="AC24" i="8"/>
  <c r="AC18" i="8"/>
  <c r="AC12" i="8"/>
  <c r="BH12" i="8" s="1"/>
  <c r="BJ12" i="8" s="1"/>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42" i="8" l="1"/>
  <c r="BJ42" i="8" s="1"/>
  <c r="BH18" i="8"/>
  <c r="BJ18" i="8" s="1"/>
  <c r="BH60" i="8"/>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H31" i="8" s="1"/>
  <c r="BJ31" i="8" s="1"/>
  <c r="BG43" i="8"/>
  <c r="BF61" i="8"/>
  <c r="BF73" i="8" s="1"/>
  <c r="BG67" i="8"/>
  <c r="BG7" i="8"/>
  <c r="AC50" i="8"/>
  <c r="BG68" i="8"/>
  <c r="BI73" i="8"/>
  <c r="BH19" i="8"/>
  <c r="BJ19" i="8" s="1"/>
  <c r="C73" i="8"/>
  <c r="AC25" i="8"/>
  <c r="AC37" i="8"/>
  <c r="AC61" i="8"/>
  <c r="AD73" i="8"/>
  <c r="AR73" i="8"/>
  <c r="AZ73" i="8"/>
  <c r="AF73" i="8"/>
  <c r="BD73" i="8"/>
  <c r="BB73" i="8"/>
  <c r="AP73" i="8"/>
  <c r="AV73" i="8"/>
  <c r="AC56" i="8"/>
  <c r="BG56" i="8"/>
  <c r="AC62" i="8"/>
  <c r="AC63" i="8" s="1"/>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1" i="2"/>
  <c r="AV101" i="2"/>
  <c r="BH67" i="8" l="1"/>
  <c r="BJ67" i="8" s="1"/>
  <c r="BH68" i="8"/>
  <c r="BJ68" i="8" s="1"/>
  <c r="BH7" i="8"/>
  <c r="BJ7" i="8" s="1"/>
  <c r="BH72" i="8"/>
  <c r="BJ72" i="8"/>
  <c r="BH44" i="8"/>
  <c r="BJ44" i="8" s="1"/>
  <c r="BH37" i="8"/>
  <c r="BJ37" i="8" s="1"/>
  <c r="BH25" i="8"/>
  <c r="BJ25" i="8" s="1"/>
  <c r="BG61" i="8"/>
  <c r="BG73" i="8" s="1"/>
  <c r="BI75" i="8"/>
  <c r="BH43" i="8"/>
  <c r="BJ43" i="8" s="1"/>
  <c r="BH14" i="8"/>
  <c r="BJ14" i="8" s="1"/>
  <c r="AC15" i="8"/>
  <c r="BH38" i="8"/>
  <c r="BJ38" i="8" s="1"/>
  <c r="BH50" i="8"/>
  <c r="BJ50"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3" i="2"/>
  <c r="AS123" i="2"/>
  <c r="AV112" i="2"/>
  <c r="AS112" i="2"/>
  <c r="AV90" i="2"/>
  <c r="AS90" i="2"/>
  <c r="AV79" i="2"/>
  <c r="AS79" i="2"/>
  <c r="AV68" i="2"/>
  <c r="AS68" i="2"/>
  <c r="AV57" i="2"/>
  <c r="AS57" i="2"/>
  <c r="AV46" i="2"/>
  <c r="AS46" i="2"/>
  <c r="AV35" i="2"/>
  <c r="AS35" i="2"/>
  <c r="AV24" i="2"/>
  <c r="AS24" i="2"/>
  <c r="AS13" i="2"/>
  <c r="AV13" i="2"/>
  <c r="BH61" i="8" l="1"/>
  <c r="BJ61" i="8" s="1"/>
  <c r="BJ73" i="8" s="1"/>
  <c r="BH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U127" i="2"/>
  <c r="U126" i="2"/>
  <c r="U118" i="2"/>
  <c r="U117" i="2"/>
  <c r="U107" i="2"/>
  <c r="U113" i="2" s="1"/>
  <c r="U106" i="2"/>
  <c r="U96" i="2"/>
  <c r="U95" i="2"/>
  <c r="U85" i="2"/>
  <c r="U91" i="2" s="1"/>
  <c r="U84" i="2"/>
  <c r="U74" i="2"/>
  <c r="U73" i="2"/>
  <c r="U63" i="2"/>
  <c r="U69" i="2" s="1"/>
  <c r="U62" i="2"/>
  <c r="U52" i="2"/>
  <c r="U51" i="2"/>
  <c r="U41" i="2"/>
  <c r="U47" i="2" s="1"/>
  <c r="U40" i="2"/>
  <c r="U30" i="2"/>
  <c r="U36" i="2" s="1"/>
  <c r="U29" i="2"/>
  <c r="U19" i="2"/>
  <c r="U25" i="2" s="1"/>
  <c r="U18" i="2"/>
  <c r="U8" i="2"/>
  <c r="U14" i="2" s="1"/>
  <c r="U7" i="2"/>
  <c r="U101" i="2" l="1"/>
  <c r="U102" i="2"/>
  <c r="U123" i="2"/>
  <c r="U124" i="2"/>
  <c r="U57" i="2"/>
  <c r="U58" i="2"/>
  <c r="U79" i="2"/>
  <c r="U80" i="2"/>
  <c r="U13" i="2"/>
  <c r="U31" i="2"/>
  <c r="U32" i="2" s="1"/>
  <c r="U35" i="2"/>
  <c r="U42" i="2"/>
  <c r="U43" i="2" s="1"/>
  <c r="U46" i="2"/>
  <c r="U64" i="2"/>
  <c r="U65" i="2" s="1"/>
  <c r="U68" i="2"/>
  <c r="U86" i="2"/>
  <c r="U87" i="2" s="1"/>
  <c r="U90" i="2"/>
  <c r="U108" i="2"/>
  <c r="U109" i="2" s="1"/>
  <c r="U112" i="2"/>
  <c r="U20" i="2"/>
  <c r="U24" i="2"/>
  <c r="U55" i="2"/>
  <c r="U56" i="2" s="1"/>
  <c r="U77" i="2"/>
  <c r="U78" i="2" s="1"/>
  <c r="U99" i="2"/>
  <c r="U100" i="2" s="1"/>
  <c r="U121" i="2"/>
  <c r="U122" i="2" s="1"/>
  <c r="U129" i="2"/>
  <c r="U135" i="2" s="1"/>
  <c r="U128" i="2"/>
  <c r="U75" i="2"/>
  <c r="U76" i="2" s="1"/>
  <c r="U119" i="2"/>
  <c r="U120" i="2" s="1"/>
  <c r="U33" i="2"/>
  <c r="U34" i="2" s="1"/>
  <c r="U53" i="2"/>
  <c r="U54" i="2" s="1"/>
  <c r="U97" i="2"/>
  <c r="U98" i="2" s="1"/>
  <c r="U9" i="2"/>
  <c r="U10" i="2" s="1"/>
  <c r="U22" i="2"/>
  <c r="U23" i="2" s="1"/>
  <c r="U44" i="2"/>
  <c r="U45" i="2" s="1"/>
  <c r="U66" i="2"/>
  <c r="U67" i="2" s="1"/>
  <c r="U88" i="2"/>
  <c r="U89" i="2" s="1"/>
  <c r="U110" i="2"/>
  <c r="U111" i="2" s="1"/>
  <c r="U11" i="2"/>
  <c r="U12" i="2" s="1"/>
  <c r="U21" i="2" l="1"/>
  <c r="U130" i="2"/>
  <c r="U131" i="2" s="1"/>
  <c r="U134" i="2"/>
  <c r="U132" i="2"/>
  <c r="U133" i="2" s="1"/>
  <c r="I40" i="5" l="1"/>
  <c r="I104" i="5" s="1"/>
  <c r="I32" i="5"/>
  <c r="I11" i="5"/>
  <c r="I3" i="5"/>
  <c r="H82" i="11"/>
  <c r="BJ85" i="2" l="1"/>
  <c r="G40" i="5"/>
  <c r="D40" i="5"/>
  <c r="G32" i="5"/>
  <c r="D32" i="5"/>
  <c r="G11" i="5"/>
  <c r="D11" i="5"/>
  <c r="G3" i="5"/>
  <c r="D3" i="5"/>
  <c r="J40" i="4"/>
  <c r="F40" i="4"/>
  <c r="J32" i="4"/>
  <c r="F32" i="4"/>
  <c r="J11" i="4"/>
  <c r="F11" i="4"/>
  <c r="J3" i="4"/>
  <c r="F3" i="4"/>
  <c r="BJ90" i="2" l="1"/>
  <c r="BJ91" i="2"/>
  <c r="G73" i="5"/>
  <c r="G72" i="5"/>
  <c r="G67" i="5"/>
  <c r="G63" i="5"/>
  <c r="G62" i="5"/>
  <c r="G61" i="5"/>
  <c r="G60" i="5"/>
  <c r="G47" i="5"/>
  <c r="G46" i="5"/>
  <c r="G45" i="5"/>
  <c r="G44" i="5"/>
  <c r="G43" i="5"/>
  <c r="G42" i="5" l="1"/>
  <c r="G49" i="5" s="1"/>
  <c r="G64" i="5"/>
  <c r="G74" i="5"/>
  <c r="BF117" i="2"/>
  <c r="BE117" i="2"/>
  <c r="BD117" i="2"/>
  <c r="BC117" i="2"/>
  <c r="BF106" i="2"/>
  <c r="BE106" i="2"/>
  <c r="BD106" i="2"/>
  <c r="BC106" i="2"/>
  <c r="BF95" i="2"/>
  <c r="BE95" i="2"/>
  <c r="BD95" i="2"/>
  <c r="BC95" i="2"/>
  <c r="BF84" i="2"/>
  <c r="BE84" i="2"/>
  <c r="BD84" i="2"/>
  <c r="BC84" i="2"/>
  <c r="BF73" i="2"/>
  <c r="BE73" i="2"/>
  <c r="BD73" i="2"/>
  <c r="BC73" i="2"/>
  <c r="BF62" i="2"/>
  <c r="BE62" i="2"/>
  <c r="BD62" i="2"/>
  <c r="BC62" i="2"/>
  <c r="BF51" i="2"/>
  <c r="BE51" i="2"/>
  <c r="BD51" i="2"/>
  <c r="BC51" i="2"/>
  <c r="BF40" i="2"/>
  <c r="BE40" i="2"/>
  <c r="BD40" i="2"/>
  <c r="BC40" i="2"/>
  <c r="BF29" i="2"/>
  <c r="BE29" i="2"/>
  <c r="BD29" i="2"/>
  <c r="BC29" i="2"/>
  <c r="BF18" i="2"/>
  <c r="BE18" i="2"/>
  <c r="BD18" i="2"/>
  <c r="BC18" i="2"/>
  <c r="BF7" i="2"/>
  <c r="BE7" i="2"/>
  <c r="BD7" i="2"/>
  <c r="BC7" i="2"/>
  <c r="I73" i="4"/>
  <c r="F73" i="4"/>
  <c r="I72" i="4"/>
  <c r="F72" i="4"/>
  <c r="I67" i="4"/>
  <c r="I68" i="4" s="1"/>
  <c r="F67" i="4"/>
  <c r="I63" i="4"/>
  <c r="F63" i="4"/>
  <c r="I62" i="4"/>
  <c r="F62" i="4"/>
  <c r="I61" i="4"/>
  <c r="F61" i="4"/>
  <c r="I60" i="4"/>
  <c r="F60" i="4"/>
  <c r="AC127" i="2"/>
  <c r="AC126" i="2"/>
  <c r="AC118" i="2"/>
  <c r="AC117" i="2"/>
  <c r="AC107" i="2"/>
  <c r="AC113" i="2" s="1"/>
  <c r="AC106" i="2"/>
  <c r="AC96" i="2"/>
  <c r="AC95" i="2"/>
  <c r="AC85" i="2"/>
  <c r="AC91" i="2" s="1"/>
  <c r="AC84" i="2"/>
  <c r="AC74" i="2"/>
  <c r="AC73" i="2"/>
  <c r="AC63" i="2"/>
  <c r="AC69" i="2" s="1"/>
  <c r="AC62" i="2"/>
  <c r="AC52" i="2"/>
  <c r="AC51" i="2"/>
  <c r="AC41" i="2"/>
  <c r="AC40" i="2"/>
  <c r="H101" i="4" s="1"/>
  <c r="AC30" i="2"/>
  <c r="I100" i="4" s="1"/>
  <c r="AC29" i="2"/>
  <c r="H100" i="4" s="1"/>
  <c r="AC19" i="2"/>
  <c r="AC25" i="2" s="1"/>
  <c r="AC18" i="2"/>
  <c r="AC8" i="2"/>
  <c r="AC14" i="2" s="1"/>
  <c r="AC7" i="2"/>
  <c r="H102" i="4" l="1"/>
  <c r="AC47" i="2"/>
  <c r="I101" i="4"/>
  <c r="I102" i="4" s="1"/>
  <c r="K100" i="4"/>
  <c r="L100" i="4" s="1"/>
  <c r="M100" i="4"/>
  <c r="AC101" i="2"/>
  <c r="AC102" i="2"/>
  <c r="AC123" i="2"/>
  <c r="AC124" i="2"/>
  <c r="BK126" i="2"/>
  <c r="AC13" i="2"/>
  <c r="AC35" i="2"/>
  <c r="AC36" i="2"/>
  <c r="AC57" i="2"/>
  <c r="AC58" i="2"/>
  <c r="AC79" i="2"/>
  <c r="AC80" i="2"/>
  <c r="G27" i="5"/>
  <c r="F27" i="11"/>
  <c r="I27" i="4"/>
  <c r="H27" i="11"/>
  <c r="AC64" i="2"/>
  <c r="AC65" i="2" s="1"/>
  <c r="AC68" i="2"/>
  <c r="AC86" i="2"/>
  <c r="AC87" i="2" s="1"/>
  <c r="AC90" i="2"/>
  <c r="AC20" i="2"/>
  <c r="AC24" i="2"/>
  <c r="AC42" i="2"/>
  <c r="AC43" i="2" s="1"/>
  <c r="AC46" i="2"/>
  <c r="AC108" i="2"/>
  <c r="AC109" i="2" s="1"/>
  <c r="AC112" i="2"/>
  <c r="F74" i="4"/>
  <c r="I74" i="4"/>
  <c r="I64" i="4"/>
  <c r="AC129" i="2"/>
  <c r="F64" i="4"/>
  <c r="F27" i="4"/>
  <c r="AC33" i="2"/>
  <c r="AC34" i="2" s="1"/>
  <c r="AC55" i="2"/>
  <c r="AC56" i="2" s="1"/>
  <c r="AC77" i="2"/>
  <c r="AC78" i="2" s="1"/>
  <c r="AC99" i="2"/>
  <c r="AC100" i="2" s="1"/>
  <c r="AC121" i="2"/>
  <c r="AC122" i="2" s="1"/>
  <c r="AC128" i="2"/>
  <c r="AC9" i="2"/>
  <c r="AC10" i="2" s="1"/>
  <c r="AC22" i="2"/>
  <c r="AC23" i="2" s="1"/>
  <c r="AC31" i="2"/>
  <c r="AC32" i="2" s="1"/>
  <c r="AC44" i="2"/>
  <c r="AC45" i="2" s="1"/>
  <c r="AC53" i="2"/>
  <c r="AC54" i="2" s="1"/>
  <c r="AC66" i="2"/>
  <c r="AC67" i="2" s="1"/>
  <c r="AC75" i="2"/>
  <c r="AC76" i="2" s="1"/>
  <c r="AC88" i="2"/>
  <c r="AC89" i="2" s="1"/>
  <c r="AC97" i="2"/>
  <c r="AC98" i="2" s="1"/>
  <c r="AC110" i="2"/>
  <c r="AC111" i="2" s="1"/>
  <c r="AC119" i="2"/>
  <c r="AC120" i="2" s="1"/>
  <c r="AC11" i="2"/>
  <c r="AC12" i="2" s="1"/>
  <c r="I49" i="4"/>
  <c r="I46" i="4"/>
  <c r="F46" i="4"/>
  <c r="I45" i="4"/>
  <c r="F45" i="4"/>
  <c r="I48" i="4"/>
  <c r="F48" i="4"/>
  <c r="I47" i="4"/>
  <c r="F47" i="4"/>
  <c r="I43" i="4"/>
  <c r="AV121" i="2"/>
  <c r="AV122" i="2" s="1"/>
  <c r="AS121" i="2"/>
  <c r="AS122" i="2" s="1"/>
  <c r="AV119" i="2"/>
  <c r="AV120" i="2" s="1"/>
  <c r="AS119" i="2"/>
  <c r="AS120" i="2" s="1"/>
  <c r="AV110" i="2"/>
  <c r="AV111" i="2" s="1"/>
  <c r="AS110" i="2"/>
  <c r="AS111" i="2" s="1"/>
  <c r="AV108" i="2"/>
  <c r="AV109" i="2" s="1"/>
  <c r="AS108" i="2"/>
  <c r="AS109" i="2" s="1"/>
  <c r="AV99" i="2"/>
  <c r="AV100" i="2" s="1"/>
  <c r="AS99" i="2"/>
  <c r="AS100" i="2" s="1"/>
  <c r="AV97" i="2"/>
  <c r="AV98" i="2" s="1"/>
  <c r="AS97" i="2"/>
  <c r="AS98" i="2" s="1"/>
  <c r="AV88" i="2"/>
  <c r="AV89" i="2" s="1"/>
  <c r="AS88" i="2"/>
  <c r="AS89" i="2" s="1"/>
  <c r="AV86" i="2"/>
  <c r="AV87" i="2" s="1"/>
  <c r="AS86" i="2"/>
  <c r="AS87" i="2" s="1"/>
  <c r="AV77" i="2"/>
  <c r="AV78" i="2" s="1"/>
  <c r="AS77" i="2"/>
  <c r="AS78" i="2" s="1"/>
  <c r="AV75" i="2"/>
  <c r="AV76" i="2" s="1"/>
  <c r="AS75" i="2"/>
  <c r="AS76" i="2" s="1"/>
  <c r="AV66" i="2"/>
  <c r="AV67" i="2" s="1"/>
  <c r="AS66" i="2"/>
  <c r="AS67" i="2" s="1"/>
  <c r="AV64" i="2"/>
  <c r="AV65" i="2" s="1"/>
  <c r="AS64" i="2"/>
  <c r="AS65" i="2" s="1"/>
  <c r="AV55" i="2"/>
  <c r="AV56" i="2" s="1"/>
  <c r="AS55" i="2"/>
  <c r="AS56" i="2" s="1"/>
  <c r="AV53" i="2"/>
  <c r="AV54" i="2" s="1"/>
  <c r="AS53" i="2"/>
  <c r="AS54" i="2" s="1"/>
  <c r="AV44" i="2"/>
  <c r="AV45" i="2" s="1"/>
  <c r="AS44" i="2"/>
  <c r="AS45" i="2" s="1"/>
  <c r="AV42" i="2"/>
  <c r="AV43" i="2" s="1"/>
  <c r="AS42" i="2"/>
  <c r="AS43" i="2" s="1"/>
  <c r="AV33" i="2"/>
  <c r="AV34" i="2" s="1"/>
  <c r="AS33" i="2"/>
  <c r="AS34" i="2" s="1"/>
  <c r="AV31" i="2"/>
  <c r="AV32" i="2" s="1"/>
  <c r="AS31" i="2"/>
  <c r="AS32" i="2" s="1"/>
  <c r="AV22" i="2"/>
  <c r="AV23" i="2" s="1"/>
  <c r="AS22" i="2"/>
  <c r="AS23" i="2" s="1"/>
  <c r="AV20" i="2"/>
  <c r="AS20" i="2"/>
  <c r="AS9" i="2"/>
  <c r="AS10" i="2" s="1"/>
  <c r="AV9" i="2"/>
  <c r="AV10" i="2" s="1"/>
  <c r="AS11" i="2"/>
  <c r="AS12" i="2" s="1"/>
  <c r="AV11" i="2"/>
  <c r="AV12" i="2" s="1"/>
  <c r="I27" i="11" l="1"/>
  <c r="Q27" i="11" s="1"/>
  <c r="AC135" i="2"/>
  <c r="R27" i="11"/>
  <c r="K102" i="4"/>
  <c r="L102" i="4" s="1"/>
  <c r="M102" i="4"/>
  <c r="K101" i="4"/>
  <c r="L101" i="4" s="1"/>
  <c r="M101" i="4"/>
  <c r="C27" i="11"/>
  <c r="M27" i="11" s="1"/>
  <c r="N27" i="11" s="1"/>
  <c r="H27" i="4"/>
  <c r="AV21" i="2"/>
  <c r="AS21" i="2"/>
  <c r="AC21" i="2"/>
  <c r="O27" i="11"/>
  <c r="K27" i="11"/>
  <c r="L27" i="11" s="1"/>
  <c r="AC130" i="2"/>
  <c r="AC131" i="2" s="1"/>
  <c r="AC134" i="2"/>
  <c r="D27" i="5"/>
  <c r="I27" i="5"/>
  <c r="M27" i="5" s="1"/>
  <c r="J27" i="4"/>
  <c r="AC132" i="2"/>
  <c r="AC133" i="2" s="1"/>
  <c r="I42" i="4"/>
  <c r="I50" i="4" s="1"/>
  <c r="F42" i="4"/>
  <c r="M27" i="4" l="1"/>
  <c r="N27" i="4" s="1"/>
  <c r="K27" i="4"/>
  <c r="L27" i="4" s="1"/>
  <c r="O27" i="4"/>
  <c r="K27" i="5"/>
  <c r="L27" i="5" s="1"/>
  <c r="F50" i="4"/>
  <c r="I84" i="4"/>
  <c r="BH126" i="2" l="1"/>
  <c r="BL129" i="2"/>
  <c r="BL128"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19" i="2"/>
  <c r="AZ25" i="2" s="1"/>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0" i="2"/>
  <c r="BL36" i="2" s="1"/>
  <c r="BJ30" i="2"/>
  <c r="BG30" i="2"/>
  <c r="BF30" i="2"/>
  <c r="BE30" i="2"/>
  <c r="BD30" i="2"/>
  <c r="BC30" i="2"/>
  <c r="BB30" i="2"/>
  <c r="I103" i="4" s="1"/>
  <c r="BA30" i="2"/>
  <c r="AZ30" i="2"/>
  <c r="AY30" i="2"/>
  <c r="AX30" i="2"/>
  <c r="AW30" i="2"/>
  <c r="AU30" i="2"/>
  <c r="AT30" i="2"/>
  <c r="AR30" i="2"/>
  <c r="AQ30" i="2"/>
  <c r="AP30" i="2"/>
  <c r="AO30" i="2"/>
  <c r="AN30" i="2"/>
  <c r="AM30" i="2"/>
  <c r="AL30" i="2"/>
  <c r="AK30" i="2"/>
  <c r="AJ30" i="2"/>
  <c r="AI30" i="2"/>
  <c r="AH30" i="2"/>
  <c r="AG30" i="2"/>
  <c r="AF30" i="2"/>
  <c r="AE30" i="2"/>
  <c r="AA30" i="2"/>
  <c r="Z30" i="2"/>
  <c r="Y30" i="2"/>
  <c r="X30" i="2"/>
  <c r="W30" i="2"/>
  <c r="I92" i="4" s="1"/>
  <c r="V30" i="2"/>
  <c r="T30" i="2"/>
  <c r="S30" i="2"/>
  <c r="R30" i="2"/>
  <c r="Q30" i="2"/>
  <c r="P30" i="2"/>
  <c r="O30" i="2"/>
  <c r="N30" i="2"/>
  <c r="M30" i="2"/>
  <c r="L30" i="2"/>
  <c r="K30" i="2"/>
  <c r="J30" i="2"/>
  <c r="I30" i="2"/>
  <c r="H30" i="2"/>
  <c r="G30" i="2"/>
  <c r="F30" i="2"/>
  <c r="E30" i="2"/>
  <c r="D30" i="2"/>
  <c r="C30" i="2"/>
  <c r="BL41" i="2"/>
  <c r="BL47" i="2" s="1"/>
  <c r="BJ41" i="2"/>
  <c r="BG41" i="2"/>
  <c r="BF41" i="2"/>
  <c r="BE41" i="2"/>
  <c r="BD41" i="2"/>
  <c r="BC41" i="2"/>
  <c r="BB41" i="2"/>
  <c r="I104" i="4" s="1"/>
  <c r="BA41" i="2"/>
  <c r="AZ41" i="2"/>
  <c r="AY41" i="2"/>
  <c r="AX41" i="2"/>
  <c r="AW41" i="2"/>
  <c r="AU41" i="2"/>
  <c r="AT41" i="2"/>
  <c r="AR41" i="2"/>
  <c r="AQ41" i="2"/>
  <c r="AP41" i="2"/>
  <c r="AO41" i="2"/>
  <c r="AN41" i="2"/>
  <c r="AM41" i="2"/>
  <c r="AL41" i="2"/>
  <c r="AK41" i="2"/>
  <c r="AJ41" i="2"/>
  <c r="AI41" i="2"/>
  <c r="AH41" i="2"/>
  <c r="AG41" i="2"/>
  <c r="AF41" i="2"/>
  <c r="AE41" i="2"/>
  <c r="AA41" i="2"/>
  <c r="Z41" i="2"/>
  <c r="Y41" i="2"/>
  <c r="X41" i="2"/>
  <c r="W41" i="2"/>
  <c r="V41" i="2"/>
  <c r="I93" i="4" s="1"/>
  <c r="T41" i="2"/>
  <c r="S41" i="2"/>
  <c r="R41" i="2"/>
  <c r="Q41" i="2"/>
  <c r="P41" i="2"/>
  <c r="O41" i="2"/>
  <c r="N41" i="2"/>
  <c r="M41" i="2"/>
  <c r="L41" i="2"/>
  <c r="K41" i="2"/>
  <c r="J41" i="2"/>
  <c r="I41" i="2"/>
  <c r="H41" i="2"/>
  <c r="G41" i="2"/>
  <c r="F41" i="2"/>
  <c r="E41" i="2"/>
  <c r="D41" i="2"/>
  <c r="C41" i="2"/>
  <c r="BL52" i="2"/>
  <c r="BL58" i="2" s="1"/>
  <c r="BJ52" i="2"/>
  <c r="BG52" i="2"/>
  <c r="BF52" i="2"/>
  <c r="BE52" i="2"/>
  <c r="BD52" i="2"/>
  <c r="BC52" i="2"/>
  <c r="BB52" i="2"/>
  <c r="BA52" i="2"/>
  <c r="AZ52" i="2"/>
  <c r="AY52" i="2"/>
  <c r="AX52" i="2"/>
  <c r="AW52" i="2"/>
  <c r="AU52" i="2"/>
  <c r="AT52" i="2"/>
  <c r="AR52" i="2"/>
  <c r="AQ52" i="2"/>
  <c r="I98" i="4" s="1"/>
  <c r="AP52" i="2"/>
  <c r="AO52" i="2"/>
  <c r="AN52" i="2"/>
  <c r="AM52" i="2"/>
  <c r="AL52" i="2"/>
  <c r="AK52" i="2"/>
  <c r="AJ52" i="2"/>
  <c r="AI52" i="2"/>
  <c r="AH52" i="2"/>
  <c r="AG52" i="2"/>
  <c r="AF52" i="2"/>
  <c r="AE52" i="2"/>
  <c r="AA52" i="2"/>
  <c r="Z52" i="2"/>
  <c r="Y52" i="2"/>
  <c r="X52" i="2"/>
  <c r="W52" i="2"/>
  <c r="V52" i="2"/>
  <c r="I94" i="4" s="1"/>
  <c r="T52" i="2"/>
  <c r="S52" i="2"/>
  <c r="R52" i="2"/>
  <c r="Q52" i="2"/>
  <c r="P52" i="2"/>
  <c r="O52" i="2"/>
  <c r="N52" i="2"/>
  <c r="M52" i="2"/>
  <c r="L52" i="2"/>
  <c r="K52" i="2"/>
  <c r="J52" i="2"/>
  <c r="I52" i="2"/>
  <c r="H52" i="2"/>
  <c r="G52" i="2"/>
  <c r="F52" i="2"/>
  <c r="E52" i="2"/>
  <c r="D52" i="2"/>
  <c r="C52" i="2"/>
  <c r="BL63" i="2"/>
  <c r="BL69" i="2" s="1"/>
  <c r="BJ63" i="2"/>
  <c r="BG63" i="2"/>
  <c r="BF63" i="2"/>
  <c r="BE63" i="2"/>
  <c r="BD63" i="2"/>
  <c r="BC63" i="2"/>
  <c r="BB63" i="2"/>
  <c r="BA63" i="2"/>
  <c r="AZ63" i="2"/>
  <c r="AY63" i="2"/>
  <c r="AX63" i="2"/>
  <c r="AW63" i="2"/>
  <c r="AU63" i="2"/>
  <c r="AT63" i="2"/>
  <c r="AR63" i="2"/>
  <c r="AQ63" i="2"/>
  <c r="AP63" i="2"/>
  <c r="AO63" i="2"/>
  <c r="AN63" i="2"/>
  <c r="AN69" i="2" s="1"/>
  <c r="AM63" i="2"/>
  <c r="AM69" i="2" s="1"/>
  <c r="AL63" i="2"/>
  <c r="AK63" i="2"/>
  <c r="AJ63" i="2"/>
  <c r="AI63" i="2"/>
  <c r="AH63" i="2"/>
  <c r="AG63" i="2"/>
  <c r="AF63" i="2"/>
  <c r="AE63" i="2"/>
  <c r="AA63" i="2"/>
  <c r="Z63" i="2"/>
  <c r="Y63" i="2"/>
  <c r="X63" i="2"/>
  <c r="W63" i="2"/>
  <c r="V63" i="2"/>
  <c r="T63" i="2"/>
  <c r="S63" i="2"/>
  <c r="R63" i="2"/>
  <c r="Q63" i="2"/>
  <c r="P63" i="2"/>
  <c r="O63" i="2"/>
  <c r="N63" i="2"/>
  <c r="M63" i="2"/>
  <c r="L63" i="2"/>
  <c r="K63" i="2"/>
  <c r="J63" i="2"/>
  <c r="I63" i="2"/>
  <c r="H63" i="2"/>
  <c r="G63" i="2"/>
  <c r="F63" i="2"/>
  <c r="E63" i="2"/>
  <c r="D63" i="2"/>
  <c r="C63" i="2"/>
  <c r="BL74" i="2"/>
  <c r="BL80" i="2" s="1"/>
  <c r="BJ74" i="2"/>
  <c r="BG74" i="2"/>
  <c r="BF74" i="2"/>
  <c r="BE74" i="2"/>
  <c r="BD74" i="2"/>
  <c r="BC74" i="2"/>
  <c r="BB74" i="2"/>
  <c r="BA74" i="2"/>
  <c r="AZ74" i="2"/>
  <c r="AY74" i="2"/>
  <c r="AX74" i="2"/>
  <c r="AW74" i="2"/>
  <c r="AU74" i="2"/>
  <c r="AT74" i="2"/>
  <c r="AR74" i="2"/>
  <c r="AQ74" i="2"/>
  <c r="AP74" i="2"/>
  <c r="AO74" i="2"/>
  <c r="AN74" i="2"/>
  <c r="AM74" i="2"/>
  <c r="AL74" i="2"/>
  <c r="AK74" i="2"/>
  <c r="AJ74" i="2"/>
  <c r="AI74" i="2"/>
  <c r="AH74" i="2"/>
  <c r="AG74" i="2"/>
  <c r="AF74" i="2"/>
  <c r="AE74" i="2"/>
  <c r="AA74" i="2"/>
  <c r="Z74" i="2"/>
  <c r="Y74" i="2"/>
  <c r="X74" i="2"/>
  <c r="W74" i="2"/>
  <c r="V74" i="2"/>
  <c r="T74" i="2"/>
  <c r="S74" i="2"/>
  <c r="R74" i="2"/>
  <c r="Q74" i="2"/>
  <c r="P74" i="2"/>
  <c r="O74" i="2"/>
  <c r="N74" i="2"/>
  <c r="M74" i="2"/>
  <c r="L74" i="2"/>
  <c r="K74" i="2"/>
  <c r="J74" i="2"/>
  <c r="I74" i="2"/>
  <c r="H74" i="2"/>
  <c r="G74" i="2"/>
  <c r="F74" i="2"/>
  <c r="E74" i="2"/>
  <c r="D74" i="2"/>
  <c r="C74" i="2"/>
  <c r="BL85" i="2"/>
  <c r="BL91" i="2" s="1"/>
  <c r="BG85" i="2"/>
  <c r="BF85" i="2"/>
  <c r="BE85" i="2"/>
  <c r="BD85" i="2"/>
  <c r="BC85" i="2"/>
  <c r="BB85" i="2"/>
  <c r="BA85" i="2"/>
  <c r="AZ85" i="2"/>
  <c r="AY85" i="2"/>
  <c r="AX85" i="2"/>
  <c r="AW85" i="2"/>
  <c r="AU85" i="2"/>
  <c r="AT85" i="2"/>
  <c r="AR85" i="2"/>
  <c r="AQ85" i="2"/>
  <c r="AP85" i="2"/>
  <c r="J44" i="4" s="1"/>
  <c r="AO85" i="2"/>
  <c r="AN85" i="2"/>
  <c r="AM85" i="2"/>
  <c r="AL85" i="2"/>
  <c r="AK85" i="2"/>
  <c r="AJ85" i="2"/>
  <c r="AI85" i="2"/>
  <c r="AH85" i="2"/>
  <c r="AG85" i="2"/>
  <c r="AF85" i="2"/>
  <c r="AE85" i="2"/>
  <c r="AA85" i="2"/>
  <c r="Z85" i="2"/>
  <c r="Y85" i="2"/>
  <c r="X85" i="2"/>
  <c r="W85" i="2"/>
  <c r="V85" i="2"/>
  <c r="T85" i="2"/>
  <c r="S85" i="2"/>
  <c r="R85" i="2"/>
  <c r="Q85" i="2"/>
  <c r="P85" i="2"/>
  <c r="O85" i="2"/>
  <c r="N85" i="2"/>
  <c r="M85" i="2"/>
  <c r="L85" i="2"/>
  <c r="K85" i="2"/>
  <c r="J85" i="2"/>
  <c r="I85" i="2"/>
  <c r="H85" i="2"/>
  <c r="G85" i="2"/>
  <c r="F85" i="2"/>
  <c r="E85" i="2"/>
  <c r="D85" i="2"/>
  <c r="C85" i="2"/>
  <c r="BL96" i="2"/>
  <c r="BL102" i="2" s="1"/>
  <c r="BJ96" i="2"/>
  <c r="BG96" i="2"/>
  <c r="BF96" i="2"/>
  <c r="BE96" i="2"/>
  <c r="BD96" i="2"/>
  <c r="BC96" i="2"/>
  <c r="BB96" i="2"/>
  <c r="BA96" i="2"/>
  <c r="AZ96" i="2"/>
  <c r="AY96" i="2"/>
  <c r="AX96" i="2"/>
  <c r="AW96" i="2"/>
  <c r="AU96" i="2"/>
  <c r="AT96" i="2"/>
  <c r="AR96" i="2"/>
  <c r="AQ96" i="2"/>
  <c r="AP96" i="2"/>
  <c r="AO96" i="2"/>
  <c r="AN96" i="2"/>
  <c r="AM96" i="2"/>
  <c r="AM102" i="2" s="1"/>
  <c r="AL96" i="2"/>
  <c r="AK96" i="2"/>
  <c r="AJ96" i="2"/>
  <c r="AI96" i="2"/>
  <c r="AH96" i="2"/>
  <c r="AG96" i="2"/>
  <c r="AF96" i="2"/>
  <c r="AE96" i="2"/>
  <c r="AA96" i="2"/>
  <c r="Z96" i="2"/>
  <c r="Y96" i="2"/>
  <c r="X96" i="2"/>
  <c r="W96" i="2"/>
  <c r="V96" i="2"/>
  <c r="T96" i="2"/>
  <c r="S96" i="2"/>
  <c r="R96" i="2"/>
  <c r="Q96" i="2"/>
  <c r="P96" i="2"/>
  <c r="O96" i="2"/>
  <c r="N96" i="2"/>
  <c r="M96" i="2"/>
  <c r="L96" i="2"/>
  <c r="K96" i="2"/>
  <c r="J96" i="2"/>
  <c r="I96" i="2"/>
  <c r="H96" i="2"/>
  <c r="G96" i="2"/>
  <c r="F96" i="2"/>
  <c r="E96" i="2"/>
  <c r="C96" i="2"/>
  <c r="BL107" i="2"/>
  <c r="BL113" i="2" s="1"/>
  <c r="BJ107" i="2"/>
  <c r="BG107" i="2"/>
  <c r="BF107" i="2"/>
  <c r="BE107" i="2"/>
  <c r="BD107" i="2"/>
  <c r="BC107" i="2"/>
  <c r="BB107" i="2"/>
  <c r="BA107" i="2"/>
  <c r="AZ107" i="2"/>
  <c r="AY107" i="2"/>
  <c r="AX107" i="2"/>
  <c r="AW107" i="2"/>
  <c r="AU107" i="2"/>
  <c r="AT107" i="2"/>
  <c r="AR107" i="2"/>
  <c r="AQ107" i="2"/>
  <c r="AP107" i="2"/>
  <c r="AO107" i="2"/>
  <c r="AN107" i="2"/>
  <c r="AM107" i="2"/>
  <c r="AL107" i="2"/>
  <c r="AK107" i="2"/>
  <c r="AJ107" i="2"/>
  <c r="AI107" i="2"/>
  <c r="AH107" i="2"/>
  <c r="AG107" i="2"/>
  <c r="AF107" i="2"/>
  <c r="AE107" i="2"/>
  <c r="AA107" i="2"/>
  <c r="Z107" i="2"/>
  <c r="Y107" i="2"/>
  <c r="X107" i="2"/>
  <c r="W107" i="2"/>
  <c r="V107" i="2"/>
  <c r="T107" i="2"/>
  <c r="S107" i="2"/>
  <c r="R107" i="2"/>
  <c r="Q107" i="2"/>
  <c r="P107" i="2"/>
  <c r="O107" i="2"/>
  <c r="N107" i="2"/>
  <c r="M107" i="2"/>
  <c r="L107" i="2"/>
  <c r="K107" i="2"/>
  <c r="J107" i="2"/>
  <c r="I107" i="2"/>
  <c r="H107" i="2"/>
  <c r="G107" i="2"/>
  <c r="F107" i="2"/>
  <c r="E107" i="2"/>
  <c r="D107" i="2"/>
  <c r="C107" i="2"/>
  <c r="BL118" i="2"/>
  <c r="BL124" i="2" s="1"/>
  <c r="BJ118" i="2"/>
  <c r="BG118" i="2"/>
  <c r="BF118" i="2"/>
  <c r="BE118" i="2"/>
  <c r="BD118" i="2"/>
  <c r="BC118" i="2"/>
  <c r="BB118" i="2"/>
  <c r="BA118" i="2"/>
  <c r="AZ118" i="2"/>
  <c r="AY118" i="2"/>
  <c r="AX118" i="2"/>
  <c r="AW118" i="2"/>
  <c r="AU118" i="2"/>
  <c r="AT118" i="2"/>
  <c r="AR118" i="2"/>
  <c r="AQ118" i="2"/>
  <c r="AP118" i="2"/>
  <c r="AO118" i="2"/>
  <c r="AN118" i="2"/>
  <c r="AM118" i="2"/>
  <c r="AL118" i="2"/>
  <c r="AK118" i="2"/>
  <c r="AJ118" i="2"/>
  <c r="AI118" i="2"/>
  <c r="AH118" i="2"/>
  <c r="AG118" i="2"/>
  <c r="AF118" i="2"/>
  <c r="AE118" i="2"/>
  <c r="AA118" i="2"/>
  <c r="Z118" i="2"/>
  <c r="Y118" i="2"/>
  <c r="X118" i="2"/>
  <c r="W118" i="2"/>
  <c r="V118" i="2"/>
  <c r="T118" i="2"/>
  <c r="S118" i="2"/>
  <c r="R118" i="2"/>
  <c r="Q118" i="2"/>
  <c r="P118" i="2"/>
  <c r="O118" i="2"/>
  <c r="N118" i="2"/>
  <c r="M118" i="2"/>
  <c r="L118" i="2"/>
  <c r="K118" i="2"/>
  <c r="J118" i="2"/>
  <c r="I118" i="2"/>
  <c r="H118" i="2"/>
  <c r="G118" i="2"/>
  <c r="F118" i="2"/>
  <c r="E118" i="2"/>
  <c r="D118" i="2"/>
  <c r="C118" i="2"/>
  <c r="AM91" i="2" l="1"/>
  <c r="J49" i="4"/>
  <c r="I105" i="4"/>
  <c r="M105" i="4" s="1"/>
  <c r="I95" i="4"/>
  <c r="M95" i="4" s="1"/>
  <c r="K44" i="4"/>
  <c r="L44" i="4" s="1"/>
  <c r="O44" i="4"/>
  <c r="M44" i="4"/>
  <c r="N44" i="4" s="1"/>
  <c r="AP80" i="2"/>
  <c r="J67" i="4"/>
  <c r="M93" i="4"/>
  <c r="M103" i="4"/>
  <c r="M94" i="4"/>
  <c r="M104" i="4"/>
  <c r="AQ36" i="2"/>
  <c r="I96" i="4"/>
  <c r="AQ47" i="2"/>
  <c r="I97" i="4"/>
  <c r="I99" i="4" s="1"/>
  <c r="M99" i="4" s="1"/>
  <c r="M92" i="4"/>
  <c r="D123" i="2"/>
  <c r="D124" i="2"/>
  <c r="F123" i="2"/>
  <c r="F124" i="2"/>
  <c r="H123" i="2"/>
  <c r="H124" i="2"/>
  <c r="J123" i="2"/>
  <c r="J124" i="2"/>
  <c r="L123" i="2"/>
  <c r="L124" i="2"/>
  <c r="N123" i="2"/>
  <c r="N124" i="2"/>
  <c r="P123" i="2"/>
  <c r="P124" i="2"/>
  <c r="R123" i="2"/>
  <c r="R124" i="2"/>
  <c r="T123" i="2"/>
  <c r="T124" i="2"/>
  <c r="W123" i="2"/>
  <c r="W124" i="2"/>
  <c r="Y123" i="2"/>
  <c r="Y124" i="2"/>
  <c r="AA123" i="2"/>
  <c r="AA124" i="2"/>
  <c r="AF123" i="2"/>
  <c r="AF124" i="2"/>
  <c r="AH123" i="2"/>
  <c r="AH124" i="2"/>
  <c r="AJ123" i="2"/>
  <c r="AJ124" i="2"/>
  <c r="AL123" i="2"/>
  <c r="AL124" i="2"/>
  <c r="AN123" i="2"/>
  <c r="AN124" i="2"/>
  <c r="AP123" i="2"/>
  <c r="AP124" i="2"/>
  <c r="AR123" i="2"/>
  <c r="AR124" i="2"/>
  <c r="AU123" i="2"/>
  <c r="AU124" i="2"/>
  <c r="AX123" i="2"/>
  <c r="AX124" i="2"/>
  <c r="AZ123" i="2"/>
  <c r="AZ124" i="2"/>
  <c r="BB123" i="2"/>
  <c r="BB124" i="2"/>
  <c r="BD123" i="2"/>
  <c r="BD124" i="2"/>
  <c r="BF123" i="2"/>
  <c r="BF124" i="2"/>
  <c r="BJ123" i="2"/>
  <c r="BJ124" i="2"/>
  <c r="C112" i="2"/>
  <c r="C113" i="2"/>
  <c r="E112" i="2"/>
  <c r="E113" i="2"/>
  <c r="G112" i="2"/>
  <c r="G113" i="2"/>
  <c r="I112" i="2"/>
  <c r="I113" i="2"/>
  <c r="K112" i="2"/>
  <c r="K113" i="2"/>
  <c r="M112" i="2"/>
  <c r="M113" i="2"/>
  <c r="O112" i="2"/>
  <c r="O113" i="2"/>
  <c r="Q112" i="2"/>
  <c r="Q113" i="2"/>
  <c r="S112" i="2"/>
  <c r="S113" i="2"/>
  <c r="V112" i="2"/>
  <c r="V113" i="2"/>
  <c r="X112" i="2"/>
  <c r="X113" i="2"/>
  <c r="Z112" i="2"/>
  <c r="Z113" i="2"/>
  <c r="AE112" i="2"/>
  <c r="AE113" i="2"/>
  <c r="AG112" i="2"/>
  <c r="AG113" i="2"/>
  <c r="AI112" i="2"/>
  <c r="AI113" i="2"/>
  <c r="AK112" i="2"/>
  <c r="AK113" i="2"/>
  <c r="AM112" i="2"/>
  <c r="AM113" i="2"/>
  <c r="AO112" i="2"/>
  <c r="AO113" i="2"/>
  <c r="AQ112" i="2"/>
  <c r="AQ113" i="2"/>
  <c r="AT112" i="2"/>
  <c r="AT113" i="2"/>
  <c r="AW112" i="2"/>
  <c r="AW113" i="2"/>
  <c r="AY112" i="2"/>
  <c r="AY113" i="2"/>
  <c r="BA112" i="2"/>
  <c r="BA113" i="2"/>
  <c r="BC112" i="2"/>
  <c r="BC113" i="2"/>
  <c r="BE112" i="2"/>
  <c r="BE113" i="2"/>
  <c r="BG112" i="2"/>
  <c r="BG113" i="2"/>
  <c r="D101" i="2"/>
  <c r="D102" i="2"/>
  <c r="F101" i="2"/>
  <c r="F102" i="2"/>
  <c r="H101" i="2"/>
  <c r="H102" i="2"/>
  <c r="J101" i="2"/>
  <c r="J102" i="2"/>
  <c r="L101" i="2"/>
  <c r="L102" i="2"/>
  <c r="N101" i="2"/>
  <c r="N102" i="2"/>
  <c r="P101" i="2"/>
  <c r="P102" i="2"/>
  <c r="R101" i="2"/>
  <c r="R102" i="2"/>
  <c r="T101" i="2"/>
  <c r="T102" i="2"/>
  <c r="W101" i="2"/>
  <c r="W102" i="2"/>
  <c r="Y101" i="2"/>
  <c r="Y102" i="2"/>
  <c r="AA101" i="2"/>
  <c r="AA102" i="2"/>
  <c r="AF101" i="2"/>
  <c r="AF102" i="2"/>
  <c r="AH101" i="2"/>
  <c r="AH102" i="2"/>
  <c r="AJ101" i="2"/>
  <c r="AJ102" i="2"/>
  <c r="AL101" i="2"/>
  <c r="AL102" i="2"/>
  <c r="AN101" i="2"/>
  <c r="AN102" i="2"/>
  <c r="AP101" i="2"/>
  <c r="AP102" i="2"/>
  <c r="AR101" i="2"/>
  <c r="AR102" i="2"/>
  <c r="AU101" i="2"/>
  <c r="AU102" i="2"/>
  <c r="AX101" i="2"/>
  <c r="AX102" i="2"/>
  <c r="AZ101" i="2"/>
  <c r="AZ102" i="2"/>
  <c r="BB101" i="2"/>
  <c r="BB102" i="2"/>
  <c r="BD101" i="2"/>
  <c r="BD102" i="2"/>
  <c r="BF101" i="2"/>
  <c r="BF102" i="2"/>
  <c r="BJ101" i="2"/>
  <c r="BJ102" i="2"/>
  <c r="C123" i="2"/>
  <c r="C124" i="2"/>
  <c r="E123" i="2"/>
  <c r="E124" i="2"/>
  <c r="G123" i="2"/>
  <c r="G124" i="2"/>
  <c r="I123" i="2"/>
  <c r="I124" i="2"/>
  <c r="K123" i="2"/>
  <c r="K124" i="2"/>
  <c r="M123" i="2"/>
  <c r="M124" i="2"/>
  <c r="O123" i="2"/>
  <c r="O124" i="2"/>
  <c r="Q123" i="2"/>
  <c r="Q124" i="2"/>
  <c r="S123" i="2"/>
  <c r="S124" i="2"/>
  <c r="V123" i="2"/>
  <c r="V124" i="2"/>
  <c r="X123" i="2"/>
  <c r="X124" i="2"/>
  <c r="Z123" i="2"/>
  <c r="Z124" i="2"/>
  <c r="AE123" i="2"/>
  <c r="AE124" i="2"/>
  <c r="AG123" i="2"/>
  <c r="AG124" i="2"/>
  <c r="AI123" i="2"/>
  <c r="AI124" i="2"/>
  <c r="AK123" i="2"/>
  <c r="AK124" i="2"/>
  <c r="AM123" i="2"/>
  <c r="AM124" i="2"/>
  <c r="AO123" i="2"/>
  <c r="AO124" i="2"/>
  <c r="AQ123" i="2"/>
  <c r="AQ124" i="2"/>
  <c r="AT123" i="2"/>
  <c r="AT124" i="2"/>
  <c r="AW123" i="2"/>
  <c r="AW124" i="2"/>
  <c r="AY123" i="2"/>
  <c r="AY124" i="2"/>
  <c r="BA123" i="2"/>
  <c r="BA124" i="2"/>
  <c r="BC123" i="2"/>
  <c r="BC124" i="2"/>
  <c r="BE123" i="2"/>
  <c r="BE124" i="2"/>
  <c r="BG123" i="2"/>
  <c r="BG124" i="2"/>
  <c r="D112" i="2"/>
  <c r="D113" i="2"/>
  <c r="F112" i="2"/>
  <c r="F113" i="2"/>
  <c r="H112" i="2"/>
  <c r="H113" i="2"/>
  <c r="J112" i="2"/>
  <c r="J113" i="2"/>
  <c r="L112" i="2"/>
  <c r="L113" i="2"/>
  <c r="N112" i="2"/>
  <c r="N113" i="2"/>
  <c r="P112" i="2"/>
  <c r="P113" i="2"/>
  <c r="R112" i="2"/>
  <c r="R113" i="2"/>
  <c r="T112" i="2"/>
  <c r="T113" i="2"/>
  <c r="W112" i="2"/>
  <c r="W113" i="2"/>
  <c r="Y112" i="2"/>
  <c r="Y113" i="2"/>
  <c r="AA112" i="2"/>
  <c r="AA113" i="2"/>
  <c r="AF112" i="2"/>
  <c r="AF113" i="2"/>
  <c r="AH112" i="2"/>
  <c r="AH113" i="2"/>
  <c r="AJ112" i="2"/>
  <c r="AJ113" i="2"/>
  <c r="AL112" i="2"/>
  <c r="AL113" i="2"/>
  <c r="AN112" i="2"/>
  <c r="AN113" i="2"/>
  <c r="AP112" i="2"/>
  <c r="AP113" i="2"/>
  <c r="AR112" i="2"/>
  <c r="AR113" i="2"/>
  <c r="AU112" i="2"/>
  <c r="AU113" i="2"/>
  <c r="AX112" i="2"/>
  <c r="AX113" i="2"/>
  <c r="AZ112" i="2"/>
  <c r="AZ113" i="2"/>
  <c r="BB112" i="2"/>
  <c r="BB113" i="2"/>
  <c r="BD112" i="2"/>
  <c r="BD113" i="2"/>
  <c r="BF112" i="2"/>
  <c r="BF113" i="2"/>
  <c r="BJ112" i="2"/>
  <c r="BJ113" i="2"/>
  <c r="C101" i="2"/>
  <c r="C102" i="2"/>
  <c r="E101" i="2"/>
  <c r="E102" i="2"/>
  <c r="G101" i="2"/>
  <c r="G102" i="2"/>
  <c r="I101" i="2"/>
  <c r="I102" i="2"/>
  <c r="K101" i="2"/>
  <c r="K102" i="2"/>
  <c r="M101" i="2"/>
  <c r="M102" i="2"/>
  <c r="O101" i="2"/>
  <c r="O102" i="2"/>
  <c r="Q101" i="2"/>
  <c r="Q102" i="2"/>
  <c r="S101" i="2"/>
  <c r="S102" i="2"/>
  <c r="V101" i="2"/>
  <c r="V102" i="2"/>
  <c r="X101" i="2"/>
  <c r="X102" i="2"/>
  <c r="Z101" i="2"/>
  <c r="Z102" i="2"/>
  <c r="AE101" i="2"/>
  <c r="AE102" i="2"/>
  <c r="AG101" i="2"/>
  <c r="AG102" i="2"/>
  <c r="AI101" i="2"/>
  <c r="AI102" i="2"/>
  <c r="AK101" i="2"/>
  <c r="AK102" i="2"/>
  <c r="AO101" i="2"/>
  <c r="AO102" i="2"/>
  <c r="AQ101" i="2"/>
  <c r="AQ102" i="2"/>
  <c r="AT101" i="2"/>
  <c r="AT102" i="2"/>
  <c r="AW101" i="2"/>
  <c r="AW102" i="2"/>
  <c r="AY101" i="2"/>
  <c r="AY102" i="2"/>
  <c r="BA101" i="2"/>
  <c r="BA102" i="2"/>
  <c r="BC101" i="2"/>
  <c r="BC102" i="2"/>
  <c r="BE101" i="2"/>
  <c r="BE102" i="2"/>
  <c r="BG101" i="2"/>
  <c r="BG102" i="2"/>
  <c r="C90" i="2"/>
  <c r="C91" i="2"/>
  <c r="E90" i="2"/>
  <c r="E91" i="2"/>
  <c r="G90" i="2"/>
  <c r="G91" i="2"/>
  <c r="I90" i="2"/>
  <c r="I91" i="2"/>
  <c r="K90" i="2"/>
  <c r="K91" i="2"/>
  <c r="M90" i="2"/>
  <c r="M91" i="2"/>
  <c r="O90" i="2"/>
  <c r="O91" i="2"/>
  <c r="Q90" i="2"/>
  <c r="Q91" i="2"/>
  <c r="S90" i="2"/>
  <c r="S91" i="2"/>
  <c r="V90" i="2"/>
  <c r="V91" i="2"/>
  <c r="X90" i="2"/>
  <c r="X91" i="2"/>
  <c r="Z90" i="2"/>
  <c r="Z91" i="2"/>
  <c r="AE90" i="2"/>
  <c r="AE91" i="2"/>
  <c r="AG90" i="2"/>
  <c r="AG91" i="2"/>
  <c r="AI90" i="2"/>
  <c r="AI91" i="2"/>
  <c r="I43" i="11"/>
  <c r="Q43" i="11" s="1"/>
  <c r="R43" i="11" s="1"/>
  <c r="AK91" i="2"/>
  <c r="AO90" i="2"/>
  <c r="AO91" i="2"/>
  <c r="AQ90" i="2"/>
  <c r="AQ91" i="2"/>
  <c r="AT90" i="2"/>
  <c r="AT91" i="2"/>
  <c r="AW90" i="2"/>
  <c r="AW91" i="2"/>
  <c r="AY90" i="2"/>
  <c r="AY91" i="2"/>
  <c r="I47" i="11"/>
  <c r="Q47" i="11" s="1"/>
  <c r="R47" i="11" s="1"/>
  <c r="BA91" i="2"/>
  <c r="BC90" i="2"/>
  <c r="BC91" i="2"/>
  <c r="BE90" i="2"/>
  <c r="BE91" i="2"/>
  <c r="BG90" i="2"/>
  <c r="BG91" i="2"/>
  <c r="C79" i="2"/>
  <c r="C80" i="2"/>
  <c r="E79" i="2"/>
  <c r="E80" i="2"/>
  <c r="G79" i="2"/>
  <c r="G80" i="2"/>
  <c r="I79" i="2"/>
  <c r="I80" i="2"/>
  <c r="K79" i="2"/>
  <c r="K80" i="2"/>
  <c r="M79" i="2"/>
  <c r="M80" i="2"/>
  <c r="O79" i="2"/>
  <c r="O80" i="2"/>
  <c r="Q79" i="2"/>
  <c r="Q80" i="2"/>
  <c r="S79" i="2"/>
  <c r="S80" i="2"/>
  <c r="V79" i="2"/>
  <c r="V80" i="2"/>
  <c r="X79" i="2"/>
  <c r="X80" i="2"/>
  <c r="Z79" i="2"/>
  <c r="Z80" i="2"/>
  <c r="AE79" i="2"/>
  <c r="AE80" i="2"/>
  <c r="AG79" i="2"/>
  <c r="AG80" i="2"/>
  <c r="AI79" i="2"/>
  <c r="AI80" i="2"/>
  <c r="AK79" i="2"/>
  <c r="AK80" i="2"/>
  <c r="AM79" i="2"/>
  <c r="AM80" i="2"/>
  <c r="AO79" i="2"/>
  <c r="AO80" i="2"/>
  <c r="AQ79" i="2"/>
  <c r="AQ80" i="2"/>
  <c r="AT79" i="2"/>
  <c r="AT80" i="2"/>
  <c r="AW79" i="2"/>
  <c r="AW80" i="2"/>
  <c r="AY79" i="2"/>
  <c r="AY80" i="2"/>
  <c r="BA79" i="2"/>
  <c r="BA80" i="2"/>
  <c r="BC79" i="2"/>
  <c r="BC80" i="2"/>
  <c r="BE79" i="2"/>
  <c r="BE80" i="2"/>
  <c r="BG79" i="2"/>
  <c r="BG80" i="2"/>
  <c r="D68" i="2"/>
  <c r="D69" i="2"/>
  <c r="F68" i="2"/>
  <c r="F69" i="2"/>
  <c r="H68" i="2"/>
  <c r="H69" i="2"/>
  <c r="J68" i="2"/>
  <c r="J69" i="2"/>
  <c r="L68" i="2"/>
  <c r="L69" i="2"/>
  <c r="N68" i="2"/>
  <c r="N69" i="2"/>
  <c r="P68" i="2"/>
  <c r="P69" i="2"/>
  <c r="R68" i="2"/>
  <c r="R69" i="2"/>
  <c r="T68" i="2"/>
  <c r="T69" i="2"/>
  <c r="W68" i="2"/>
  <c r="W69" i="2"/>
  <c r="Y68" i="2"/>
  <c r="Y69" i="2"/>
  <c r="AA68" i="2"/>
  <c r="AA69" i="2"/>
  <c r="AF68" i="2"/>
  <c r="AF69" i="2"/>
  <c r="AH68" i="2"/>
  <c r="AH69" i="2"/>
  <c r="AJ68" i="2"/>
  <c r="AJ69" i="2"/>
  <c r="AL68" i="2"/>
  <c r="AL69" i="2"/>
  <c r="AP68" i="2"/>
  <c r="AP69" i="2"/>
  <c r="AR68" i="2"/>
  <c r="AR69" i="2"/>
  <c r="AU68" i="2"/>
  <c r="AU69" i="2"/>
  <c r="AX68" i="2"/>
  <c r="AX69" i="2"/>
  <c r="AZ68" i="2"/>
  <c r="AZ69" i="2"/>
  <c r="BB68" i="2"/>
  <c r="BB69" i="2"/>
  <c r="BD68" i="2"/>
  <c r="BD69" i="2"/>
  <c r="BF68" i="2"/>
  <c r="BF69" i="2"/>
  <c r="BJ68" i="2"/>
  <c r="BJ69" i="2"/>
  <c r="C57" i="2"/>
  <c r="C58" i="2"/>
  <c r="E57" i="2"/>
  <c r="E58" i="2"/>
  <c r="G57" i="2"/>
  <c r="G58" i="2"/>
  <c r="I57" i="2"/>
  <c r="I58" i="2"/>
  <c r="K57" i="2"/>
  <c r="K58" i="2"/>
  <c r="M57" i="2"/>
  <c r="M58" i="2"/>
  <c r="O57" i="2"/>
  <c r="O58" i="2"/>
  <c r="Q57" i="2"/>
  <c r="Q58" i="2"/>
  <c r="S57" i="2"/>
  <c r="S58" i="2"/>
  <c r="V57" i="2"/>
  <c r="V58" i="2"/>
  <c r="X57" i="2"/>
  <c r="X58" i="2"/>
  <c r="Z57" i="2"/>
  <c r="Z58" i="2"/>
  <c r="AE57" i="2"/>
  <c r="AE58" i="2"/>
  <c r="AG57" i="2"/>
  <c r="AG58" i="2"/>
  <c r="AI57" i="2"/>
  <c r="AI58" i="2"/>
  <c r="AK57" i="2"/>
  <c r="AK58" i="2"/>
  <c r="AM57" i="2"/>
  <c r="AM58" i="2"/>
  <c r="AO57" i="2"/>
  <c r="AO58" i="2"/>
  <c r="AQ57" i="2"/>
  <c r="AQ58" i="2"/>
  <c r="AT57" i="2"/>
  <c r="AT58" i="2"/>
  <c r="AW57" i="2"/>
  <c r="AW58" i="2"/>
  <c r="AY57" i="2"/>
  <c r="AY58" i="2"/>
  <c r="BA57" i="2"/>
  <c r="BA58" i="2"/>
  <c r="BC57" i="2"/>
  <c r="BC58" i="2"/>
  <c r="BE57" i="2"/>
  <c r="BE58" i="2"/>
  <c r="BG57" i="2"/>
  <c r="BG58" i="2"/>
  <c r="D46" i="2"/>
  <c r="D47" i="2"/>
  <c r="F46" i="2"/>
  <c r="F47" i="2"/>
  <c r="H46" i="2"/>
  <c r="H47" i="2"/>
  <c r="J46" i="2"/>
  <c r="J47" i="2"/>
  <c r="L46" i="2"/>
  <c r="L47" i="2"/>
  <c r="N46" i="2"/>
  <c r="N47" i="2"/>
  <c r="P46" i="2"/>
  <c r="P47" i="2"/>
  <c r="R46" i="2"/>
  <c r="R47" i="2"/>
  <c r="T46" i="2"/>
  <c r="T47" i="2"/>
  <c r="W46" i="2"/>
  <c r="W47" i="2"/>
  <c r="Y46" i="2"/>
  <c r="Y47" i="2"/>
  <c r="AA46" i="2"/>
  <c r="AA47" i="2"/>
  <c r="AF46" i="2"/>
  <c r="AF47" i="2"/>
  <c r="AH46" i="2"/>
  <c r="AH47" i="2"/>
  <c r="AJ46" i="2"/>
  <c r="AJ47" i="2"/>
  <c r="AL46" i="2"/>
  <c r="AL47" i="2"/>
  <c r="AN46" i="2"/>
  <c r="AN47" i="2"/>
  <c r="AP46" i="2"/>
  <c r="AP47" i="2"/>
  <c r="AR46" i="2"/>
  <c r="AR47" i="2"/>
  <c r="AU46" i="2"/>
  <c r="AU47" i="2"/>
  <c r="AX46" i="2"/>
  <c r="AX47" i="2"/>
  <c r="AZ46" i="2"/>
  <c r="AZ47" i="2"/>
  <c r="BB46" i="2"/>
  <c r="BB47" i="2"/>
  <c r="BD46" i="2"/>
  <c r="BD47" i="2"/>
  <c r="BF46" i="2"/>
  <c r="BF47" i="2"/>
  <c r="BJ46" i="2"/>
  <c r="BJ47" i="2"/>
  <c r="C35" i="2"/>
  <c r="C36" i="2"/>
  <c r="E35" i="2"/>
  <c r="E36" i="2"/>
  <c r="G35" i="2"/>
  <c r="G36" i="2"/>
  <c r="I35" i="2"/>
  <c r="I36" i="2"/>
  <c r="K35" i="2"/>
  <c r="K36" i="2"/>
  <c r="M35" i="2"/>
  <c r="M36" i="2"/>
  <c r="O35" i="2"/>
  <c r="O36" i="2"/>
  <c r="Q35" i="2"/>
  <c r="Q36" i="2"/>
  <c r="S35" i="2"/>
  <c r="S36" i="2"/>
  <c r="V35" i="2"/>
  <c r="V36" i="2"/>
  <c r="X35" i="2"/>
  <c r="X36" i="2"/>
  <c r="Z35" i="2"/>
  <c r="Z36" i="2"/>
  <c r="AE35" i="2"/>
  <c r="AE36" i="2"/>
  <c r="AG35" i="2"/>
  <c r="AG36" i="2"/>
  <c r="AI35" i="2"/>
  <c r="AI36" i="2"/>
  <c r="AK35" i="2"/>
  <c r="AK36" i="2"/>
  <c r="AM35" i="2"/>
  <c r="AM36" i="2"/>
  <c r="AO35" i="2"/>
  <c r="AO36" i="2"/>
  <c r="AT35" i="2"/>
  <c r="AT36" i="2"/>
  <c r="AW35" i="2"/>
  <c r="AW36" i="2"/>
  <c r="AY35" i="2"/>
  <c r="AY36" i="2"/>
  <c r="BA35" i="2"/>
  <c r="BA36" i="2"/>
  <c r="BC35" i="2"/>
  <c r="BC36" i="2"/>
  <c r="BE35" i="2"/>
  <c r="BE36" i="2"/>
  <c r="BG35" i="2"/>
  <c r="BG36"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0" i="2"/>
  <c r="D91" i="2"/>
  <c r="F90" i="2"/>
  <c r="F91" i="2"/>
  <c r="H90" i="2"/>
  <c r="H91" i="2"/>
  <c r="J90" i="2"/>
  <c r="J91" i="2"/>
  <c r="L90" i="2"/>
  <c r="L91" i="2"/>
  <c r="N90" i="2"/>
  <c r="N91" i="2"/>
  <c r="P90" i="2"/>
  <c r="P91" i="2"/>
  <c r="R90" i="2"/>
  <c r="R91" i="2"/>
  <c r="T90" i="2"/>
  <c r="T91" i="2"/>
  <c r="W90" i="2"/>
  <c r="W91" i="2"/>
  <c r="Y90" i="2"/>
  <c r="Y91" i="2"/>
  <c r="AA90" i="2"/>
  <c r="AA91" i="2"/>
  <c r="AF90" i="2"/>
  <c r="AF91" i="2"/>
  <c r="AH90" i="2"/>
  <c r="AH91" i="2"/>
  <c r="AJ90" i="2"/>
  <c r="AJ91" i="2"/>
  <c r="AL90" i="2"/>
  <c r="AL91" i="2"/>
  <c r="AN90" i="2"/>
  <c r="AN91" i="2"/>
  <c r="AP90" i="2"/>
  <c r="AP91" i="2"/>
  <c r="I44" i="11"/>
  <c r="Q44" i="11" s="1"/>
  <c r="R44" i="11" s="1"/>
  <c r="AR91" i="2"/>
  <c r="I45" i="11"/>
  <c r="Q45" i="11" s="1"/>
  <c r="R45" i="11" s="1"/>
  <c r="AU91" i="2"/>
  <c r="AX90" i="2"/>
  <c r="AX91" i="2"/>
  <c r="I46" i="11"/>
  <c r="Q46" i="11" s="1"/>
  <c r="R46" i="11" s="1"/>
  <c r="AZ91" i="2"/>
  <c r="BB90" i="2"/>
  <c r="BB91" i="2"/>
  <c r="BD90" i="2"/>
  <c r="BD91" i="2"/>
  <c r="BF90" i="2"/>
  <c r="BF91" i="2"/>
  <c r="D79" i="2"/>
  <c r="D80" i="2"/>
  <c r="F79" i="2"/>
  <c r="F80" i="2"/>
  <c r="H79" i="2"/>
  <c r="H80" i="2"/>
  <c r="J79" i="2"/>
  <c r="J80" i="2"/>
  <c r="L79" i="2"/>
  <c r="L80" i="2"/>
  <c r="N79" i="2"/>
  <c r="N80" i="2"/>
  <c r="P79" i="2"/>
  <c r="P80" i="2"/>
  <c r="R79" i="2"/>
  <c r="R80" i="2"/>
  <c r="T79" i="2"/>
  <c r="T80" i="2"/>
  <c r="W79" i="2"/>
  <c r="W80" i="2"/>
  <c r="Y79" i="2"/>
  <c r="Y80" i="2"/>
  <c r="AA79" i="2"/>
  <c r="AA80" i="2"/>
  <c r="AF79" i="2"/>
  <c r="AF80" i="2"/>
  <c r="AH79" i="2"/>
  <c r="AH80" i="2"/>
  <c r="AJ79" i="2"/>
  <c r="AJ80" i="2"/>
  <c r="AL79" i="2"/>
  <c r="AL80" i="2"/>
  <c r="AN79" i="2"/>
  <c r="AN80" i="2"/>
  <c r="AR79" i="2"/>
  <c r="AR80" i="2"/>
  <c r="AU79" i="2"/>
  <c r="AU80" i="2"/>
  <c r="AX79" i="2"/>
  <c r="AX80" i="2"/>
  <c r="AZ79" i="2"/>
  <c r="AZ80" i="2"/>
  <c r="BB79" i="2"/>
  <c r="BB80" i="2"/>
  <c r="BD79" i="2"/>
  <c r="BD80" i="2"/>
  <c r="BF79" i="2"/>
  <c r="BF80" i="2"/>
  <c r="BJ79" i="2"/>
  <c r="BJ80" i="2"/>
  <c r="C68" i="2"/>
  <c r="C69" i="2"/>
  <c r="E68" i="2"/>
  <c r="E69" i="2"/>
  <c r="G68" i="2"/>
  <c r="G69" i="2"/>
  <c r="I68" i="2"/>
  <c r="I69" i="2"/>
  <c r="K68" i="2"/>
  <c r="K69" i="2"/>
  <c r="M68" i="2"/>
  <c r="M69" i="2"/>
  <c r="O68" i="2"/>
  <c r="O69" i="2"/>
  <c r="Q68" i="2"/>
  <c r="Q69" i="2"/>
  <c r="S68" i="2"/>
  <c r="S69" i="2"/>
  <c r="V68" i="2"/>
  <c r="V69" i="2"/>
  <c r="X68" i="2"/>
  <c r="X69" i="2"/>
  <c r="Z68" i="2"/>
  <c r="Z69" i="2"/>
  <c r="AE68" i="2"/>
  <c r="AE69" i="2"/>
  <c r="AG68" i="2"/>
  <c r="AG69" i="2"/>
  <c r="AI68" i="2"/>
  <c r="AI69" i="2"/>
  <c r="AK68" i="2"/>
  <c r="AK69" i="2"/>
  <c r="AO68" i="2"/>
  <c r="AO69" i="2"/>
  <c r="AQ68" i="2"/>
  <c r="AQ69" i="2"/>
  <c r="AT68" i="2"/>
  <c r="AT69" i="2"/>
  <c r="AW68" i="2"/>
  <c r="AW69" i="2"/>
  <c r="AY68" i="2"/>
  <c r="AY69" i="2"/>
  <c r="BA68" i="2"/>
  <c r="BA69" i="2"/>
  <c r="BC68" i="2"/>
  <c r="BC69" i="2"/>
  <c r="BE68" i="2"/>
  <c r="BE69" i="2"/>
  <c r="BG68" i="2"/>
  <c r="BG69" i="2"/>
  <c r="D57" i="2"/>
  <c r="D58" i="2"/>
  <c r="F57" i="2"/>
  <c r="F58" i="2"/>
  <c r="H57" i="2"/>
  <c r="H58" i="2"/>
  <c r="J57" i="2"/>
  <c r="J58" i="2"/>
  <c r="L57" i="2"/>
  <c r="L58" i="2"/>
  <c r="N57" i="2"/>
  <c r="N58" i="2"/>
  <c r="P57" i="2"/>
  <c r="P58" i="2"/>
  <c r="R57" i="2"/>
  <c r="R58" i="2"/>
  <c r="T57" i="2"/>
  <c r="T58" i="2"/>
  <c r="W57" i="2"/>
  <c r="W58" i="2"/>
  <c r="Y57" i="2"/>
  <c r="Y58" i="2"/>
  <c r="AA57" i="2"/>
  <c r="AA58" i="2"/>
  <c r="AF57" i="2"/>
  <c r="AF58" i="2"/>
  <c r="AH57" i="2"/>
  <c r="AH58" i="2"/>
  <c r="AJ57" i="2"/>
  <c r="AJ58" i="2"/>
  <c r="AL57" i="2"/>
  <c r="AL58" i="2"/>
  <c r="AN57" i="2"/>
  <c r="AN58" i="2"/>
  <c r="AP57" i="2"/>
  <c r="AP58" i="2"/>
  <c r="AR57" i="2"/>
  <c r="AR58" i="2"/>
  <c r="AU57" i="2"/>
  <c r="AU58" i="2"/>
  <c r="AX57" i="2"/>
  <c r="AX58" i="2"/>
  <c r="AZ57" i="2"/>
  <c r="AZ58" i="2"/>
  <c r="BB57" i="2"/>
  <c r="BB58" i="2"/>
  <c r="BD57" i="2"/>
  <c r="BD58" i="2"/>
  <c r="BF57" i="2"/>
  <c r="BF58" i="2"/>
  <c r="BJ57" i="2"/>
  <c r="BJ58" i="2"/>
  <c r="C46" i="2"/>
  <c r="C47" i="2"/>
  <c r="E46" i="2"/>
  <c r="E47" i="2"/>
  <c r="G46" i="2"/>
  <c r="G47" i="2"/>
  <c r="I46" i="2"/>
  <c r="I47" i="2"/>
  <c r="K46" i="2"/>
  <c r="K47" i="2"/>
  <c r="M46" i="2"/>
  <c r="M47" i="2"/>
  <c r="O46" i="2"/>
  <c r="O47" i="2"/>
  <c r="Q46" i="2"/>
  <c r="Q47" i="2"/>
  <c r="S46" i="2"/>
  <c r="S47" i="2"/>
  <c r="V46" i="2"/>
  <c r="V47" i="2"/>
  <c r="X46" i="2"/>
  <c r="X47" i="2"/>
  <c r="Z46" i="2"/>
  <c r="Z47" i="2"/>
  <c r="AE46" i="2"/>
  <c r="AE47" i="2"/>
  <c r="AG46" i="2"/>
  <c r="AG47" i="2"/>
  <c r="AI46" i="2"/>
  <c r="AI47" i="2"/>
  <c r="AK46" i="2"/>
  <c r="AK47" i="2"/>
  <c r="AM46" i="2"/>
  <c r="AM47" i="2"/>
  <c r="AO46" i="2"/>
  <c r="AO47" i="2"/>
  <c r="AT46" i="2"/>
  <c r="AT47" i="2"/>
  <c r="AW46" i="2"/>
  <c r="AW47" i="2"/>
  <c r="AY46" i="2"/>
  <c r="AY47" i="2"/>
  <c r="BA46" i="2"/>
  <c r="BA47" i="2"/>
  <c r="BC46" i="2"/>
  <c r="BC47" i="2"/>
  <c r="BE46" i="2"/>
  <c r="BE47" i="2"/>
  <c r="BG46" i="2"/>
  <c r="BG47" i="2"/>
  <c r="D35" i="2"/>
  <c r="D36" i="2"/>
  <c r="F35" i="2"/>
  <c r="F36" i="2"/>
  <c r="H35" i="2"/>
  <c r="H36" i="2"/>
  <c r="J35" i="2"/>
  <c r="J36" i="2"/>
  <c r="L35" i="2"/>
  <c r="L36" i="2"/>
  <c r="N35" i="2"/>
  <c r="N36" i="2"/>
  <c r="P35" i="2"/>
  <c r="P36" i="2"/>
  <c r="R35" i="2"/>
  <c r="R36" i="2"/>
  <c r="T35" i="2"/>
  <c r="T36" i="2"/>
  <c r="W35" i="2"/>
  <c r="W36" i="2"/>
  <c r="Y35" i="2"/>
  <c r="Y36" i="2"/>
  <c r="AA35" i="2"/>
  <c r="AA36" i="2"/>
  <c r="AF35" i="2"/>
  <c r="AF36" i="2"/>
  <c r="AH35" i="2"/>
  <c r="AH36" i="2"/>
  <c r="AJ35" i="2"/>
  <c r="AJ36" i="2"/>
  <c r="AL35" i="2"/>
  <c r="AL36" i="2"/>
  <c r="AN35" i="2"/>
  <c r="AN36" i="2"/>
  <c r="AP35" i="2"/>
  <c r="AP36" i="2"/>
  <c r="AR35" i="2"/>
  <c r="AR36" i="2"/>
  <c r="AU35" i="2"/>
  <c r="AU36" i="2"/>
  <c r="AX35" i="2"/>
  <c r="AX36" i="2"/>
  <c r="AZ35" i="2"/>
  <c r="AZ36" i="2"/>
  <c r="BB35" i="2"/>
  <c r="BB36" i="2"/>
  <c r="BD35" i="2"/>
  <c r="BD36" i="2"/>
  <c r="BF35" i="2"/>
  <c r="BF36" i="2"/>
  <c r="BJ35" i="2"/>
  <c r="BJ36"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0" i="2"/>
  <c r="I48" i="11"/>
  <c r="AN68" i="2"/>
  <c r="I63" i="11"/>
  <c r="Q63" i="11" s="1"/>
  <c r="R63" i="11" s="1"/>
  <c r="AQ35" i="2"/>
  <c r="I72" i="11"/>
  <c r="Q72" i="11" s="1"/>
  <c r="AN24" i="2"/>
  <c r="I62" i="11"/>
  <c r="Q62" i="11" s="1"/>
  <c r="R62" i="11" s="1"/>
  <c r="AM101" i="2"/>
  <c r="I61" i="11"/>
  <c r="Q61" i="11" s="1"/>
  <c r="R61" i="11" s="1"/>
  <c r="AP79" i="2"/>
  <c r="I67" i="11"/>
  <c r="Q67" i="11" s="1"/>
  <c r="R67" i="11" s="1"/>
  <c r="AM68" i="2"/>
  <c r="I60" i="11"/>
  <c r="Q60" i="11" s="1"/>
  <c r="R60" i="11" s="1"/>
  <c r="AQ46" i="2"/>
  <c r="I73" i="11"/>
  <c r="Q73" i="11" s="1"/>
  <c r="R73" i="11" s="1"/>
  <c r="I45" i="5"/>
  <c r="M45" i="5" s="1"/>
  <c r="AU90" i="2"/>
  <c r="I46" i="5"/>
  <c r="M46" i="5" s="1"/>
  <c r="AZ90" i="2"/>
  <c r="I47" i="5"/>
  <c r="M47" i="5" s="1"/>
  <c r="BA90" i="2"/>
  <c r="I44" i="5"/>
  <c r="M44" i="5" s="1"/>
  <c r="AR90" i="2"/>
  <c r="I43" i="5"/>
  <c r="M43" i="5" s="1"/>
  <c r="AK90" i="2"/>
  <c r="AD85" i="2"/>
  <c r="BH85" i="2"/>
  <c r="AD74" i="2"/>
  <c r="AD80" i="2" s="1"/>
  <c r="BH74" i="2"/>
  <c r="BH80" i="2" s="1"/>
  <c r="BH30" i="2"/>
  <c r="AD30" i="2"/>
  <c r="AD118" i="2"/>
  <c r="BH118" i="2"/>
  <c r="AD63" i="2"/>
  <c r="BH63" i="2"/>
  <c r="AD19" i="2"/>
  <c r="AD25" i="2" s="1"/>
  <c r="BH19" i="2"/>
  <c r="BH25" i="2" s="1"/>
  <c r="AD107" i="2"/>
  <c r="AD52" i="2"/>
  <c r="BH52" i="2"/>
  <c r="AD8" i="2"/>
  <c r="AD14" i="2" s="1"/>
  <c r="I48" i="5"/>
  <c r="M48" i="5" s="1"/>
  <c r="BH107" i="2"/>
  <c r="AD96" i="2"/>
  <c r="BH96" i="2"/>
  <c r="AD41" i="2"/>
  <c r="BH41" i="2"/>
  <c r="I60" i="5"/>
  <c r="M60" i="5" s="1"/>
  <c r="J60" i="4"/>
  <c r="O60" i="4" s="1"/>
  <c r="I73" i="5"/>
  <c r="M73" i="5" s="1"/>
  <c r="J73" i="4"/>
  <c r="I67" i="5"/>
  <c r="M67" i="5" s="1"/>
  <c r="O67" i="4"/>
  <c r="I63" i="5"/>
  <c r="M63" i="5" s="1"/>
  <c r="J63" i="4"/>
  <c r="I62" i="5"/>
  <c r="M62" i="5" s="1"/>
  <c r="J62" i="4"/>
  <c r="I61" i="5"/>
  <c r="M61" i="5" s="1"/>
  <c r="J61" i="4"/>
  <c r="I72" i="5"/>
  <c r="M72" i="5" s="1"/>
  <c r="J72" i="4"/>
  <c r="O72" i="4" s="1"/>
  <c r="L119" i="2"/>
  <c r="L120" i="2" s="1"/>
  <c r="AF119" i="2"/>
  <c r="AF120" i="2" s="1"/>
  <c r="BA119" i="2"/>
  <c r="BA120" i="2" s="1"/>
  <c r="E108" i="2"/>
  <c r="E109" i="2" s="1"/>
  <c r="Z108" i="2"/>
  <c r="Z109" i="2" s="1"/>
  <c r="AR108" i="2"/>
  <c r="AR109" i="2" s="1"/>
  <c r="F97" i="2"/>
  <c r="F98" i="2" s="1"/>
  <c r="R97" i="2"/>
  <c r="R98" i="2" s="1"/>
  <c r="AO97" i="2"/>
  <c r="AO98" i="2" s="1"/>
  <c r="BB97" i="2"/>
  <c r="BB98" i="2" s="1"/>
  <c r="K86" i="2"/>
  <c r="K87" i="2" s="1"/>
  <c r="AE86" i="2"/>
  <c r="AE87" i="2" s="1"/>
  <c r="J46" i="4"/>
  <c r="O46" i="4" s="1"/>
  <c r="AU86" i="2"/>
  <c r="AU87" i="2" s="1"/>
  <c r="H75" i="2"/>
  <c r="H76" i="2" s="1"/>
  <c r="Y75" i="2"/>
  <c r="Y76" i="2" s="1"/>
  <c r="AQ75" i="2"/>
  <c r="AQ76" i="2" s="1"/>
  <c r="BJ75" i="2"/>
  <c r="BJ76" i="2" s="1"/>
  <c r="M64" i="2"/>
  <c r="M65" i="2" s="1"/>
  <c r="AG64" i="2"/>
  <c r="AG65" i="2" s="1"/>
  <c r="AX64" i="2"/>
  <c r="AX65" i="2" s="1"/>
  <c r="R53" i="2"/>
  <c r="R54" i="2" s="1"/>
  <c r="AH53" i="2"/>
  <c r="AH54" i="2" s="1"/>
  <c r="BB53" i="2"/>
  <c r="BB54" i="2" s="1"/>
  <c r="O42" i="2"/>
  <c r="O43" i="2" s="1"/>
  <c r="AI42" i="2"/>
  <c r="AI43" i="2" s="1"/>
  <c r="AZ42" i="2"/>
  <c r="AZ43" i="2" s="1"/>
  <c r="H31" i="2"/>
  <c r="H32" i="2" s="1"/>
  <c r="Y31" i="2"/>
  <c r="Y32" i="2" s="1"/>
  <c r="AM31" i="2"/>
  <c r="AM32" i="2" s="1"/>
  <c r="BD31" i="2"/>
  <c r="BD32" i="2" s="1"/>
  <c r="Q20" i="2"/>
  <c r="AG20" i="2"/>
  <c r="AX20" i="2"/>
  <c r="R9" i="2"/>
  <c r="R10" i="2" s="1"/>
  <c r="AL9" i="2"/>
  <c r="AL10" i="2" s="1"/>
  <c r="BB9" i="2"/>
  <c r="BB10" i="2" s="1"/>
  <c r="V119" i="2"/>
  <c r="V120" i="2" s="1"/>
  <c r="AX119" i="2"/>
  <c r="AX120" i="2" s="1"/>
  <c r="F108" i="2"/>
  <c r="F109" i="2" s="1"/>
  <c r="R108" i="2"/>
  <c r="R109" i="2" s="1"/>
  <c r="AO108" i="2"/>
  <c r="AO109" i="2" s="1"/>
  <c r="BF108" i="2"/>
  <c r="BF109" i="2" s="1"/>
  <c r="K97" i="2"/>
  <c r="K98" i="2" s="1"/>
  <c r="X97" i="2"/>
  <c r="X98" i="2" s="1"/>
  <c r="AE97" i="2"/>
  <c r="AE98" i="2" s="1"/>
  <c r="AI97" i="2"/>
  <c r="AI98" i="2" s="1"/>
  <c r="AP97" i="2"/>
  <c r="AP98" i="2" s="1"/>
  <c r="AU97" i="2"/>
  <c r="AU98" i="2" s="1"/>
  <c r="AZ97" i="2"/>
  <c r="AZ98" i="2" s="1"/>
  <c r="BC97" i="2"/>
  <c r="BC98" i="2" s="1"/>
  <c r="BG97" i="2"/>
  <c r="BG98" i="2" s="1"/>
  <c r="D86" i="2"/>
  <c r="D87" i="2" s="1"/>
  <c r="H86" i="2"/>
  <c r="H87" i="2" s="1"/>
  <c r="L86" i="2"/>
  <c r="L87" i="2" s="1"/>
  <c r="P86" i="2"/>
  <c r="P87" i="2" s="1"/>
  <c r="T86" i="2"/>
  <c r="T87" i="2" s="1"/>
  <c r="Y86" i="2"/>
  <c r="Y87" i="2" s="1"/>
  <c r="AF86" i="2"/>
  <c r="AF87" i="2" s="1"/>
  <c r="AJ86" i="2"/>
  <c r="AJ87" i="2" s="1"/>
  <c r="O49" i="4"/>
  <c r="AM86" i="2"/>
  <c r="AM87" i="2" s="1"/>
  <c r="AQ86" i="2"/>
  <c r="AQ87" i="2" s="1"/>
  <c r="AW86" i="2"/>
  <c r="AW87" i="2" s="1"/>
  <c r="J48" i="4"/>
  <c r="O48" i="4" s="1"/>
  <c r="BA86" i="2"/>
  <c r="BA87" i="2" s="1"/>
  <c r="BD86" i="2"/>
  <c r="BD87" i="2" s="1"/>
  <c r="BJ86" i="2"/>
  <c r="BJ87" i="2" s="1"/>
  <c r="E75" i="2"/>
  <c r="E76" i="2" s="1"/>
  <c r="I75" i="2"/>
  <c r="I76" i="2" s="1"/>
  <c r="M75" i="2"/>
  <c r="M76" i="2" s="1"/>
  <c r="Q75" i="2"/>
  <c r="Q76" i="2" s="1"/>
  <c r="V75" i="2"/>
  <c r="V76" i="2" s="1"/>
  <c r="Z75" i="2"/>
  <c r="Z76" i="2" s="1"/>
  <c r="AG75" i="2"/>
  <c r="AG76" i="2" s="1"/>
  <c r="AK75" i="2"/>
  <c r="AK76" i="2" s="1"/>
  <c r="AN75" i="2"/>
  <c r="AN76" i="2" s="1"/>
  <c r="AR75" i="2"/>
  <c r="AR76" i="2" s="1"/>
  <c r="AX75" i="2"/>
  <c r="AX76" i="2" s="1"/>
  <c r="BE75" i="2"/>
  <c r="BE76" i="2" s="1"/>
  <c r="F64" i="2"/>
  <c r="F65" i="2" s="1"/>
  <c r="J64" i="2"/>
  <c r="J65" i="2" s="1"/>
  <c r="N64" i="2"/>
  <c r="N65" i="2" s="1"/>
  <c r="R64" i="2"/>
  <c r="R65" i="2" s="1"/>
  <c r="W64" i="2"/>
  <c r="W65" i="2" s="1"/>
  <c r="AA64" i="2"/>
  <c r="AA65" i="2" s="1"/>
  <c r="AH64" i="2"/>
  <c r="AH65" i="2" s="1"/>
  <c r="AL64" i="2"/>
  <c r="AL65" i="2" s="1"/>
  <c r="AO64" i="2"/>
  <c r="AO65" i="2" s="1"/>
  <c r="AT64" i="2"/>
  <c r="AT65" i="2" s="1"/>
  <c r="AY64" i="2"/>
  <c r="AY65" i="2" s="1"/>
  <c r="BB64" i="2"/>
  <c r="BB65" i="2" s="1"/>
  <c r="BF64" i="2"/>
  <c r="BF65" i="2" s="1"/>
  <c r="C53" i="2"/>
  <c r="C54" i="2" s="1"/>
  <c r="G53" i="2"/>
  <c r="G54" i="2" s="1"/>
  <c r="K53" i="2"/>
  <c r="K54" i="2" s="1"/>
  <c r="O53" i="2"/>
  <c r="O54" i="2" s="1"/>
  <c r="S53" i="2"/>
  <c r="S54" i="2" s="1"/>
  <c r="X53" i="2"/>
  <c r="X54" i="2" s="1"/>
  <c r="AE53" i="2"/>
  <c r="AE54" i="2" s="1"/>
  <c r="AI53" i="2"/>
  <c r="AI54" i="2" s="1"/>
  <c r="AP53" i="2"/>
  <c r="AP54" i="2" s="1"/>
  <c r="AU53" i="2"/>
  <c r="AU54" i="2" s="1"/>
  <c r="AZ53" i="2"/>
  <c r="AZ54" i="2" s="1"/>
  <c r="BC53" i="2"/>
  <c r="BC54" i="2" s="1"/>
  <c r="BG53" i="2"/>
  <c r="BG54" i="2" s="1"/>
  <c r="D42" i="2"/>
  <c r="D43" i="2" s="1"/>
  <c r="H42" i="2"/>
  <c r="H43" i="2" s="1"/>
  <c r="L42" i="2"/>
  <c r="L43" i="2" s="1"/>
  <c r="P42" i="2"/>
  <c r="P43" i="2" s="1"/>
  <c r="T42" i="2"/>
  <c r="T43" i="2" s="1"/>
  <c r="Y42" i="2"/>
  <c r="Y43" i="2" s="1"/>
  <c r="AF42" i="2"/>
  <c r="AF43" i="2" s="1"/>
  <c r="AJ42" i="2"/>
  <c r="AJ43" i="2" s="1"/>
  <c r="AM42" i="2"/>
  <c r="AM43" i="2" s="1"/>
  <c r="AQ42" i="2"/>
  <c r="AQ43" i="2" s="1"/>
  <c r="AW42" i="2"/>
  <c r="AW43" i="2" s="1"/>
  <c r="BA42" i="2"/>
  <c r="BA43" i="2" s="1"/>
  <c r="BD42" i="2"/>
  <c r="BD43" i="2" s="1"/>
  <c r="BJ42" i="2"/>
  <c r="BJ43" i="2" s="1"/>
  <c r="E31" i="2"/>
  <c r="E32" i="2" s="1"/>
  <c r="I31" i="2"/>
  <c r="I32" i="2" s="1"/>
  <c r="M31" i="2"/>
  <c r="M32" i="2" s="1"/>
  <c r="Q31" i="2"/>
  <c r="Q32" i="2" s="1"/>
  <c r="V31" i="2"/>
  <c r="V32" i="2" s="1"/>
  <c r="Z31" i="2"/>
  <c r="Z32" i="2" s="1"/>
  <c r="AG31" i="2"/>
  <c r="AG32" i="2" s="1"/>
  <c r="AK31" i="2"/>
  <c r="AK32" i="2" s="1"/>
  <c r="AN31" i="2"/>
  <c r="AN32" i="2" s="1"/>
  <c r="AR31" i="2"/>
  <c r="AR32" i="2" s="1"/>
  <c r="AX31" i="2"/>
  <c r="AX32" i="2" s="1"/>
  <c r="BE31" i="2"/>
  <c r="BE32"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19" i="2"/>
  <c r="H120" i="2" s="1"/>
  <c r="T119" i="2"/>
  <c r="T120" i="2" s="1"/>
  <c r="AJ119" i="2"/>
  <c r="AJ120" i="2" s="1"/>
  <c r="AQ119" i="2"/>
  <c r="AQ120" i="2" s="1"/>
  <c r="BD119" i="2"/>
  <c r="BD120" i="2" s="1"/>
  <c r="M108" i="2"/>
  <c r="M109" i="2" s="1"/>
  <c r="V108" i="2"/>
  <c r="V109" i="2" s="1"/>
  <c r="AK108" i="2"/>
  <c r="AK109" i="2" s="1"/>
  <c r="AX108" i="2"/>
  <c r="AX109" i="2" s="1"/>
  <c r="BE108" i="2"/>
  <c r="BE109" i="2" s="1"/>
  <c r="J97" i="2"/>
  <c r="J98" i="2" s="1"/>
  <c r="W97" i="2"/>
  <c r="W98" i="2" s="1"/>
  <c r="AL97" i="2"/>
  <c r="AL98" i="2" s="1"/>
  <c r="AY97" i="2"/>
  <c r="AY98" i="2" s="1"/>
  <c r="C86" i="2"/>
  <c r="C87" i="2" s="1"/>
  <c r="O86" i="2"/>
  <c r="O87" i="2" s="1"/>
  <c r="X86" i="2"/>
  <c r="X87" i="2" s="1"/>
  <c r="BC86" i="2"/>
  <c r="BC87" i="2" s="1"/>
  <c r="D75" i="2"/>
  <c r="D76" i="2" s="1"/>
  <c r="P75" i="2"/>
  <c r="P76" i="2" s="1"/>
  <c r="AF75" i="2"/>
  <c r="AF76" i="2" s="1"/>
  <c r="AM75" i="2"/>
  <c r="AM76" i="2" s="1"/>
  <c r="BA75" i="2"/>
  <c r="BA76" i="2" s="1"/>
  <c r="I64" i="2"/>
  <c r="I65" i="2" s="1"/>
  <c r="V64" i="2"/>
  <c r="V65" i="2" s="1"/>
  <c r="AK64" i="2"/>
  <c r="AK65" i="2" s="1"/>
  <c r="AR64" i="2"/>
  <c r="AR65" i="2" s="1"/>
  <c r="BE64" i="2"/>
  <c r="BE65" i="2" s="1"/>
  <c r="J53" i="2"/>
  <c r="J54" i="2" s="1"/>
  <c r="AA53" i="2"/>
  <c r="AA54" i="2" s="1"/>
  <c r="AO53" i="2"/>
  <c r="AO54" i="2" s="1"/>
  <c r="AY53" i="2"/>
  <c r="AY54" i="2" s="1"/>
  <c r="C42" i="2"/>
  <c r="C43" i="2" s="1"/>
  <c r="K42" i="2"/>
  <c r="K43" i="2" s="1"/>
  <c r="X42" i="2"/>
  <c r="X43" i="2" s="1"/>
  <c r="AP42" i="2"/>
  <c r="AP43" i="2" s="1"/>
  <c r="BC42" i="2"/>
  <c r="BC43" i="2" s="1"/>
  <c r="D31" i="2"/>
  <c r="D32" i="2" s="1"/>
  <c r="P31" i="2"/>
  <c r="P32" i="2" s="1"/>
  <c r="AJ31" i="2"/>
  <c r="AJ32" i="2" s="1"/>
  <c r="AW31" i="2"/>
  <c r="AW32" i="2" s="1"/>
  <c r="BJ31" i="2"/>
  <c r="BJ32" i="2" s="1"/>
  <c r="I20" i="2"/>
  <c r="Z20" i="2"/>
  <c r="AN20" i="2"/>
  <c r="J9" i="2"/>
  <c r="J10" i="2" s="1"/>
  <c r="W9" i="2"/>
  <c r="W10" i="2" s="1"/>
  <c r="AH9" i="2"/>
  <c r="AH10" i="2" s="1"/>
  <c r="AT9" i="2"/>
  <c r="AT10" i="2" s="1"/>
  <c r="BF9" i="2"/>
  <c r="BF10" i="2" s="1"/>
  <c r="E119" i="2"/>
  <c r="E120" i="2" s="1"/>
  <c r="Q119" i="2"/>
  <c r="Q120" i="2" s="1"/>
  <c r="AG119" i="2"/>
  <c r="AG120" i="2" s="1"/>
  <c r="AN119" i="2"/>
  <c r="AN120" i="2" s="1"/>
  <c r="BE119" i="2"/>
  <c r="BE120" i="2" s="1"/>
  <c r="J108" i="2"/>
  <c r="J109" i="2" s="1"/>
  <c r="W108" i="2"/>
  <c r="W109" i="2" s="1"/>
  <c r="AL108" i="2"/>
  <c r="AL109" i="2" s="1"/>
  <c r="AY108" i="2"/>
  <c r="AY109" i="2" s="1"/>
  <c r="C97" i="2"/>
  <c r="C98" i="2" s="1"/>
  <c r="S97" i="2"/>
  <c r="S98" i="2" s="1"/>
  <c r="J119" i="2"/>
  <c r="J120" i="2" s="1"/>
  <c r="R119" i="2"/>
  <c r="R120" i="2" s="1"/>
  <c r="AA119" i="2"/>
  <c r="AA120" i="2" s="1"/>
  <c r="AH119" i="2"/>
  <c r="AH120" i="2" s="1"/>
  <c r="AL119" i="2"/>
  <c r="AL120" i="2" s="1"/>
  <c r="AO119" i="2"/>
  <c r="AO120" i="2" s="1"/>
  <c r="AT119" i="2"/>
  <c r="AT120" i="2" s="1"/>
  <c r="AY119" i="2"/>
  <c r="AY120" i="2" s="1"/>
  <c r="BB119" i="2"/>
  <c r="BB120" i="2" s="1"/>
  <c r="BF119" i="2"/>
  <c r="BF120" i="2" s="1"/>
  <c r="C108" i="2"/>
  <c r="C109" i="2" s="1"/>
  <c r="G108" i="2"/>
  <c r="G109" i="2" s="1"/>
  <c r="K108" i="2"/>
  <c r="K109" i="2" s="1"/>
  <c r="O108" i="2"/>
  <c r="O109" i="2" s="1"/>
  <c r="S108" i="2"/>
  <c r="S109" i="2" s="1"/>
  <c r="X108" i="2"/>
  <c r="X109" i="2" s="1"/>
  <c r="AE108" i="2"/>
  <c r="AE109" i="2" s="1"/>
  <c r="AI108" i="2"/>
  <c r="AI109" i="2" s="1"/>
  <c r="AP108" i="2"/>
  <c r="AP109" i="2" s="1"/>
  <c r="AU108" i="2"/>
  <c r="AU109" i="2" s="1"/>
  <c r="AZ108" i="2"/>
  <c r="AZ109" i="2" s="1"/>
  <c r="BC108" i="2"/>
  <c r="BC109" i="2" s="1"/>
  <c r="BG108" i="2"/>
  <c r="BG109" i="2" s="1"/>
  <c r="D97" i="2"/>
  <c r="D98" i="2" s="1"/>
  <c r="H97" i="2"/>
  <c r="H98" i="2" s="1"/>
  <c r="L97" i="2"/>
  <c r="L98" i="2" s="1"/>
  <c r="P97" i="2"/>
  <c r="P98" i="2" s="1"/>
  <c r="T97" i="2"/>
  <c r="T98" i="2" s="1"/>
  <c r="Y97" i="2"/>
  <c r="Y98" i="2" s="1"/>
  <c r="AF97" i="2"/>
  <c r="AF98" i="2" s="1"/>
  <c r="AJ97" i="2"/>
  <c r="AJ98" i="2" s="1"/>
  <c r="AM97" i="2"/>
  <c r="AM98" i="2" s="1"/>
  <c r="AQ97" i="2"/>
  <c r="AQ98" i="2" s="1"/>
  <c r="AW97" i="2"/>
  <c r="AW98" i="2" s="1"/>
  <c r="BA97" i="2"/>
  <c r="BA98" i="2" s="1"/>
  <c r="BD97" i="2"/>
  <c r="BD98" i="2" s="1"/>
  <c r="BJ97" i="2"/>
  <c r="BJ98" i="2" s="1"/>
  <c r="E86" i="2"/>
  <c r="E87" i="2" s="1"/>
  <c r="I86" i="2"/>
  <c r="I87" i="2" s="1"/>
  <c r="M86" i="2"/>
  <c r="M87" i="2" s="1"/>
  <c r="Q86" i="2"/>
  <c r="Q87" i="2" s="1"/>
  <c r="V86" i="2"/>
  <c r="V87" i="2" s="1"/>
  <c r="Z86" i="2"/>
  <c r="Z87" i="2" s="1"/>
  <c r="AG86" i="2"/>
  <c r="AG87" i="2" s="1"/>
  <c r="J43" i="4"/>
  <c r="O43" i="4" s="1"/>
  <c r="AK86" i="2"/>
  <c r="AK87" i="2" s="1"/>
  <c r="AN86" i="2"/>
  <c r="AN87" i="2" s="1"/>
  <c r="J45" i="4"/>
  <c r="O45" i="4" s="1"/>
  <c r="AR86" i="2"/>
  <c r="AR87" i="2" s="1"/>
  <c r="AX86" i="2"/>
  <c r="AX87" i="2" s="1"/>
  <c r="BE86" i="2"/>
  <c r="BE87" i="2" s="1"/>
  <c r="F75" i="2"/>
  <c r="F76" i="2" s="1"/>
  <c r="J75" i="2"/>
  <c r="J76" i="2" s="1"/>
  <c r="N75" i="2"/>
  <c r="N76" i="2" s="1"/>
  <c r="R75" i="2"/>
  <c r="R76" i="2" s="1"/>
  <c r="W75" i="2"/>
  <c r="W76" i="2" s="1"/>
  <c r="AA75" i="2"/>
  <c r="AA76" i="2" s="1"/>
  <c r="AH75" i="2"/>
  <c r="AH76" i="2" s="1"/>
  <c r="AL75" i="2"/>
  <c r="AL76" i="2" s="1"/>
  <c r="AO75" i="2"/>
  <c r="AO76" i="2" s="1"/>
  <c r="AT75" i="2"/>
  <c r="AT76" i="2" s="1"/>
  <c r="AY75" i="2"/>
  <c r="AY76" i="2" s="1"/>
  <c r="BB75" i="2"/>
  <c r="BB76" i="2" s="1"/>
  <c r="BF75" i="2"/>
  <c r="BF76" i="2" s="1"/>
  <c r="C64" i="2"/>
  <c r="C65" i="2" s="1"/>
  <c r="G64" i="2"/>
  <c r="G65" i="2" s="1"/>
  <c r="K64" i="2"/>
  <c r="K65" i="2" s="1"/>
  <c r="O64" i="2"/>
  <c r="O65" i="2" s="1"/>
  <c r="S64" i="2"/>
  <c r="S65" i="2" s="1"/>
  <c r="X64" i="2"/>
  <c r="X65" i="2" s="1"/>
  <c r="AE64" i="2"/>
  <c r="AE65" i="2" s="1"/>
  <c r="AI64" i="2"/>
  <c r="AI65" i="2" s="1"/>
  <c r="AP64" i="2"/>
  <c r="AP65" i="2" s="1"/>
  <c r="AU64" i="2"/>
  <c r="AU65" i="2" s="1"/>
  <c r="AZ64" i="2"/>
  <c r="AZ65" i="2" s="1"/>
  <c r="BC64" i="2"/>
  <c r="BC65" i="2" s="1"/>
  <c r="BG64" i="2"/>
  <c r="BG65" i="2" s="1"/>
  <c r="D53" i="2"/>
  <c r="D54" i="2" s="1"/>
  <c r="H53" i="2"/>
  <c r="H54" i="2" s="1"/>
  <c r="L53" i="2"/>
  <c r="L54" i="2" s="1"/>
  <c r="P53" i="2"/>
  <c r="P54" i="2" s="1"/>
  <c r="T53" i="2"/>
  <c r="T54" i="2" s="1"/>
  <c r="Y53" i="2"/>
  <c r="Y54" i="2" s="1"/>
  <c r="AF53" i="2"/>
  <c r="AF54" i="2" s="1"/>
  <c r="AJ53" i="2"/>
  <c r="AJ54" i="2" s="1"/>
  <c r="AM53" i="2"/>
  <c r="AM54" i="2" s="1"/>
  <c r="AQ53" i="2"/>
  <c r="AQ54" i="2" s="1"/>
  <c r="AW53" i="2"/>
  <c r="AW54" i="2" s="1"/>
  <c r="BA53" i="2"/>
  <c r="BA54" i="2" s="1"/>
  <c r="BD53" i="2"/>
  <c r="BD54" i="2" s="1"/>
  <c r="BJ53" i="2"/>
  <c r="BJ54" i="2" s="1"/>
  <c r="E42" i="2"/>
  <c r="E43" i="2" s="1"/>
  <c r="I42" i="2"/>
  <c r="I43" i="2" s="1"/>
  <c r="M42" i="2"/>
  <c r="M43" i="2" s="1"/>
  <c r="Q42" i="2"/>
  <c r="Q43" i="2" s="1"/>
  <c r="V42" i="2"/>
  <c r="V43" i="2" s="1"/>
  <c r="Z42" i="2"/>
  <c r="Z43" i="2" s="1"/>
  <c r="AG42" i="2"/>
  <c r="AG43" i="2" s="1"/>
  <c r="AK42" i="2"/>
  <c r="AK43" i="2" s="1"/>
  <c r="AN42" i="2"/>
  <c r="AN43" i="2" s="1"/>
  <c r="AR42" i="2"/>
  <c r="AR43" i="2" s="1"/>
  <c r="AX42" i="2"/>
  <c r="AX43" i="2" s="1"/>
  <c r="BE42" i="2"/>
  <c r="BE43" i="2" s="1"/>
  <c r="F31" i="2"/>
  <c r="F32" i="2" s="1"/>
  <c r="J31" i="2"/>
  <c r="J32" i="2" s="1"/>
  <c r="N31" i="2"/>
  <c r="N32" i="2" s="1"/>
  <c r="R31" i="2"/>
  <c r="R32" i="2" s="1"/>
  <c r="W31" i="2"/>
  <c r="W32" i="2" s="1"/>
  <c r="AA31" i="2"/>
  <c r="AA32" i="2" s="1"/>
  <c r="AH31" i="2"/>
  <c r="AH32" i="2" s="1"/>
  <c r="AL31" i="2"/>
  <c r="AL32" i="2" s="1"/>
  <c r="AO31" i="2"/>
  <c r="AO32" i="2" s="1"/>
  <c r="AT31" i="2"/>
  <c r="AT32" i="2" s="1"/>
  <c r="AY31" i="2"/>
  <c r="AY32" i="2" s="1"/>
  <c r="BB31" i="2"/>
  <c r="BB32" i="2" s="1"/>
  <c r="BF31" i="2"/>
  <c r="BF32"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19" i="2"/>
  <c r="D120" i="2" s="1"/>
  <c r="P119" i="2"/>
  <c r="P120" i="2" s="1"/>
  <c r="Y119" i="2"/>
  <c r="Y120" i="2" s="1"/>
  <c r="AM119" i="2"/>
  <c r="AM120" i="2" s="1"/>
  <c r="AW119" i="2"/>
  <c r="AW120" i="2" s="1"/>
  <c r="BJ119" i="2"/>
  <c r="BJ120" i="2" s="1"/>
  <c r="I108" i="2"/>
  <c r="I109" i="2" s="1"/>
  <c r="Q108" i="2"/>
  <c r="Q109" i="2" s="1"/>
  <c r="AG108" i="2"/>
  <c r="AG109" i="2" s="1"/>
  <c r="AN108" i="2"/>
  <c r="AN109" i="2" s="1"/>
  <c r="N97" i="2"/>
  <c r="N98" i="2" s="1"/>
  <c r="AA97" i="2"/>
  <c r="AA98" i="2" s="1"/>
  <c r="AH97" i="2"/>
  <c r="AH98" i="2" s="1"/>
  <c r="AT97" i="2"/>
  <c r="AT98" i="2" s="1"/>
  <c r="BF97" i="2"/>
  <c r="BF98" i="2" s="1"/>
  <c r="G86" i="2"/>
  <c r="G87" i="2" s="1"/>
  <c r="S86" i="2"/>
  <c r="S87" i="2" s="1"/>
  <c r="AI86" i="2"/>
  <c r="AI87" i="2" s="1"/>
  <c r="AP86" i="2"/>
  <c r="AP87" i="2" s="1"/>
  <c r="J47" i="4"/>
  <c r="O47" i="4" s="1"/>
  <c r="AZ86" i="2"/>
  <c r="AZ87" i="2" s="1"/>
  <c r="BG86" i="2"/>
  <c r="BG87" i="2" s="1"/>
  <c r="L75" i="2"/>
  <c r="L76" i="2" s="1"/>
  <c r="T75" i="2"/>
  <c r="T76" i="2" s="1"/>
  <c r="AJ75" i="2"/>
  <c r="AJ76" i="2" s="1"/>
  <c r="AW75" i="2"/>
  <c r="AW76" i="2" s="1"/>
  <c r="BD75" i="2"/>
  <c r="BD76" i="2" s="1"/>
  <c r="E64" i="2"/>
  <c r="E65" i="2" s="1"/>
  <c r="Q64" i="2"/>
  <c r="Q65" i="2" s="1"/>
  <c r="Z64" i="2"/>
  <c r="Z65" i="2" s="1"/>
  <c r="AN64" i="2"/>
  <c r="AN65" i="2" s="1"/>
  <c r="F53" i="2"/>
  <c r="F54" i="2" s="1"/>
  <c r="N53" i="2"/>
  <c r="N54" i="2" s="1"/>
  <c r="W53" i="2"/>
  <c r="W54" i="2" s="1"/>
  <c r="AL53" i="2"/>
  <c r="AL54" i="2" s="1"/>
  <c r="AT53" i="2"/>
  <c r="AT54" i="2" s="1"/>
  <c r="BF53" i="2"/>
  <c r="BF54" i="2" s="1"/>
  <c r="G42" i="2"/>
  <c r="G43" i="2" s="1"/>
  <c r="S42" i="2"/>
  <c r="S43" i="2" s="1"/>
  <c r="AE42" i="2"/>
  <c r="AE43" i="2" s="1"/>
  <c r="AU42" i="2"/>
  <c r="AU43" i="2" s="1"/>
  <c r="BG42" i="2"/>
  <c r="BG43" i="2" s="1"/>
  <c r="L31" i="2"/>
  <c r="L32" i="2" s="1"/>
  <c r="T31" i="2"/>
  <c r="T32" i="2" s="1"/>
  <c r="AF31" i="2"/>
  <c r="AF32" i="2" s="1"/>
  <c r="AQ31" i="2"/>
  <c r="AQ32" i="2" s="1"/>
  <c r="BA31" i="2"/>
  <c r="BA32" i="2" s="1"/>
  <c r="E20" i="2"/>
  <c r="M20" i="2"/>
  <c r="V20" i="2"/>
  <c r="AK20" i="2"/>
  <c r="AR20" i="2"/>
  <c r="BE20" i="2"/>
  <c r="F9" i="2"/>
  <c r="F10" i="2" s="1"/>
  <c r="N9" i="2"/>
  <c r="N10" i="2" s="1"/>
  <c r="AA9" i="2"/>
  <c r="AA10" i="2" s="1"/>
  <c r="AO9" i="2"/>
  <c r="AO10" i="2" s="1"/>
  <c r="AY9" i="2"/>
  <c r="AY10" i="2" s="1"/>
  <c r="I119" i="2"/>
  <c r="I120" i="2" s="1"/>
  <c r="M119" i="2"/>
  <c r="M120" i="2" s="1"/>
  <c r="Z119" i="2"/>
  <c r="Z120" i="2" s="1"/>
  <c r="AK119" i="2"/>
  <c r="AK120" i="2" s="1"/>
  <c r="AR119" i="2"/>
  <c r="AR120" i="2" s="1"/>
  <c r="N108" i="2"/>
  <c r="N109" i="2" s="1"/>
  <c r="AA108" i="2"/>
  <c r="AA109" i="2" s="1"/>
  <c r="AH108" i="2"/>
  <c r="AH109" i="2" s="1"/>
  <c r="AT108" i="2"/>
  <c r="AT109" i="2" s="1"/>
  <c r="BB108" i="2"/>
  <c r="BB109" i="2" s="1"/>
  <c r="G97" i="2"/>
  <c r="G98" i="2" s="1"/>
  <c r="O97" i="2"/>
  <c r="O98" i="2" s="1"/>
  <c r="F119" i="2"/>
  <c r="F120" i="2" s="1"/>
  <c r="N119" i="2"/>
  <c r="N120" i="2" s="1"/>
  <c r="W119" i="2"/>
  <c r="W120" i="2" s="1"/>
  <c r="C119" i="2"/>
  <c r="C120" i="2" s="1"/>
  <c r="G119" i="2"/>
  <c r="G120" i="2" s="1"/>
  <c r="K119" i="2"/>
  <c r="K120" i="2" s="1"/>
  <c r="O119" i="2"/>
  <c r="O120" i="2" s="1"/>
  <c r="S119" i="2"/>
  <c r="S120" i="2" s="1"/>
  <c r="X119" i="2"/>
  <c r="X120" i="2" s="1"/>
  <c r="AE119" i="2"/>
  <c r="AE120" i="2" s="1"/>
  <c r="AI119" i="2"/>
  <c r="AI120" i="2" s="1"/>
  <c r="AP119" i="2"/>
  <c r="AP120" i="2" s="1"/>
  <c r="AU119" i="2"/>
  <c r="AU120" i="2" s="1"/>
  <c r="AZ119" i="2"/>
  <c r="AZ120" i="2" s="1"/>
  <c r="BC119" i="2"/>
  <c r="BC120" i="2" s="1"/>
  <c r="BG119" i="2"/>
  <c r="BG120" i="2" s="1"/>
  <c r="D108" i="2"/>
  <c r="D109" i="2" s="1"/>
  <c r="H108" i="2"/>
  <c r="H109" i="2" s="1"/>
  <c r="L108" i="2"/>
  <c r="L109" i="2" s="1"/>
  <c r="P108" i="2"/>
  <c r="P109" i="2" s="1"/>
  <c r="T108" i="2"/>
  <c r="T109" i="2" s="1"/>
  <c r="Y108" i="2"/>
  <c r="Y109" i="2" s="1"/>
  <c r="AF108" i="2"/>
  <c r="AF109" i="2" s="1"/>
  <c r="AJ108" i="2"/>
  <c r="AJ109" i="2" s="1"/>
  <c r="AM108" i="2"/>
  <c r="AM109" i="2" s="1"/>
  <c r="AQ108" i="2"/>
  <c r="AQ109" i="2" s="1"/>
  <c r="AW108" i="2"/>
  <c r="AW109" i="2" s="1"/>
  <c r="BA108" i="2"/>
  <c r="BA109" i="2" s="1"/>
  <c r="BD108" i="2"/>
  <c r="BD109" i="2" s="1"/>
  <c r="BJ108" i="2"/>
  <c r="BJ109" i="2" s="1"/>
  <c r="BJ110" i="2" s="1"/>
  <c r="BJ111" i="2" s="1"/>
  <c r="E97" i="2"/>
  <c r="E98" i="2" s="1"/>
  <c r="I97" i="2"/>
  <c r="I98" i="2" s="1"/>
  <c r="M97" i="2"/>
  <c r="M98" i="2" s="1"/>
  <c r="Q97" i="2"/>
  <c r="Q98" i="2" s="1"/>
  <c r="V97" i="2"/>
  <c r="V98" i="2" s="1"/>
  <c r="Z97" i="2"/>
  <c r="Z98" i="2" s="1"/>
  <c r="AG97" i="2"/>
  <c r="AG98" i="2" s="1"/>
  <c r="AK97" i="2"/>
  <c r="AK98" i="2" s="1"/>
  <c r="AN97" i="2"/>
  <c r="AN98" i="2" s="1"/>
  <c r="AR97" i="2"/>
  <c r="AR98" i="2" s="1"/>
  <c r="AX97" i="2"/>
  <c r="AX98" i="2" s="1"/>
  <c r="BE97" i="2"/>
  <c r="BE98" i="2" s="1"/>
  <c r="F86" i="2"/>
  <c r="F87" i="2" s="1"/>
  <c r="J86" i="2"/>
  <c r="J87" i="2" s="1"/>
  <c r="N86" i="2"/>
  <c r="N87" i="2" s="1"/>
  <c r="R86" i="2"/>
  <c r="R87" i="2" s="1"/>
  <c r="W86" i="2"/>
  <c r="W87" i="2" s="1"/>
  <c r="AA86" i="2"/>
  <c r="AA87" i="2" s="1"/>
  <c r="AH86" i="2"/>
  <c r="AH87" i="2" s="1"/>
  <c r="AL86" i="2"/>
  <c r="AL87" i="2" s="1"/>
  <c r="AO86" i="2"/>
  <c r="AO87" i="2" s="1"/>
  <c r="AT86" i="2"/>
  <c r="AT87" i="2" s="1"/>
  <c r="AY86" i="2"/>
  <c r="AY87" i="2" s="1"/>
  <c r="BB86" i="2"/>
  <c r="BB87" i="2" s="1"/>
  <c r="BF86" i="2"/>
  <c r="BF87" i="2" s="1"/>
  <c r="C75" i="2"/>
  <c r="C76" i="2" s="1"/>
  <c r="G75" i="2"/>
  <c r="G76" i="2" s="1"/>
  <c r="K75" i="2"/>
  <c r="K76" i="2" s="1"/>
  <c r="O75" i="2"/>
  <c r="O76" i="2" s="1"/>
  <c r="S75" i="2"/>
  <c r="S76" i="2" s="1"/>
  <c r="X75" i="2"/>
  <c r="X76" i="2" s="1"/>
  <c r="AE75" i="2"/>
  <c r="AE76" i="2" s="1"/>
  <c r="AI75" i="2"/>
  <c r="AI76" i="2" s="1"/>
  <c r="AP75" i="2"/>
  <c r="AP76" i="2" s="1"/>
  <c r="AU75" i="2"/>
  <c r="AU76" i="2" s="1"/>
  <c r="AZ75" i="2"/>
  <c r="AZ76" i="2" s="1"/>
  <c r="BC75" i="2"/>
  <c r="BC76" i="2" s="1"/>
  <c r="BG75" i="2"/>
  <c r="BG76" i="2" s="1"/>
  <c r="D64" i="2"/>
  <c r="D65" i="2" s="1"/>
  <c r="H64" i="2"/>
  <c r="H65" i="2" s="1"/>
  <c r="L64" i="2"/>
  <c r="L65" i="2" s="1"/>
  <c r="P64" i="2"/>
  <c r="P65" i="2" s="1"/>
  <c r="T64" i="2"/>
  <c r="T65" i="2" s="1"/>
  <c r="Y64" i="2"/>
  <c r="Y65" i="2" s="1"/>
  <c r="AF64" i="2"/>
  <c r="AF65" i="2" s="1"/>
  <c r="AJ64" i="2"/>
  <c r="AJ65" i="2" s="1"/>
  <c r="AM64" i="2"/>
  <c r="AM65" i="2" s="1"/>
  <c r="AQ64" i="2"/>
  <c r="AQ65" i="2" s="1"/>
  <c r="AW64" i="2"/>
  <c r="AW65" i="2" s="1"/>
  <c r="BA64" i="2"/>
  <c r="BA65" i="2" s="1"/>
  <c r="BD64" i="2"/>
  <c r="BD65" i="2" s="1"/>
  <c r="BJ64" i="2"/>
  <c r="BJ65" i="2" s="1"/>
  <c r="E53" i="2"/>
  <c r="E54" i="2" s="1"/>
  <c r="I53" i="2"/>
  <c r="I54" i="2" s="1"/>
  <c r="M53" i="2"/>
  <c r="M54" i="2" s="1"/>
  <c r="Q53" i="2"/>
  <c r="Q54" i="2" s="1"/>
  <c r="V53" i="2"/>
  <c r="V54" i="2" s="1"/>
  <c r="Z53" i="2"/>
  <c r="Z54" i="2" s="1"/>
  <c r="AG53" i="2"/>
  <c r="AG54" i="2" s="1"/>
  <c r="AK53" i="2"/>
  <c r="AK54" i="2" s="1"/>
  <c r="AN53" i="2"/>
  <c r="AN54" i="2" s="1"/>
  <c r="AR53" i="2"/>
  <c r="AR54" i="2" s="1"/>
  <c r="AX53" i="2"/>
  <c r="AX54" i="2" s="1"/>
  <c r="BE53" i="2"/>
  <c r="BE54" i="2" s="1"/>
  <c r="F42" i="2"/>
  <c r="F43" i="2" s="1"/>
  <c r="J42" i="2"/>
  <c r="J43" i="2" s="1"/>
  <c r="N42" i="2"/>
  <c r="N43" i="2" s="1"/>
  <c r="R42" i="2"/>
  <c r="R43" i="2" s="1"/>
  <c r="W42" i="2"/>
  <c r="W43" i="2" s="1"/>
  <c r="AA42" i="2"/>
  <c r="AA43" i="2" s="1"/>
  <c r="AH42" i="2"/>
  <c r="AH43" i="2" s="1"/>
  <c r="AL42" i="2"/>
  <c r="AL43" i="2" s="1"/>
  <c r="AO42" i="2"/>
  <c r="AO43" i="2" s="1"/>
  <c r="AT42" i="2"/>
  <c r="AT43" i="2" s="1"/>
  <c r="AY42" i="2"/>
  <c r="AY43" i="2" s="1"/>
  <c r="BB42" i="2"/>
  <c r="BB43" i="2" s="1"/>
  <c r="BF42" i="2"/>
  <c r="BF43" i="2" s="1"/>
  <c r="C31" i="2"/>
  <c r="C32" i="2" s="1"/>
  <c r="G31" i="2"/>
  <c r="G32" i="2" s="1"/>
  <c r="K31" i="2"/>
  <c r="K32" i="2" s="1"/>
  <c r="O31" i="2"/>
  <c r="O32" i="2" s="1"/>
  <c r="S31" i="2"/>
  <c r="S32" i="2" s="1"/>
  <c r="X31" i="2"/>
  <c r="X32" i="2" s="1"/>
  <c r="AE31" i="2"/>
  <c r="AE32" i="2" s="1"/>
  <c r="AI31" i="2"/>
  <c r="AI32" i="2" s="1"/>
  <c r="AP31" i="2"/>
  <c r="AP32" i="2" s="1"/>
  <c r="AU31" i="2"/>
  <c r="AU32" i="2" s="1"/>
  <c r="AZ31" i="2"/>
  <c r="AZ32" i="2" s="1"/>
  <c r="BC31" i="2"/>
  <c r="BC32" i="2" s="1"/>
  <c r="BG31" i="2"/>
  <c r="BG32"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29" i="2"/>
  <c r="BL117" i="2"/>
  <c r="BJ117" i="2"/>
  <c r="BJ121" i="2" s="1"/>
  <c r="BJ122" i="2" s="1"/>
  <c r="BG117" i="2"/>
  <c r="BG121" i="2" s="1"/>
  <c r="BG122" i="2" s="1"/>
  <c r="BF121" i="2"/>
  <c r="BF122" i="2" s="1"/>
  <c r="BE121" i="2"/>
  <c r="BE122" i="2" s="1"/>
  <c r="BD121" i="2"/>
  <c r="BD122" i="2" s="1"/>
  <c r="BC121" i="2"/>
  <c r="BC122" i="2" s="1"/>
  <c r="BB117" i="2"/>
  <c r="BB121" i="2" s="1"/>
  <c r="BB122" i="2" s="1"/>
  <c r="BA117" i="2"/>
  <c r="BA121" i="2" s="1"/>
  <c r="BA122" i="2" s="1"/>
  <c r="AZ117" i="2"/>
  <c r="AZ121" i="2" s="1"/>
  <c r="AZ122" i="2" s="1"/>
  <c r="AY117" i="2"/>
  <c r="AY121" i="2" s="1"/>
  <c r="AY122" i="2" s="1"/>
  <c r="AX117" i="2"/>
  <c r="AX121" i="2" s="1"/>
  <c r="AX122" i="2" s="1"/>
  <c r="AW117" i="2"/>
  <c r="AW121" i="2" s="1"/>
  <c r="AW122" i="2" s="1"/>
  <c r="AU117" i="2"/>
  <c r="AU121" i="2" s="1"/>
  <c r="AU122" i="2" s="1"/>
  <c r="AT117" i="2"/>
  <c r="AT121" i="2" s="1"/>
  <c r="AT122" i="2" s="1"/>
  <c r="AR117" i="2"/>
  <c r="AR121" i="2" s="1"/>
  <c r="AR122" i="2" s="1"/>
  <c r="AQ117" i="2"/>
  <c r="AQ121" i="2" s="1"/>
  <c r="AQ122" i="2" s="1"/>
  <c r="AP117" i="2"/>
  <c r="AP121" i="2" s="1"/>
  <c r="AP122" i="2" s="1"/>
  <c r="AO117" i="2"/>
  <c r="AO121" i="2" s="1"/>
  <c r="AO122" i="2" s="1"/>
  <c r="AN117" i="2"/>
  <c r="AN121" i="2" s="1"/>
  <c r="AN122" i="2" s="1"/>
  <c r="AM117" i="2"/>
  <c r="AM121" i="2" s="1"/>
  <c r="AM122" i="2" s="1"/>
  <c r="AL117" i="2"/>
  <c r="AL121" i="2" s="1"/>
  <c r="AL122" i="2" s="1"/>
  <c r="AK117" i="2"/>
  <c r="AK121" i="2" s="1"/>
  <c r="AK122" i="2" s="1"/>
  <c r="AJ117" i="2"/>
  <c r="AJ121" i="2" s="1"/>
  <c r="AJ122" i="2" s="1"/>
  <c r="AI117" i="2"/>
  <c r="AI121" i="2" s="1"/>
  <c r="AI122" i="2" s="1"/>
  <c r="AH117" i="2"/>
  <c r="AH121" i="2" s="1"/>
  <c r="AH122" i="2" s="1"/>
  <c r="AG117" i="2"/>
  <c r="AG121" i="2" s="1"/>
  <c r="AG122" i="2" s="1"/>
  <c r="AF117" i="2"/>
  <c r="AF121" i="2" s="1"/>
  <c r="AF122" i="2" s="1"/>
  <c r="AE117" i="2"/>
  <c r="AA117" i="2"/>
  <c r="AA121" i="2" s="1"/>
  <c r="AA122" i="2" s="1"/>
  <c r="Z117" i="2"/>
  <c r="Z121" i="2" s="1"/>
  <c r="Z122" i="2" s="1"/>
  <c r="Y117" i="2"/>
  <c r="Y121" i="2" s="1"/>
  <c r="Y122" i="2" s="1"/>
  <c r="X117" i="2"/>
  <c r="X121" i="2" s="1"/>
  <c r="X122" i="2" s="1"/>
  <c r="W117" i="2"/>
  <c r="W121" i="2" s="1"/>
  <c r="W122" i="2" s="1"/>
  <c r="V117" i="2"/>
  <c r="V121" i="2" s="1"/>
  <c r="V122" i="2" s="1"/>
  <c r="T117" i="2"/>
  <c r="T121" i="2" s="1"/>
  <c r="T122" i="2" s="1"/>
  <c r="S117" i="2"/>
  <c r="S121" i="2" s="1"/>
  <c r="S122" i="2" s="1"/>
  <c r="R117" i="2"/>
  <c r="R121" i="2" s="1"/>
  <c r="R122" i="2" s="1"/>
  <c r="Q117" i="2"/>
  <c r="Q121" i="2" s="1"/>
  <c r="Q122" i="2" s="1"/>
  <c r="P117" i="2"/>
  <c r="P121" i="2" s="1"/>
  <c r="P122" i="2" s="1"/>
  <c r="O117" i="2"/>
  <c r="O121" i="2" s="1"/>
  <c r="O122" i="2" s="1"/>
  <c r="N117" i="2"/>
  <c r="N121" i="2" s="1"/>
  <c r="N122" i="2" s="1"/>
  <c r="M117" i="2"/>
  <c r="M121" i="2" s="1"/>
  <c r="M122" i="2" s="1"/>
  <c r="L117" i="2"/>
  <c r="L121" i="2" s="1"/>
  <c r="L122" i="2" s="1"/>
  <c r="K117" i="2"/>
  <c r="K121" i="2" s="1"/>
  <c r="K122" i="2" s="1"/>
  <c r="J117" i="2"/>
  <c r="J121" i="2" s="1"/>
  <c r="J122" i="2" s="1"/>
  <c r="I117" i="2"/>
  <c r="I121" i="2" s="1"/>
  <c r="I122" i="2" s="1"/>
  <c r="H117" i="2"/>
  <c r="H121" i="2" s="1"/>
  <c r="H122" i="2" s="1"/>
  <c r="G117" i="2"/>
  <c r="G121" i="2" s="1"/>
  <c r="G122" i="2" s="1"/>
  <c r="F117" i="2"/>
  <c r="F121" i="2" s="1"/>
  <c r="F122" i="2" s="1"/>
  <c r="E117" i="2"/>
  <c r="E121" i="2" s="1"/>
  <c r="E122" i="2" s="1"/>
  <c r="D117" i="2"/>
  <c r="D121" i="2" s="1"/>
  <c r="D122" i="2" s="1"/>
  <c r="C117" i="2"/>
  <c r="BL106" i="2"/>
  <c r="BG110" i="2"/>
  <c r="BG111" i="2" s="1"/>
  <c r="BF110" i="2"/>
  <c r="BF111" i="2" s="1"/>
  <c r="BE110" i="2"/>
  <c r="BE111" i="2" s="1"/>
  <c r="BD110" i="2"/>
  <c r="BD111" i="2" s="1"/>
  <c r="BC110" i="2"/>
  <c r="BC111" i="2" s="1"/>
  <c r="BB106" i="2"/>
  <c r="BB110" i="2" s="1"/>
  <c r="BB111" i="2" s="1"/>
  <c r="BA106" i="2"/>
  <c r="BA110" i="2" s="1"/>
  <c r="BA111" i="2" s="1"/>
  <c r="AZ106" i="2"/>
  <c r="AZ110" i="2" s="1"/>
  <c r="AZ111" i="2" s="1"/>
  <c r="AY106" i="2"/>
  <c r="AY110" i="2" s="1"/>
  <c r="AY111" i="2" s="1"/>
  <c r="AX106" i="2"/>
  <c r="AX110" i="2" s="1"/>
  <c r="AX111" i="2" s="1"/>
  <c r="AW106" i="2"/>
  <c r="AW110" i="2" s="1"/>
  <c r="AW111" i="2" s="1"/>
  <c r="AU106" i="2"/>
  <c r="AU110" i="2" s="1"/>
  <c r="AU111" i="2" s="1"/>
  <c r="AT106" i="2"/>
  <c r="AT110" i="2" s="1"/>
  <c r="AT111" i="2" s="1"/>
  <c r="AR106" i="2"/>
  <c r="AR110" i="2" s="1"/>
  <c r="AR111" i="2" s="1"/>
  <c r="AQ106" i="2"/>
  <c r="AQ110" i="2" s="1"/>
  <c r="AQ111" i="2" s="1"/>
  <c r="AP106" i="2"/>
  <c r="AP110" i="2" s="1"/>
  <c r="AP111" i="2" s="1"/>
  <c r="AO106" i="2"/>
  <c r="AO110" i="2" s="1"/>
  <c r="AO111" i="2" s="1"/>
  <c r="AN106" i="2"/>
  <c r="AN110" i="2" s="1"/>
  <c r="AN111" i="2" s="1"/>
  <c r="AM106" i="2"/>
  <c r="AM110" i="2" s="1"/>
  <c r="AM111" i="2" s="1"/>
  <c r="AL106" i="2"/>
  <c r="AL110" i="2" s="1"/>
  <c r="AL111" i="2" s="1"/>
  <c r="AK106" i="2"/>
  <c r="AK110" i="2" s="1"/>
  <c r="AK111" i="2" s="1"/>
  <c r="AJ106" i="2"/>
  <c r="AJ110" i="2" s="1"/>
  <c r="AJ111" i="2" s="1"/>
  <c r="AI106" i="2"/>
  <c r="AI110" i="2" s="1"/>
  <c r="AI111" i="2" s="1"/>
  <c r="AH106" i="2"/>
  <c r="AH110" i="2" s="1"/>
  <c r="AH111" i="2" s="1"/>
  <c r="AG106" i="2"/>
  <c r="AG110" i="2" s="1"/>
  <c r="AG111" i="2" s="1"/>
  <c r="AF106" i="2"/>
  <c r="AF110" i="2" s="1"/>
  <c r="AF111" i="2" s="1"/>
  <c r="AE106" i="2"/>
  <c r="AA106" i="2"/>
  <c r="AA110" i="2" s="1"/>
  <c r="AA111" i="2" s="1"/>
  <c r="Z106" i="2"/>
  <c r="Z110" i="2" s="1"/>
  <c r="Z111" i="2" s="1"/>
  <c r="Y106" i="2"/>
  <c r="Y110" i="2" s="1"/>
  <c r="Y111" i="2" s="1"/>
  <c r="X106" i="2"/>
  <c r="X110" i="2" s="1"/>
  <c r="X111" i="2" s="1"/>
  <c r="W106" i="2"/>
  <c r="W110" i="2" s="1"/>
  <c r="W111" i="2" s="1"/>
  <c r="V106" i="2"/>
  <c r="V110" i="2" s="1"/>
  <c r="V111" i="2" s="1"/>
  <c r="T106" i="2"/>
  <c r="T110" i="2" s="1"/>
  <c r="T111" i="2" s="1"/>
  <c r="S106" i="2"/>
  <c r="S110" i="2" s="1"/>
  <c r="S111" i="2" s="1"/>
  <c r="R106" i="2"/>
  <c r="R110" i="2" s="1"/>
  <c r="R111" i="2" s="1"/>
  <c r="Q106" i="2"/>
  <c r="Q110" i="2" s="1"/>
  <c r="Q111" i="2" s="1"/>
  <c r="P106" i="2"/>
  <c r="P110" i="2" s="1"/>
  <c r="P111" i="2" s="1"/>
  <c r="O106" i="2"/>
  <c r="O110" i="2" s="1"/>
  <c r="O111" i="2" s="1"/>
  <c r="N106" i="2"/>
  <c r="N110" i="2" s="1"/>
  <c r="N111" i="2" s="1"/>
  <c r="M106" i="2"/>
  <c r="M110" i="2" s="1"/>
  <c r="M111" i="2" s="1"/>
  <c r="L106" i="2"/>
  <c r="L110" i="2" s="1"/>
  <c r="L111" i="2" s="1"/>
  <c r="K106" i="2"/>
  <c r="K110" i="2" s="1"/>
  <c r="K111" i="2" s="1"/>
  <c r="J106" i="2"/>
  <c r="J110" i="2" s="1"/>
  <c r="J111" i="2" s="1"/>
  <c r="I106" i="2"/>
  <c r="I110" i="2" s="1"/>
  <c r="I111" i="2" s="1"/>
  <c r="H106" i="2"/>
  <c r="H110" i="2" s="1"/>
  <c r="H111" i="2" s="1"/>
  <c r="G106" i="2"/>
  <c r="G110" i="2" s="1"/>
  <c r="G111" i="2" s="1"/>
  <c r="F106" i="2"/>
  <c r="F110" i="2" s="1"/>
  <c r="F111" i="2" s="1"/>
  <c r="E106" i="2"/>
  <c r="E110" i="2" s="1"/>
  <c r="E111" i="2" s="1"/>
  <c r="D106" i="2"/>
  <c r="D110" i="2" s="1"/>
  <c r="D111" i="2" s="1"/>
  <c r="C106" i="2"/>
  <c r="BL95" i="2"/>
  <c r="BJ95" i="2"/>
  <c r="BJ99" i="2" s="1"/>
  <c r="BJ100" i="2" s="1"/>
  <c r="BG95" i="2"/>
  <c r="BG99" i="2" s="1"/>
  <c r="BG100" i="2" s="1"/>
  <c r="BF99" i="2"/>
  <c r="BF100" i="2" s="1"/>
  <c r="BE99" i="2"/>
  <c r="BE100" i="2" s="1"/>
  <c r="BD99" i="2"/>
  <c r="BD100" i="2" s="1"/>
  <c r="BC99" i="2"/>
  <c r="BC100" i="2" s="1"/>
  <c r="BB95" i="2"/>
  <c r="BB99" i="2" s="1"/>
  <c r="BB100" i="2" s="1"/>
  <c r="BA95" i="2"/>
  <c r="BA99" i="2" s="1"/>
  <c r="BA100" i="2" s="1"/>
  <c r="AZ95" i="2"/>
  <c r="AZ99" i="2" s="1"/>
  <c r="AZ100" i="2" s="1"/>
  <c r="AY95" i="2"/>
  <c r="AY99" i="2" s="1"/>
  <c r="AY100" i="2" s="1"/>
  <c r="AX95" i="2"/>
  <c r="AX99" i="2" s="1"/>
  <c r="AX100" i="2" s="1"/>
  <c r="AW95" i="2"/>
  <c r="AW99" i="2" s="1"/>
  <c r="AW100" i="2" s="1"/>
  <c r="AU95" i="2"/>
  <c r="AU99" i="2" s="1"/>
  <c r="AU100" i="2" s="1"/>
  <c r="AT95" i="2"/>
  <c r="AT99" i="2" s="1"/>
  <c r="AT100" i="2" s="1"/>
  <c r="AR95" i="2"/>
  <c r="AR99" i="2" s="1"/>
  <c r="AR100" i="2" s="1"/>
  <c r="AQ95" i="2"/>
  <c r="AQ99" i="2" s="1"/>
  <c r="AQ100" i="2" s="1"/>
  <c r="AP95" i="2"/>
  <c r="AP99" i="2" s="1"/>
  <c r="AP100" i="2" s="1"/>
  <c r="AO95" i="2"/>
  <c r="AO99" i="2" s="1"/>
  <c r="AO100" i="2" s="1"/>
  <c r="AN95" i="2"/>
  <c r="AN99" i="2" s="1"/>
  <c r="AN100" i="2" s="1"/>
  <c r="AM95" i="2"/>
  <c r="H61" i="4" s="1"/>
  <c r="AL95" i="2"/>
  <c r="AL99" i="2" s="1"/>
  <c r="AL100" i="2" s="1"/>
  <c r="AK95" i="2"/>
  <c r="AK99" i="2" s="1"/>
  <c r="AK100" i="2" s="1"/>
  <c r="AJ95" i="2"/>
  <c r="AJ99" i="2" s="1"/>
  <c r="AJ100" i="2" s="1"/>
  <c r="AI95" i="2"/>
  <c r="AI99" i="2" s="1"/>
  <c r="AI100" i="2" s="1"/>
  <c r="AH95" i="2"/>
  <c r="AH99" i="2" s="1"/>
  <c r="AH100" i="2" s="1"/>
  <c r="AG95" i="2"/>
  <c r="AG99" i="2" s="1"/>
  <c r="AG100" i="2" s="1"/>
  <c r="AF95" i="2"/>
  <c r="AF99" i="2" s="1"/>
  <c r="AF100" i="2" s="1"/>
  <c r="AE95" i="2"/>
  <c r="AA95" i="2"/>
  <c r="AA99" i="2" s="1"/>
  <c r="AA100" i="2" s="1"/>
  <c r="Z95" i="2"/>
  <c r="Z99" i="2" s="1"/>
  <c r="Z100" i="2" s="1"/>
  <c r="Y95" i="2"/>
  <c r="Y99" i="2" s="1"/>
  <c r="Y100" i="2" s="1"/>
  <c r="X95" i="2"/>
  <c r="X99" i="2" s="1"/>
  <c r="X100" i="2" s="1"/>
  <c r="W95" i="2"/>
  <c r="W99" i="2" s="1"/>
  <c r="W100" i="2" s="1"/>
  <c r="V95" i="2"/>
  <c r="V99" i="2" s="1"/>
  <c r="V100" i="2" s="1"/>
  <c r="T95" i="2"/>
  <c r="T99" i="2" s="1"/>
  <c r="T100" i="2" s="1"/>
  <c r="S95" i="2"/>
  <c r="S99" i="2" s="1"/>
  <c r="S100" i="2" s="1"/>
  <c r="R95" i="2"/>
  <c r="R99" i="2" s="1"/>
  <c r="R100" i="2" s="1"/>
  <c r="Q95" i="2"/>
  <c r="Q99" i="2" s="1"/>
  <c r="Q100" i="2" s="1"/>
  <c r="P95" i="2"/>
  <c r="P99" i="2" s="1"/>
  <c r="P100" i="2" s="1"/>
  <c r="O95" i="2"/>
  <c r="O99" i="2" s="1"/>
  <c r="O100" i="2" s="1"/>
  <c r="N95" i="2"/>
  <c r="N99" i="2" s="1"/>
  <c r="N100" i="2" s="1"/>
  <c r="M95" i="2"/>
  <c r="M99" i="2" s="1"/>
  <c r="M100" i="2" s="1"/>
  <c r="L95" i="2"/>
  <c r="L99" i="2" s="1"/>
  <c r="L100" i="2" s="1"/>
  <c r="K95" i="2"/>
  <c r="K99" i="2" s="1"/>
  <c r="K100" i="2" s="1"/>
  <c r="J95" i="2"/>
  <c r="J99" i="2" s="1"/>
  <c r="J100" i="2" s="1"/>
  <c r="I95" i="2"/>
  <c r="I99" i="2" s="1"/>
  <c r="I100" i="2" s="1"/>
  <c r="H95" i="2"/>
  <c r="H99" i="2" s="1"/>
  <c r="H100" i="2" s="1"/>
  <c r="G95" i="2"/>
  <c r="G99" i="2" s="1"/>
  <c r="G100" i="2" s="1"/>
  <c r="F95" i="2"/>
  <c r="F99" i="2" s="1"/>
  <c r="F100" i="2" s="1"/>
  <c r="E95" i="2"/>
  <c r="E99" i="2" s="1"/>
  <c r="E100" i="2" s="1"/>
  <c r="D95" i="2"/>
  <c r="D99" i="2" s="1"/>
  <c r="D100" i="2" s="1"/>
  <c r="C95" i="2"/>
  <c r="BL84" i="2"/>
  <c r="BJ88" i="2"/>
  <c r="BJ89" i="2" s="1"/>
  <c r="BG84" i="2"/>
  <c r="BG88" i="2" s="1"/>
  <c r="BG89" i="2" s="1"/>
  <c r="BF88" i="2"/>
  <c r="BF89" i="2" s="1"/>
  <c r="BE88" i="2"/>
  <c r="BE89" i="2" s="1"/>
  <c r="BD88" i="2"/>
  <c r="BD89" i="2" s="1"/>
  <c r="BC88" i="2"/>
  <c r="BC89" i="2" s="1"/>
  <c r="BB84" i="2"/>
  <c r="BB88" i="2" s="1"/>
  <c r="BB89" i="2" s="1"/>
  <c r="BA84" i="2"/>
  <c r="H48" i="4" s="1"/>
  <c r="AZ84" i="2"/>
  <c r="AY84" i="2"/>
  <c r="AY88" i="2" s="1"/>
  <c r="AY89" i="2" s="1"/>
  <c r="AX84" i="2"/>
  <c r="AX88" i="2" s="1"/>
  <c r="AX89" i="2" s="1"/>
  <c r="AW84" i="2"/>
  <c r="AW88" i="2" s="1"/>
  <c r="AW89" i="2" s="1"/>
  <c r="AU84" i="2"/>
  <c r="H46" i="4" s="1"/>
  <c r="AT84" i="2"/>
  <c r="AT88" i="2" s="1"/>
  <c r="AT89" i="2" s="1"/>
  <c r="AR84" i="2"/>
  <c r="H45" i="4" s="1"/>
  <c r="M45" i="4" s="1"/>
  <c r="N45" i="4" s="1"/>
  <c r="AQ84" i="2"/>
  <c r="AQ88" i="2" s="1"/>
  <c r="AQ89" i="2" s="1"/>
  <c r="AP84" i="2"/>
  <c r="AP88" i="2" s="1"/>
  <c r="AP89" i="2" s="1"/>
  <c r="AO84" i="2"/>
  <c r="AO88" i="2" s="1"/>
  <c r="AO89" i="2" s="1"/>
  <c r="AN84" i="2"/>
  <c r="AN88" i="2" s="1"/>
  <c r="AN89" i="2" s="1"/>
  <c r="AM84" i="2"/>
  <c r="H49" i="4" s="1"/>
  <c r="AL84" i="2"/>
  <c r="AL88" i="2" s="1"/>
  <c r="AL89" i="2" s="1"/>
  <c r="AK84" i="2"/>
  <c r="H43" i="4" s="1"/>
  <c r="AJ84" i="2"/>
  <c r="AJ88" i="2" s="1"/>
  <c r="AJ89" i="2" s="1"/>
  <c r="AI84" i="2"/>
  <c r="AI88" i="2" s="1"/>
  <c r="AI89" i="2" s="1"/>
  <c r="AH84" i="2"/>
  <c r="AH88" i="2" s="1"/>
  <c r="AH89" i="2" s="1"/>
  <c r="AG84" i="2"/>
  <c r="AG88" i="2" s="1"/>
  <c r="AG89" i="2" s="1"/>
  <c r="AF84" i="2"/>
  <c r="AF88" i="2" s="1"/>
  <c r="AF89" i="2" s="1"/>
  <c r="AE84" i="2"/>
  <c r="AA84" i="2"/>
  <c r="AA88" i="2" s="1"/>
  <c r="AA89" i="2" s="1"/>
  <c r="Z84" i="2"/>
  <c r="Z88" i="2" s="1"/>
  <c r="Z89" i="2" s="1"/>
  <c r="Y84" i="2"/>
  <c r="Y88" i="2" s="1"/>
  <c r="Y89" i="2" s="1"/>
  <c r="X84" i="2"/>
  <c r="X88" i="2" s="1"/>
  <c r="X89" i="2" s="1"/>
  <c r="W84" i="2"/>
  <c r="W88" i="2" s="1"/>
  <c r="W89" i="2" s="1"/>
  <c r="V84" i="2"/>
  <c r="V88" i="2" s="1"/>
  <c r="V89" i="2" s="1"/>
  <c r="T84" i="2"/>
  <c r="T88" i="2" s="1"/>
  <c r="T89" i="2" s="1"/>
  <c r="S84" i="2"/>
  <c r="S88" i="2" s="1"/>
  <c r="S89" i="2" s="1"/>
  <c r="R84" i="2"/>
  <c r="R88" i="2" s="1"/>
  <c r="R89" i="2" s="1"/>
  <c r="Q84" i="2"/>
  <c r="Q88" i="2" s="1"/>
  <c r="Q89" i="2" s="1"/>
  <c r="P84" i="2"/>
  <c r="P88" i="2" s="1"/>
  <c r="P89" i="2" s="1"/>
  <c r="O84" i="2"/>
  <c r="O88" i="2" s="1"/>
  <c r="O89" i="2" s="1"/>
  <c r="N84" i="2"/>
  <c r="N88" i="2" s="1"/>
  <c r="N89" i="2" s="1"/>
  <c r="M84" i="2"/>
  <c r="M88" i="2" s="1"/>
  <c r="M89" i="2" s="1"/>
  <c r="L84" i="2"/>
  <c r="L88" i="2" s="1"/>
  <c r="L89" i="2" s="1"/>
  <c r="K84" i="2"/>
  <c r="K88" i="2" s="1"/>
  <c r="K89" i="2" s="1"/>
  <c r="J84" i="2"/>
  <c r="J88" i="2" s="1"/>
  <c r="J89" i="2" s="1"/>
  <c r="I84" i="2"/>
  <c r="I88" i="2" s="1"/>
  <c r="I89" i="2" s="1"/>
  <c r="H84" i="2"/>
  <c r="H88" i="2" s="1"/>
  <c r="H89" i="2" s="1"/>
  <c r="G84" i="2"/>
  <c r="G88" i="2" s="1"/>
  <c r="G89" i="2" s="1"/>
  <c r="F84" i="2"/>
  <c r="F88" i="2" s="1"/>
  <c r="F89" i="2" s="1"/>
  <c r="E84" i="2"/>
  <c r="E88" i="2" s="1"/>
  <c r="E89" i="2" s="1"/>
  <c r="D84" i="2"/>
  <c r="D88" i="2" s="1"/>
  <c r="D89" i="2" s="1"/>
  <c r="C84" i="2"/>
  <c r="BL73" i="2"/>
  <c r="BJ73" i="2"/>
  <c r="BJ77" i="2" s="1"/>
  <c r="BJ78" i="2" s="1"/>
  <c r="BG73" i="2"/>
  <c r="BG77" i="2" s="1"/>
  <c r="BG78" i="2" s="1"/>
  <c r="BF77" i="2"/>
  <c r="BF78" i="2" s="1"/>
  <c r="BE77" i="2"/>
  <c r="BE78" i="2" s="1"/>
  <c r="BD77" i="2"/>
  <c r="BD78" i="2" s="1"/>
  <c r="BC77" i="2"/>
  <c r="BC78" i="2" s="1"/>
  <c r="BB73" i="2"/>
  <c r="BB77" i="2" s="1"/>
  <c r="BB78" i="2" s="1"/>
  <c r="BA73" i="2"/>
  <c r="BA77" i="2" s="1"/>
  <c r="BA78" i="2" s="1"/>
  <c r="AZ73" i="2"/>
  <c r="AZ77" i="2" s="1"/>
  <c r="AZ78" i="2" s="1"/>
  <c r="AY73" i="2"/>
  <c r="AY77" i="2" s="1"/>
  <c r="AY78" i="2" s="1"/>
  <c r="AX73" i="2"/>
  <c r="AX77" i="2" s="1"/>
  <c r="AX78" i="2" s="1"/>
  <c r="AW73" i="2"/>
  <c r="AW77" i="2" s="1"/>
  <c r="AW78" i="2" s="1"/>
  <c r="AU73" i="2"/>
  <c r="AU77" i="2" s="1"/>
  <c r="AU78" i="2" s="1"/>
  <c r="AT73" i="2"/>
  <c r="AT77" i="2" s="1"/>
  <c r="AT78" i="2" s="1"/>
  <c r="AR73" i="2"/>
  <c r="AR77" i="2" s="1"/>
  <c r="AR78" i="2" s="1"/>
  <c r="AQ73" i="2"/>
  <c r="AQ77" i="2" s="1"/>
  <c r="AQ78" i="2" s="1"/>
  <c r="AP73" i="2"/>
  <c r="H67" i="4" s="1"/>
  <c r="M67" i="4" s="1"/>
  <c r="N67" i="4" s="1"/>
  <c r="AO73" i="2"/>
  <c r="AO77" i="2" s="1"/>
  <c r="AO78" i="2" s="1"/>
  <c r="AN73" i="2"/>
  <c r="AN77" i="2" s="1"/>
  <c r="AN78" i="2" s="1"/>
  <c r="AM73" i="2"/>
  <c r="AM77" i="2" s="1"/>
  <c r="AM78" i="2" s="1"/>
  <c r="AL73" i="2"/>
  <c r="AL77" i="2" s="1"/>
  <c r="AL78" i="2" s="1"/>
  <c r="AK73" i="2"/>
  <c r="AK77" i="2" s="1"/>
  <c r="AK78" i="2" s="1"/>
  <c r="AJ73" i="2"/>
  <c r="AJ77" i="2" s="1"/>
  <c r="AJ78" i="2" s="1"/>
  <c r="AI73" i="2"/>
  <c r="AI77" i="2" s="1"/>
  <c r="AI78" i="2" s="1"/>
  <c r="AH73" i="2"/>
  <c r="AH77" i="2" s="1"/>
  <c r="AH78" i="2" s="1"/>
  <c r="AG73" i="2"/>
  <c r="AG77" i="2" s="1"/>
  <c r="AG78" i="2" s="1"/>
  <c r="AF73" i="2"/>
  <c r="AF77" i="2" s="1"/>
  <c r="AF78" i="2" s="1"/>
  <c r="AE73" i="2"/>
  <c r="AA73" i="2"/>
  <c r="AA77" i="2" s="1"/>
  <c r="AA78" i="2" s="1"/>
  <c r="Z73" i="2"/>
  <c r="Z77" i="2" s="1"/>
  <c r="Z78" i="2" s="1"/>
  <c r="Y73" i="2"/>
  <c r="Y77" i="2" s="1"/>
  <c r="Y78" i="2" s="1"/>
  <c r="X73" i="2"/>
  <c r="X77" i="2" s="1"/>
  <c r="X78" i="2" s="1"/>
  <c r="W73" i="2"/>
  <c r="W77" i="2" s="1"/>
  <c r="W78" i="2" s="1"/>
  <c r="V73" i="2"/>
  <c r="V77" i="2" s="1"/>
  <c r="V78" i="2" s="1"/>
  <c r="T73" i="2"/>
  <c r="T77" i="2" s="1"/>
  <c r="T78" i="2" s="1"/>
  <c r="S73" i="2"/>
  <c r="S77" i="2" s="1"/>
  <c r="S78" i="2" s="1"/>
  <c r="R73" i="2"/>
  <c r="R77" i="2" s="1"/>
  <c r="R78" i="2" s="1"/>
  <c r="Q73" i="2"/>
  <c r="Q77" i="2" s="1"/>
  <c r="Q78" i="2" s="1"/>
  <c r="P73" i="2"/>
  <c r="P77" i="2" s="1"/>
  <c r="P78" i="2" s="1"/>
  <c r="O73" i="2"/>
  <c r="O77" i="2" s="1"/>
  <c r="O78" i="2" s="1"/>
  <c r="N73" i="2"/>
  <c r="N77" i="2" s="1"/>
  <c r="N78" i="2" s="1"/>
  <c r="M73" i="2"/>
  <c r="M77" i="2" s="1"/>
  <c r="M78" i="2" s="1"/>
  <c r="L73" i="2"/>
  <c r="L77" i="2" s="1"/>
  <c r="L78" i="2" s="1"/>
  <c r="K73" i="2"/>
  <c r="K77" i="2" s="1"/>
  <c r="K78" i="2" s="1"/>
  <c r="J73" i="2"/>
  <c r="J77" i="2" s="1"/>
  <c r="J78" i="2" s="1"/>
  <c r="I73" i="2"/>
  <c r="I77" i="2" s="1"/>
  <c r="I78" i="2" s="1"/>
  <c r="H73" i="2"/>
  <c r="H77" i="2" s="1"/>
  <c r="H78" i="2" s="1"/>
  <c r="G73" i="2"/>
  <c r="G77" i="2" s="1"/>
  <c r="G78" i="2" s="1"/>
  <c r="F73" i="2"/>
  <c r="F77" i="2" s="1"/>
  <c r="F78" i="2" s="1"/>
  <c r="E73" i="2"/>
  <c r="E77" i="2" s="1"/>
  <c r="E78" i="2" s="1"/>
  <c r="D73" i="2"/>
  <c r="D77" i="2" s="1"/>
  <c r="D78" i="2" s="1"/>
  <c r="C73" i="2"/>
  <c r="BL62" i="2"/>
  <c r="BJ62" i="2"/>
  <c r="BJ66" i="2" s="1"/>
  <c r="BJ67" i="2" s="1"/>
  <c r="BG62" i="2"/>
  <c r="BG66" i="2" s="1"/>
  <c r="BG67" i="2" s="1"/>
  <c r="BF66" i="2"/>
  <c r="BF67" i="2" s="1"/>
  <c r="BE66" i="2"/>
  <c r="BE67" i="2" s="1"/>
  <c r="BD66" i="2"/>
  <c r="BD67" i="2" s="1"/>
  <c r="BC66" i="2"/>
  <c r="BC67" i="2" s="1"/>
  <c r="BB62" i="2"/>
  <c r="BB66" i="2" s="1"/>
  <c r="BB67" i="2" s="1"/>
  <c r="BA62" i="2"/>
  <c r="BA66" i="2" s="1"/>
  <c r="BA67" i="2" s="1"/>
  <c r="AZ62" i="2"/>
  <c r="AZ66" i="2" s="1"/>
  <c r="AZ67" i="2" s="1"/>
  <c r="AY62" i="2"/>
  <c r="AY66" i="2" s="1"/>
  <c r="AY67" i="2" s="1"/>
  <c r="AX62" i="2"/>
  <c r="AX66" i="2" s="1"/>
  <c r="AX67" i="2" s="1"/>
  <c r="AW62" i="2"/>
  <c r="AW66" i="2" s="1"/>
  <c r="AW67" i="2" s="1"/>
  <c r="AU62" i="2"/>
  <c r="AU66" i="2" s="1"/>
  <c r="AU67" i="2" s="1"/>
  <c r="AT62" i="2"/>
  <c r="AT66" i="2" s="1"/>
  <c r="AT67" i="2" s="1"/>
  <c r="AR62" i="2"/>
  <c r="AR66" i="2" s="1"/>
  <c r="AR67" i="2" s="1"/>
  <c r="AQ62" i="2"/>
  <c r="AQ66" i="2" s="1"/>
  <c r="AQ67" i="2" s="1"/>
  <c r="AP62" i="2"/>
  <c r="AP66" i="2" s="1"/>
  <c r="AP67" i="2" s="1"/>
  <c r="AO62" i="2"/>
  <c r="AO66" i="2" s="1"/>
  <c r="AO67" i="2" s="1"/>
  <c r="AN62" i="2"/>
  <c r="H63" i="4" s="1"/>
  <c r="AM62" i="2"/>
  <c r="H60" i="4" s="1"/>
  <c r="AL62" i="2"/>
  <c r="AL66" i="2" s="1"/>
  <c r="AL67" i="2" s="1"/>
  <c r="AK62" i="2"/>
  <c r="AK66" i="2" s="1"/>
  <c r="AK67" i="2" s="1"/>
  <c r="AJ62" i="2"/>
  <c r="AJ66" i="2" s="1"/>
  <c r="AJ67" i="2" s="1"/>
  <c r="AI62" i="2"/>
  <c r="AI66" i="2" s="1"/>
  <c r="AI67" i="2" s="1"/>
  <c r="AH62" i="2"/>
  <c r="AH66" i="2" s="1"/>
  <c r="AH67" i="2" s="1"/>
  <c r="AG62" i="2"/>
  <c r="AG66" i="2" s="1"/>
  <c r="AG67" i="2" s="1"/>
  <c r="AF62" i="2"/>
  <c r="AF66" i="2" s="1"/>
  <c r="AF67" i="2" s="1"/>
  <c r="AE62" i="2"/>
  <c r="AA62" i="2"/>
  <c r="AA66" i="2" s="1"/>
  <c r="AA67" i="2" s="1"/>
  <c r="Z62" i="2"/>
  <c r="Z66" i="2" s="1"/>
  <c r="Z67" i="2" s="1"/>
  <c r="Y62" i="2"/>
  <c r="Y66" i="2" s="1"/>
  <c r="Y67" i="2" s="1"/>
  <c r="X62" i="2"/>
  <c r="X66" i="2" s="1"/>
  <c r="X67" i="2" s="1"/>
  <c r="W62" i="2"/>
  <c r="W66" i="2" s="1"/>
  <c r="W67" i="2" s="1"/>
  <c r="V62" i="2"/>
  <c r="V66" i="2" s="1"/>
  <c r="V67" i="2" s="1"/>
  <c r="T62" i="2"/>
  <c r="T66" i="2" s="1"/>
  <c r="T67" i="2" s="1"/>
  <c r="S62" i="2"/>
  <c r="S66" i="2" s="1"/>
  <c r="S67" i="2" s="1"/>
  <c r="R62" i="2"/>
  <c r="R66" i="2" s="1"/>
  <c r="R67" i="2" s="1"/>
  <c r="Q62" i="2"/>
  <c r="Q66" i="2" s="1"/>
  <c r="Q67" i="2" s="1"/>
  <c r="P62" i="2"/>
  <c r="P66" i="2" s="1"/>
  <c r="P67" i="2" s="1"/>
  <c r="O62" i="2"/>
  <c r="O66" i="2" s="1"/>
  <c r="O67" i="2" s="1"/>
  <c r="N62" i="2"/>
  <c r="N66" i="2" s="1"/>
  <c r="N67" i="2" s="1"/>
  <c r="M62" i="2"/>
  <c r="M66" i="2" s="1"/>
  <c r="M67" i="2" s="1"/>
  <c r="L62" i="2"/>
  <c r="L66" i="2" s="1"/>
  <c r="L67" i="2" s="1"/>
  <c r="K62" i="2"/>
  <c r="K66" i="2" s="1"/>
  <c r="K67" i="2" s="1"/>
  <c r="J62" i="2"/>
  <c r="J66" i="2" s="1"/>
  <c r="J67" i="2" s="1"/>
  <c r="I62" i="2"/>
  <c r="I66" i="2" s="1"/>
  <c r="I67" i="2" s="1"/>
  <c r="H62" i="2"/>
  <c r="H66" i="2" s="1"/>
  <c r="H67" i="2" s="1"/>
  <c r="G62" i="2"/>
  <c r="G66" i="2" s="1"/>
  <c r="G67" i="2" s="1"/>
  <c r="F62" i="2"/>
  <c r="F66" i="2" s="1"/>
  <c r="F67" i="2" s="1"/>
  <c r="E62" i="2"/>
  <c r="E66" i="2" s="1"/>
  <c r="E67" i="2" s="1"/>
  <c r="D62" i="2"/>
  <c r="D66" i="2" s="1"/>
  <c r="D67" i="2" s="1"/>
  <c r="C62" i="2"/>
  <c r="BL51" i="2"/>
  <c r="BJ51" i="2"/>
  <c r="BJ55" i="2" s="1"/>
  <c r="BJ56" i="2" s="1"/>
  <c r="BG51" i="2"/>
  <c r="BG55" i="2" s="1"/>
  <c r="BG56" i="2" s="1"/>
  <c r="BF55" i="2"/>
  <c r="BF56" i="2" s="1"/>
  <c r="BE55" i="2"/>
  <c r="BE56" i="2" s="1"/>
  <c r="BD55" i="2"/>
  <c r="BD56" i="2" s="1"/>
  <c r="BC55" i="2"/>
  <c r="BC56" i="2" s="1"/>
  <c r="BB51" i="2"/>
  <c r="BB55" i="2" s="1"/>
  <c r="BB56" i="2" s="1"/>
  <c r="BA51" i="2"/>
  <c r="BA55" i="2" s="1"/>
  <c r="BA56" i="2" s="1"/>
  <c r="AZ51" i="2"/>
  <c r="AZ55" i="2" s="1"/>
  <c r="AZ56" i="2" s="1"/>
  <c r="AY51" i="2"/>
  <c r="AY55" i="2" s="1"/>
  <c r="AY56" i="2" s="1"/>
  <c r="AX51" i="2"/>
  <c r="AX55" i="2" s="1"/>
  <c r="AX56" i="2" s="1"/>
  <c r="AW51" i="2"/>
  <c r="AW55" i="2" s="1"/>
  <c r="AW56" i="2" s="1"/>
  <c r="AU51" i="2"/>
  <c r="AU55" i="2" s="1"/>
  <c r="AU56" i="2" s="1"/>
  <c r="AT51" i="2"/>
  <c r="AT55" i="2" s="1"/>
  <c r="AT56" i="2" s="1"/>
  <c r="AR51" i="2"/>
  <c r="AR55" i="2" s="1"/>
  <c r="AR56" i="2" s="1"/>
  <c r="AQ51" i="2"/>
  <c r="AP51" i="2"/>
  <c r="AP55" i="2" s="1"/>
  <c r="AP56" i="2" s="1"/>
  <c r="AO51" i="2"/>
  <c r="AO55" i="2" s="1"/>
  <c r="AO56" i="2" s="1"/>
  <c r="AN51" i="2"/>
  <c r="AN55" i="2" s="1"/>
  <c r="AN56" i="2" s="1"/>
  <c r="AM51" i="2"/>
  <c r="AM55" i="2" s="1"/>
  <c r="AM56" i="2" s="1"/>
  <c r="AL51" i="2"/>
  <c r="AL55" i="2" s="1"/>
  <c r="AL56" i="2" s="1"/>
  <c r="AK51" i="2"/>
  <c r="AK55" i="2" s="1"/>
  <c r="AK56" i="2" s="1"/>
  <c r="AJ51" i="2"/>
  <c r="AJ55" i="2" s="1"/>
  <c r="AJ56" i="2" s="1"/>
  <c r="AI51" i="2"/>
  <c r="AI55" i="2" s="1"/>
  <c r="AI56" i="2" s="1"/>
  <c r="AH51" i="2"/>
  <c r="AH55" i="2" s="1"/>
  <c r="AH56" i="2" s="1"/>
  <c r="AG51" i="2"/>
  <c r="AG55" i="2" s="1"/>
  <c r="AG56" i="2" s="1"/>
  <c r="AF51" i="2"/>
  <c r="AF55" i="2" s="1"/>
  <c r="AF56" i="2" s="1"/>
  <c r="AE51" i="2"/>
  <c r="AA51" i="2"/>
  <c r="AA55" i="2" s="1"/>
  <c r="AA56" i="2" s="1"/>
  <c r="Z51" i="2"/>
  <c r="Z55" i="2" s="1"/>
  <c r="Z56" i="2" s="1"/>
  <c r="Y51" i="2"/>
  <c r="Y55" i="2" s="1"/>
  <c r="Y56" i="2" s="1"/>
  <c r="X51" i="2"/>
  <c r="X55" i="2" s="1"/>
  <c r="X56" i="2" s="1"/>
  <c r="W51" i="2"/>
  <c r="W55" i="2" s="1"/>
  <c r="W56" i="2" s="1"/>
  <c r="V51" i="2"/>
  <c r="T51" i="2"/>
  <c r="T55" i="2" s="1"/>
  <c r="T56" i="2" s="1"/>
  <c r="S51" i="2"/>
  <c r="S55" i="2" s="1"/>
  <c r="S56" i="2" s="1"/>
  <c r="R51" i="2"/>
  <c r="R55" i="2" s="1"/>
  <c r="R56" i="2" s="1"/>
  <c r="Q51" i="2"/>
  <c r="Q55" i="2" s="1"/>
  <c r="Q56" i="2" s="1"/>
  <c r="P51" i="2"/>
  <c r="P55" i="2" s="1"/>
  <c r="P56" i="2" s="1"/>
  <c r="O51" i="2"/>
  <c r="O55" i="2" s="1"/>
  <c r="O56" i="2" s="1"/>
  <c r="N51" i="2"/>
  <c r="N55" i="2" s="1"/>
  <c r="N56" i="2" s="1"/>
  <c r="M51" i="2"/>
  <c r="M55" i="2" s="1"/>
  <c r="M56" i="2" s="1"/>
  <c r="L51" i="2"/>
  <c r="L55" i="2" s="1"/>
  <c r="L56" i="2" s="1"/>
  <c r="K51" i="2"/>
  <c r="K55" i="2" s="1"/>
  <c r="K56" i="2" s="1"/>
  <c r="J51" i="2"/>
  <c r="J55" i="2" s="1"/>
  <c r="J56" i="2" s="1"/>
  <c r="I51" i="2"/>
  <c r="I55" i="2" s="1"/>
  <c r="I56" i="2" s="1"/>
  <c r="H51" i="2"/>
  <c r="H55" i="2" s="1"/>
  <c r="H56" i="2" s="1"/>
  <c r="G51" i="2"/>
  <c r="G55" i="2" s="1"/>
  <c r="G56" i="2" s="1"/>
  <c r="F51" i="2"/>
  <c r="F55" i="2" s="1"/>
  <c r="F56" i="2" s="1"/>
  <c r="E51" i="2"/>
  <c r="E55" i="2" s="1"/>
  <c r="E56" i="2" s="1"/>
  <c r="D51" i="2"/>
  <c r="D55" i="2" s="1"/>
  <c r="D56" i="2" s="1"/>
  <c r="C51" i="2"/>
  <c r="BL40" i="2"/>
  <c r="BJ40" i="2"/>
  <c r="BJ44" i="2" s="1"/>
  <c r="BJ45" i="2" s="1"/>
  <c r="BG44" i="2"/>
  <c r="BG45" i="2" s="1"/>
  <c r="BF44" i="2"/>
  <c r="BF45" i="2" s="1"/>
  <c r="BE44" i="2"/>
  <c r="BE45" i="2" s="1"/>
  <c r="BD44" i="2"/>
  <c r="BD45" i="2" s="1"/>
  <c r="BC44" i="2"/>
  <c r="BC45" i="2" s="1"/>
  <c r="BB40" i="2"/>
  <c r="BA40" i="2"/>
  <c r="BA44" i="2" s="1"/>
  <c r="BA45" i="2" s="1"/>
  <c r="AZ40" i="2"/>
  <c r="AZ44" i="2" s="1"/>
  <c r="AZ45" i="2" s="1"/>
  <c r="AY40" i="2"/>
  <c r="AY44" i="2" s="1"/>
  <c r="AY45" i="2" s="1"/>
  <c r="AX40" i="2"/>
  <c r="AX44" i="2" s="1"/>
  <c r="AX45" i="2" s="1"/>
  <c r="AW40" i="2"/>
  <c r="AW44" i="2" s="1"/>
  <c r="AW45" i="2" s="1"/>
  <c r="AU40" i="2"/>
  <c r="AU44" i="2" s="1"/>
  <c r="AU45" i="2" s="1"/>
  <c r="AT40" i="2"/>
  <c r="AT44" i="2" s="1"/>
  <c r="AT45" i="2" s="1"/>
  <c r="AR40" i="2"/>
  <c r="AR44" i="2" s="1"/>
  <c r="AR45" i="2" s="1"/>
  <c r="AQ40" i="2"/>
  <c r="AP40" i="2"/>
  <c r="AP44" i="2" s="1"/>
  <c r="AP45" i="2" s="1"/>
  <c r="AO40" i="2"/>
  <c r="AO44" i="2" s="1"/>
  <c r="AO45" i="2" s="1"/>
  <c r="AN40" i="2"/>
  <c r="AN44" i="2" s="1"/>
  <c r="AN45" i="2" s="1"/>
  <c r="AM40" i="2"/>
  <c r="AM44" i="2" s="1"/>
  <c r="AM45" i="2" s="1"/>
  <c r="AL40" i="2"/>
  <c r="AL44" i="2" s="1"/>
  <c r="AL45" i="2" s="1"/>
  <c r="AK40" i="2"/>
  <c r="AK44" i="2" s="1"/>
  <c r="AK45" i="2" s="1"/>
  <c r="AJ40" i="2"/>
  <c r="AJ44" i="2" s="1"/>
  <c r="AJ45" i="2" s="1"/>
  <c r="AI40" i="2"/>
  <c r="AI44" i="2" s="1"/>
  <c r="AI45" i="2" s="1"/>
  <c r="AH40" i="2"/>
  <c r="AH44" i="2" s="1"/>
  <c r="AH45" i="2" s="1"/>
  <c r="AG40" i="2"/>
  <c r="AG44" i="2" s="1"/>
  <c r="AG45" i="2" s="1"/>
  <c r="AF40" i="2"/>
  <c r="AF44" i="2" s="1"/>
  <c r="AF45" i="2" s="1"/>
  <c r="AE40" i="2"/>
  <c r="AA40" i="2"/>
  <c r="AA44" i="2" s="1"/>
  <c r="AA45" i="2" s="1"/>
  <c r="Z40" i="2"/>
  <c r="Z44" i="2" s="1"/>
  <c r="Z45" i="2" s="1"/>
  <c r="Y40" i="2"/>
  <c r="Y44" i="2" s="1"/>
  <c r="Y45" i="2" s="1"/>
  <c r="X40" i="2"/>
  <c r="X44" i="2" s="1"/>
  <c r="X45" i="2" s="1"/>
  <c r="W40" i="2"/>
  <c r="W44" i="2" s="1"/>
  <c r="W45" i="2" s="1"/>
  <c r="V40" i="2"/>
  <c r="T40" i="2"/>
  <c r="T44" i="2" s="1"/>
  <c r="T45" i="2" s="1"/>
  <c r="S40" i="2"/>
  <c r="S44" i="2" s="1"/>
  <c r="S45" i="2" s="1"/>
  <c r="R40" i="2"/>
  <c r="R44" i="2" s="1"/>
  <c r="R45" i="2" s="1"/>
  <c r="Q40" i="2"/>
  <c r="Q44" i="2" s="1"/>
  <c r="Q45" i="2" s="1"/>
  <c r="P40" i="2"/>
  <c r="P44" i="2" s="1"/>
  <c r="P45" i="2" s="1"/>
  <c r="O40" i="2"/>
  <c r="O44" i="2" s="1"/>
  <c r="O45" i="2" s="1"/>
  <c r="N40" i="2"/>
  <c r="N44" i="2" s="1"/>
  <c r="N45" i="2" s="1"/>
  <c r="M40" i="2"/>
  <c r="M44" i="2" s="1"/>
  <c r="M45" i="2" s="1"/>
  <c r="L44" i="2"/>
  <c r="L45" i="2" s="1"/>
  <c r="K40" i="2"/>
  <c r="K44" i="2" s="1"/>
  <c r="K45" i="2" s="1"/>
  <c r="J40" i="2"/>
  <c r="J44" i="2" s="1"/>
  <c r="J45" i="2" s="1"/>
  <c r="I40" i="2"/>
  <c r="I44" i="2" s="1"/>
  <c r="I45" i="2" s="1"/>
  <c r="H40" i="2"/>
  <c r="H44" i="2" s="1"/>
  <c r="H45" i="2" s="1"/>
  <c r="G40" i="2"/>
  <c r="G44" i="2" s="1"/>
  <c r="G45" i="2" s="1"/>
  <c r="F40" i="2"/>
  <c r="F44" i="2" s="1"/>
  <c r="F45" i="2" s="1"/>
  <c r="E40" i="2"/>
  <c r="E44" i="2" s="1"/>
  <c r="E45" i="2" s="1"/>
  <c r="D40" i="2"/>
  <c r="D44" i="2" s="1"/>
  <c r="D45" i="2" s="1"/>
  <c r="C40" i="2"/>
  <c r="BL29" i="2"/>
  <c r="BJ29" i="2"/>
  <c r="BJ33" i="2" s="1"/>
  <c r="BJ34" i="2" s="1"/>
  <c r="BG29" i="2"/>
  <c r="BG33" i="2" s="1"/>
  <c r="BG34" i="2" s="1"/>
  <c r="BF33" i="2"/>
  <c r="BF34" i="2" s="1"/>
  <c r="BE33" i="2"/>
  <c r="BE34" i="2" s="1"/>
  <c r="BD33" i="2"/>
  <c r="BD34" i="2" s="1"/>
  <c r="BC33" i="2"/>
  <c r="BC34" i="2" s="1"/>
  <c r="BB29" i="2"/>
  <c r="BA29" i="2"/>
  <c r="BA33" i="2" s="1"/>
  <c r="BA34" i="2" s="1"/>
  <c r="AZ29" i="2"/>
  <c r="AZ33" i="2" s="1"/>
  <c r="AZ34" i="2" s="1"/>
  <c r="AY29" i="2"/>
  <c r="AY33" i="2" s="1"/>
  <c r="AY34" i="2" s="1"/>
  <c r="AX29" i="2"/>
  <c r="AX33" i="2" s="1"/>
  <c r="AX34" i="2" s="1"/>
  <c r="AW29" i="2"/>
  <c r="AW33" i="2" s="1"/>
  <c r="AW34" i="2" s="1"/>
  <c r="AU29" i="2"/>
  <c r="AU33" i="2" s="1"/>
  <c r="AU34" i="2" s="1"/>
  <c r="AT29" i="2"/>
  <c r="AT33" i="2" s="1"/>
  <c r="AT34" i="2" s="1"/>
  <c r="AR29" i="2"/>
  <c r="AR33" i="2" s="1"/>
  <c r="AR34" i="2" s="1"/>
  <c r="AQ29" i="2"/>
  <c r="AP29" i="2"/>
  <c r="AP33" i="2" s="1"/>
  <c r="AP34" i="2" s="1"/>
  <c r="AO29" i="2"/>
  <c r="AO33" i="2" s="1"/>
  <c r="AO34" i="2" s="1"/>
  <c r="AN29" i="2"/>
  <c r="AN33" i="2" s="1"/>
  <c r="AN34" i="2" s="1"/>
  <c r="AM29" i="2"/>
  <c r="AM33" i="2" s="1"/>
  <c r="AM34" i="2" s="1"/>
  <c r="AL29" i="2"/>
  <c r="AL33" i="2" s="1"/>
  <c r="AL34" i="2" s="1"/>
  <c r="AK29" i="2"/>
  <c r="AK33" i="2" s="1"/>
  <c r="AK34" i="2" s="1"/>
  <c r="AJ29" i="2"/>
  <c r="AJ33" i="2" s="1"/>
  <c r="AJ34" i="2" s="1"/>
  <c r="AI29" i="2"/>
  <c r="AI33" i="2" s="1"/>
  <c r="AI34" i="2" s="1"/>
  <c r="AH29" i="2"/>
  <c r="AH33" i="2" s="1"/>
  <c r="AH34" i="2" s="1"/>
  <c r="AG29" i="2"/>
  <c r="AG33" i="2" s="1"/>
  <c r="AG34" i="2" s="1"/>
  <c r="AF29" i="2"/>
  <c r="AF33" i="2" s="1"/>
  <c r="AF34" i="2" s="1"/>
  <c r="AE29" i="2"/>
  <c r="AA29" i="2"/>
  <c r="AA33" i="2" s="1"/>
  <c r="AA34" i="2" s="1"/>
  <c r="Z29" i="2"/>
  <c r="Z33" i="2" s="1"/>
  <c r="Z34" i="2" s="1"/>
  <c r="Y29" i="2"/>
  <c r="Y33" i="2" s="1"/>
  <c r="Y34" i="2" s="1"/>
  <c r="X29" i="2"/>
  <c r="X33" i="2" s="1"/>
  <c r="X34" i="2" s="1"/>
  <c r="W29" i="2"/>
  <c r="W33" i="2" s="1"/>
  <c r="W34" i="2" s="1"/>
  <c r="V29" i="2"/>
  <c r="T29" i="2"/>
  <c r="T33" i="2" s="1"/>
  <c r="T34" i="2" s="1"/>
  <c r="S29" i="2"/>
  <c r="S33" i="2" s="1"/>
  <c r="S34" i="2" s="1"/>
  <c r="R29" i="2"/>
  <c r="R33" i="2" s="1"/>
  <c r="R34" i="2" s="1"/>
  <c r="Q29" i="2"/>
  <c r="Q33" i="2" s="1"/>
  <c r="Q34" i="2" s="1"/>
  <c r="P29" i="2"/>
  <c r="P33" i="2" s="1"/>
  <c r="P34" i="2" s="1"/>
  <c r="O29" i="2"/>
  <c r="O33" i="2" s="1"/>
  <c r="O34" i="2" s="1"/>
  <c r="N29" i="2"/>
  <c r="N33" i="2" s="1"/>
  <c r="N34" i="2" s="1"/>
  <c r="M29" i="2"/>
  <c r="M33" i="2" s="1"/>
  <c r="M34" i="2" s="1"/>
  <c r="L29" i="2"/>
  <c r="L33" i="2" s="1"/>
  <c r="L34" i="2" s="1"/>
  <c r="K29" i="2"/>
  <c r="K33" i="2" s="1"/>
  <c r="K34" i="2" s="1"/>
  <c r="J29" i="2"/>
  <c r="J33" i="2" s="1"/>
  <c r="J34" i="2" s="1"/>
  <c r="I29" i="2"/>
  <c r="I33" i="2" s="1"/>
  <c r="I34" i="2" s="1"/>
  <c r="H29" i="2"/>
  <c r="H33" i="2" s="1"/>
  <c r="H34" i="2" s="1"/>
  <c r="G29" i="2"/>
  <c r="G33" i="2" s="1"/>
  <c r="G34" i="2" s="1"/>
  <c r="F29" i="2"/>
  <c r="F33" i="2" s="1"/>
  <c r="F34" i="2" s="1"/>
  <c r="E29" i="2"/>
  <c r="E33" i="2" s="1"/>
  <c r="E34" i="2" s="1"/>
  <c r="D29" i="2"/>
  <c r="D33" i="2" s="1"/>
  <c r="D34" i="2" s="1"/>
  <c r="C29" i="2"/>
  <c r="BL18"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H62" i="4" s="1"/>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22" i="2"/>
  <c r="D23" i="2" s="1"/>
  <c r="I82" i="11" l="1"/>
  <c r="Q82" i="11" s="1"/>
  <c r="BG135" i="2"/>
  <c r="M46" i="4"/>
  <c r="N46" i="4" s="1"/>
  <c r="M62" i="4"/>
  <c r="N62" i="4" s="1"/>
  <c r="M63" i="4"/>
  <c r="N63" i="4" s="1"/>
  <c r="M61" i="4"/>
  <c r="N61" i="4" s="1"/>
  <c r="H72" i="4"/>
  <c r="M72" i="4" s="1"/>
  <c r="N72" i="4" s="1"/>
  <c r="H96" i="4"/>
  <c r="K96" i="4" s="1"/>
  <c r="L96" i="4" s="1"/>
  <c r="M97" i="4"/>
  <c r="V44" i="2"/>
  <c r="V45" i="2" s="1"/>
  <c r="H93" i="4"/>
  <c r="K93" i="4" s="1"/>
  <c r="L93" i="4" s="1"/>
  <c r="V33" i="2"/>
  <c r="V34" i="2" s="1"/>
  <c r="H92" i="4"/>
  <c r="BB44" i="2"/>
  <c r="BB45" i="2" s="1"/>
  <c r="H104" i="4"/>
  <c r="K104" i="4" s="1"/>
  <c r="L104" i="4" s="1"/>
  <c r="AQ55" i="2"/>
  <c r="AQ56" i="2" s="1"/>
  <c r="H98" i="4"/>
  <c r="K98" i="4" s="1"/>
  <c r="L98" i="4" s="1"/>
  <c r="V55" i="2"/>
  <c r="V56" i="2" s="1"/>
  <c r="H94" i="4"/>
  <c r="K94" i="4" s="1"/>
  <c r="L94" i="4" s="1"/>
  <c r="BB33" i="2"/>
  <c r="BB34" i="2" s="1"/>
  <c r="H103" i="4"/>
  <c r="H73" i="4"/>
  <c r="M73" i="4" s="1"/>
  <c r="N73" i="4" s="1"/>
  <c r="H97" i="4"/>
  <c r="M49" i="4"/>
  <c r="N49" i="4" s="1"/>
  <c r="M60" i="4"/>
  <c r="N60" i="4" s="1"/>
  <c r="H64" i="4"/>
  <c r="M43" i="4"/>
  <c r="N43" i="4" s="1"/>
  <c r="M48" i="4"/>
  <c r="N48" i="4" s="1"/>
  <c r="C46" i="11"/>
  <c r="M46" i="11" s="1"/>
  <c r="N46" i="11" s="1"/>
  <c r="H47" i="4"/>
  <c r="M47" i="4" s="1"/>
  <c r="N47" i="4" s="1"/>
  <c r="K73" i="4"/>
  <c r="L73" i="4" s="1"/>
  <c r="O73" i="4"/>
  <c r="K63" i="4"/>
  <c r="L63" i="4" s="1"/>
  <c r="O63" i="4"/>
  <c r="K61" i="4"/>
  <c r="L61" i="4" s="1"/>
  <c r="O61" i="4"/>
  <c r="K62" i="4"/>
  <c r="L62" i="4" s="1"/>
  <c r="O62" i="4"/>
  <c r="K44" i="11"/>
  <c r="L44" i="11" s="1"/>
  <c r="K45" i="11"/>
  <c r="L45" i="11" s="1"/>
  <c r="K46" i="11"/>
  <c r="L46" i="11" s="1"/>
  <c r="K47" i="11"/>
  <c r="L47" i="11" s="1"/>
  <c r="O43" i="11"/>
  <c r="R64" i="11"/>
  <c r="AD101" i="2"/>
  <c r="AD102" i="2"/>
  <c r="AD112" i="2"/>
  <c r="AD113" i="2"/>
  <c r="AD123" i="2"/>
  <c r="AD124" i="2"/>
  <c r="BH101" i="2"/>
  <c r="BH102" i="2"/>
  <c r="BH112" i="2"/>
  <c r="BH113" i="2"/>
  <c r="BH123" i="2"/>
  <c r="BH124" i="2"/>
  <c r="O46" i="11"/>
  <c r="O45" i="11"/>
  <c r="O44" i="11"/>
  <c r="O47" i="11"/>
  <c r="I42" i="11"/>
  <c r="K42" i="11" s="1"/>
  <c r="L42" i="11" s="1"/>
  <c r="K43" i="11"/>
  <c r="L43" i="11" s="1"/>
  <c r="BH13" i="2"/>
  <c r="BD21" i="2"/>
  <c r="AW21" i="2"/>
  <c r="AM21" i="2"/>
  <c r="AF21" i="2"/>
  <c r="T21" i="2"/>
  <c r="L21" i="2"/>
  <c r="D21" i="2"/>
  <c r="BE21" i="2"/>
  <c r="AK21" i="2"/>
  <c r="M21" i="2"/>
  <c r="BC21" i="2"/>
  <c r="AU21" i="2"/>
  <c r="AI21" i="2"/>
  <c r="X21" i="2"/>
  <c r="O21" i="2"/>
  <c r="G21" i="2"/>
  <c r="AN21" i="2"/>
  <c r="I21" i="2"/>
  <c r="BF21" i="2"/>
  <c r="AY21" i="2"/>
  <c r="AO21" i="2"/>
  <c r="AH21" i="2"/>
  <c r="W21" i="2"/>
  <c r="N21" i="2"/>
  <c r="F21" i="2"/>
  <c r="AG21" i="2"/>
  <c r="AD46" i="2"/>
  <c r="AD47" i="2"/>
  <c r="BH57" i="2"/>
  <c r="BH58" i="2"/>
  <c r="AD68" i="2"/>
  <c r="AD69" i="2"/>
  <c r="BH35" i="2"/>
  <c r="BH36" i="2"/>
  <c r="AD90" i="2"/>
  <c r="AD91" i="2"/>
  <c r="BJ21" i="2"/>
  <c r="BA21" i="2"/>
  <c r="AQ21" i="2"/>
  <c r="AJ21" i="2"/>
  <c r="Y21" i="2"/>
  <c r="P21" i="2"/>
  <c r="H21" i="2"/>
  <c r="AR21" i="2"/>
  <c r="V21" i="2"/>
  <c r="E21" i="2"/>
  <c r="BG21" i="2"/>
  <c r="AZ21" i="2"/>
  <c r="AP21" i="2"/>
  <c r="AE21" i="2"/>
  <c r="S21" i="2"/>
  <c r="K21" i="2"/>
  <c r="C21" i="2"/>
  <c r="Z21" i="2"/>
  <c r="BB21" i="2"/>
  <c r="AT21" i="2"/>
  <c r="AL21" i="2"/>
  <c r="AA21" i="2"/>
  <c r="R21" i="2"/>
  <c r="J21" i="2"/>
  <c r="AX21" i="2"/>
  <c r="Q21" i="2"/>
  <c r="BH46" i="2"/>
  <c r="BH47" i="2"/>
  <c r="AD13" i="2"/>
  <c r="AD57" i="2"/>
  <c r="AD58" i="2"/>
  <c r="BH68" i="2"/>
  <c r="BH69" i="2"/>
  <c r="AD35" i="2"/>
  <c r="AD36" i="2"/>
  <c r="BH90" i="2"/>
  <c r="BH91" i="2"/>
  <c r="C48" i="11"/>
  <c r="M48" i="11" s="1"/>
  <c r="N48" i="11" s="1"/>
  <c r="BH24" i="2"/>
  <c r="AD24" i="2"/>
  <c r="Q74" i="11"/>
  <c r="R72" i="11"/>
  <c r="R74" i="11" s="1"/>
  <c r="C73" i="11"/>
  <c r="M73" i="11" s="1"/>
  <c r="N73" i="11" s="1"/>
  <c r="C72" i="11"/>
  <c r="M72" i="11" s="1"/>
  <c r="N72" i="11" s="1"/>
  <c r="Q49" i="11"/>
  <c r="BH86" i="2"/>
  <c r="BH87"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D60" i="5"/>
  <c r="K60" i="5" s="1"/>
  <c r="L60" i="5" s="1"/>
  <c r="C60" i="11"/>
  <c r="M60" i="11" s="1"/>
  <c r="N60" i="11" s="1"/>
  <c r="D67" i="5"/>
  <c r="K67" i="5" s="1"/>
  <c r="L67" i="5" s="1"/>
  <c r="C67" i="11"/>
  <c r="M67" i="11" s="1"/>
  <c r="N67" i="11" s="1"/>
  <c r="D43" i="5"/>
  <c r="K43" i="5" s="1"/>
  <c r="L43" i="5" s="1"/>
  <c r="C43" i="11"/>
  <c r="D47" i="5"/>
  <c r="K47" i="5" s="1"/>
  <c r="L47" i="5" s="1"/>
  <c r="C47" i="11"/>
  <c r="K82" i="11"/>
  <c r="L82" i="11" s="1"/>
  <c r="I42" i="5"/>
  <c r="M42" i="5" s="1"/>
  <c r="AD86" i="2"/>
  <c r="AD87" i="2" s="1"/>
  <c r="BH31" i="2"/>
  <c r="BH32" i="2" s="1"/>
  <c r="BI74" i="2"/>
  <c r="BH79" i="2"/>
  <c r="AD75" i="2"/>
  <c r="AD76" i="2" s="1"/>
  <c r="AD79" i="2"/>
  <c r="BH75" i="2"/>
  <c r="BH76" i="2" s="1"/>
  <c r="BI85" i="2"/>
  <c r="BI91" i="2" s="1"/>
  <c r="AD51" i="2"/>
  <c r="AD55" i="2" s="1"/>
  <c r="AD56" i="2" s="1"/>
  <c r="BH51" i="2"/>
  <c r="BH55" i="2" s="1"/>
  <c r="BH56" i="2" s="1"/>
  <c r="AD95" i="2"/>
  <c r="BH95" i="2"/>
  <c r="BH99" i="2" s="1"/>
  <c r="BH100" i="2" s="1"/>
  <c r="BH97" i="2"/>
  <c r="BH98" i="2" s="1"/>
  <c r="BH64" i="2"/>
  <c r="BH65" i="2" s="1"/>
  <c r="AD18" i="2"/>
  <c r="AD62" i="2"/>
  <c r="AD66" i="2" s="1"/>
  <c r="AD67" i="2" s="1"/>
  <c r="AE66" i="2"/>
  <c r="AE67" i="2" s="1"/>
  <c r="BH62" i="2"/>
  <c r="BH66" i="2" s="1"/>
  <c r="BH67" i="2" s="1"/>
  <c r="AD106" i="2"/>
  <c r="AE110" i="2"/>
  <c r="AE111" i="2" s="1"/>
  <c r="BH106" i="2"/>
  <c r="BH110" i="2" s="1"/>
  <c r="BH111" i="2" s="1"/>
  <c r="BI96" i="2"/>
  <c r="AD97" i="2"/>
  <c r="AD98" i="2" s="1"/>
  <c r="BH53" i="2"/>
  <c r="BH54" i="2" s="1"/>
  <c r="BI63" i="2"/>
  <c r="AD64" i="2"/>
  <c r="AD65" i="2" s="1"/>
  <c r="AE22" i="2"/>
  <c r="AE23" i="2" s="1"/>
  <c r="BH18" i="2"/>
  <c r="BH22" i="2" s="1"/>
  <c r="BH23" i="2" s="1"/>
  <c r="AD29" i="2"/>
  <c r="AD33" i="2" s="1"/>
  <c r="AD34" i="2" s="1"/>
  <c r="AE33" i="2"/>
  <c r="AE34" i="2" s="1"/>
  <c r="BH29" i="2"/>
  <c r="BH33" i="2" s="1"/>
  <c r="BH34" i="2" s="1"/>
  <c r="AD73" i="2"/>
  <c r="AE77" i="2"/>
  <c r="AE78" i="2" s="1"/>
  <c r="BH73" i="2"/>
  <c r="BH77" i="2" s="1"/>
  <c r="BH78" i="2" s="1"/>
  <c r="AD117" i="2"/>
  <c r="AE121" i="2"/>
  <c r="AE122" i="2" s="1"/>
  <c r="BH117" i="2"/>
  <c r="BH121" i="2" s="1"/>
  <c r="BH122" i="2" s="1"/>
  <c r="BH42" i="2"/>
  <c r="BH43" i="2" s="1"/>
  <c r="BH108" i="2"/>
  <c r="BH109" i="2" s="1"/>
  <c r="BI52" i="2"/>
  <c r="AD53" i="2"/>
  <c r="AD54" i="2" s="1"/>
  <c r="BH20" i="2"/>
  <c r="BH119" i="2"/>
  <c r="BH120" i="2" s="1"/>
  <c r="BI30" i="2"/>
  <c r="AD31" i="2"/>
  <c r="AD32" i="2" s="1"/>
  <c r="AD40" i="2"/>
  <c r="BH40" i="2"/>
  <c r="BH44" i="2" s="1"/>
  <c r="BH45" i="2" s="1"/>
  <c r="AD84" i="2"/>
  <c r="AE88" i="2"/>
  <c r="AE89" i="2" s="1"/>
  <c r="BH84" i="2"/>
  <c r="BH88" i="2" s="1"/>
  <c r="BH89" i="2" s="1"/>
  <c r="D48" i="5"/>
  <c r="K48" i="5" s="1"/>
  <c r="L48" i="5" s="1"/>
  <c r="BI41" i="2"/>
  <c r="AD42" i="2"/>
  <c r="AD43" i="2" s="1"/>
  <c r="BI107" i="2"/>
  <c r="AD108" i="2"/>
  <c r="AD109" i="2" s="1"/>
  <c r="BI19" i="2"/>
  <c r="BI25" i="2" s="1"/>
  <c r="AD20" i="2"/>
  <c r="BI118" i="2"/>
  <c r="AD119" i="2"/>
  <c r="AD120" i="2" s="1"/>
  <c r="D73" i="5"/>
  <c r="D72" i="5"/>
  <c r="K72" i="5" s="1"/>
  <c r="L72" i="5" s="1"/>
  <c r="D46" i="5"/>
  <c r="I82" i="5"/>
  <c r="J84" i="4"/>
  <c r="J74" i="4"/>
  <c r="K72" i="4"/>
  <c r="L72" i="4" s="1"/>
  <c r="K67" i="4"/>
  <c r="L67" i="4" s="1"/>
  <c r="I74" i="5"/>
  <c r="J64" i="4"/>
  <c r="K60" i="4"/>
  <c r="L60" i="4" s="1"/>
  <c r="I64" i="5"/>
  <c r="M64" i="5" s="1"/>
  <c r="AQ33" i="2"/>
  <c r="AQ34" i="2" s="1"/>
  <c r="AQ44" i="2"/>
  <c r="AQ45" i="2" s="1"/>
  <c r="AM66" i="2"/>
  <c r="AM67" i="2" s="1"/>
  <c r="AM99" i="2"/>
  <c r="AM100" i="2" s="1"/>
  <c r="AN22" i="2"/>
  <c r="AN23" i="2" s="1"/>
  <c r="AN66" i="2"/>
  <c r="AN67" i="2" s="1"/>
  <c r="AP77" i="2"/>
  <c r="AP78" i="2" s="1"/>
  <c r="C22" i="2"/>
  <c r="C23" i="2" s="1"/>
  <c r="C44" i="2"/>
  <c r="C45" i="2" s="1"/>
  <c r="C66" i="2"/>
  <c r="C67" i="2" s="1"/>
  <c r="C88" i="2"/>
  <c r="C89" i="2" s="1"/>
  <c r="C110" i="2"/>
  <c r="C111" i="2" s="1"/>
  <c r="C33" i="2"/>
  <c r="C34" i="2" s="1"/>
  <c r="C55" i="2"/>
  <c r="C56" i="2" s="1"/>
  <c r="C77" i="2"/>
  <c r="C78" i="2" s="1"/>
  <c r="C99" i="2"/>
  <c r="C100" i="2" s="1"/>
  <c r="C121" i="2"/>
  <c r="C122" i="2" s="1"/>
  <c r="AZ88" i="2"/>
  <c r="AZ89" i="2" s="1"/>
  <c r="AE55" i="2"/>
  <c r="AE56" i="2" s="1"/>
  <c r="AU88" i="2"/>
  <c r="AU89" i="2" s="1"/>
  <c r="AD9" i="2"/>
  <c r="AD10" i="2" s="1"/>
  <c r="AM88" i="2"/>
  <c r="AM89" i="2" s="1"/>
  <c r="BA88" i="2"/>
  <c r="BA89" i="2" s="1"/>
  <c r="BG130" i="2"/>
  <c r="BG131" i="2" s="1"/>
  <c r="AE44" i="2"/>
  <c r="AE45" i="2" s="1"/>
  <c r="AK88" i="2"/>
  <c r="AK89" i="2" s="1"/>
  <c r="AR88" i="2"/>
  <c r="AR89" i="2" s="1"/>
  <c r="BH9" i="2"/>
  <c r="BH10" i="2" s="1"/>
  <c r="K47" i="4"/>
  <c r="K45" i="4"/>
  <c r="K49" i="4"/>
  <c r="AE99" i="2"/>
  <c r="AE100" i="2" s="1"/>
  <c r="J42" i="4"/>
  <c r="O42" i="4" s="1"/>
  <c r="K43" i="4"/>
  <c r="K48" i="4"/>
  <c r="K46" i="4"/>
  <c r="BI8" i="2"/>
  <c r="BI14" i="2" s="1"/>
  <c r="BH129" i="2"/>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BH134" i="2" l="1"/>
  <c r="BH135" i="2"/>
  <c r="H105" i="4"/>
  <c r="K105" i="4" s="1"/>
  <c r="L105" i="4" s="1"/>
  <c r="K97" i="4"/>
  <c r="L97" i="4" s="1"/>
  <c r="H99" i="4"/>
  <c r="K99" i="4" s="1"/>
  <c r="L99" i="4" s="1"/>
  <c r="H74" i="4"/>
  <c r="M74" i="4" s="1"/>
  <c r="N74" i="4" s="1"/>
  <c r="K103" i="4"/>
  <c r="L103" i="4" s="1"/>
  <c r="H95" i="4"/>
  <c r="K95" i="4" s="1"/>
  <c r="L95" i="4" s="1"/>
  <c r="K92" i="4"/>
  <c r="L92" i="4" s="1"/>
  <c r="H42" i="4"/>
  <c r="M64" i="4"/>
  <c r="N64" i="4" s="1"/>
  <c r="AD121" i="2"/>
  <c r="AD122" i="2" s="1"/>
  <c r="BI117" i="2"/>
  <c r="K84" i="4"/>
  <c r="L84" i="4" s="1"/>
  <c r="K64" i="4"/>
  <c r="L64" i="4" s="1"/>
  <c r="O64" i="4"/>
  <c r="K74" i="4"/>
  <c r="L74" i="4" s="1"/>
  <c r="O74" i="4"/>
  <c r="L49" i="4"/>
  <c r="L45" i="4"/>
  <c r="L48" i="4"/>
  <c r="L47" i="4"/>
  <c r="L43" i="4"/>
  <c r="L46" i="4"/>
  <c r="I49" i="11"/>
  <c r="O49" i="11" s="1"/>
  <c r="BI101" i="2"/>
  <c r="BI102" i="2"/>
  <c r="BI123" i="2"/>
  <c r="BI124" i="2"/>
  <c r="BI112" i="2"/>
  <c r="BI113" i="2"/>
  <c r="O42" i="11"/>
  <c r="BI13" i="2"/>
  <c r="AD21" i="2"/>
  <c r="BI68" i="2"/>
  <c r="BI69" i="2"/>
  <c r="BI46" i="2"/>
  <c r="BI47" i="2"/>
  <c r="BI35" i="2"/>
  <c r="BI36" i="2"/>
  <c r="BH21" i="2"/>
  <c r="BI57" i="2"/>
  <c r="BI58" i="2"/>
  <c r="BI79" i="2"/>
  <c r="BI80" i="2"/>
  <c r="BI75" i="2"/>
  <c r="BI76" i="2" s="1"/>
  <c r="BI24" i="2"/>
  <c r="C74" i="11"/>
  <c r="M74" i="11" s="1"/>
  <c r="N74" i="11" s="1"/>
  <c r="D64" i="5"/>
  <c r="K64" i="5" s="1"/>
  <c r="L64" i="5" s="1"/>
  <c r="BK74" i="2"/>
  <c r="BK80" i="2" s="1"/>
  <c r="K74" i="11"/>
  <c r="L74" i="11" s="1"/>
  <c r="M47" i="11"/>
  <c r="N47" i="11" s="1"/>
  <c r="C42" i="11"/>
  <c r="M43" i="11"/>
  <c r="N43" i="11" s="1"/>
  <c r="C64" i="11"/>
  <c r="M64" i="11" s="1"/>
  <c r="N64" i="11" s="1"/>
  <c r="K64" i="11"/>
  <c r="L64" i="11" s="1"/>
  <c r="O64" i="11"/>
  <c r="M45" i="11"/>
  <c r="N45" i="11" s="1"/>
  <c r="M44" i="11"/>
  <c r="N44" i="11" s="1"/>
  <c r="I49" i="5"/>
  <c r="M49" i="5" s="1"/>
  <c r="BI86" i="2"/>
  <c r="BI87" i="2" s="1"/>
  <c r="BI90" i="2"/>
  <c r="BK85" i="2"/>
  <c r="BI95" i="2"/>
  <c r="BK95" i="2" s="1"/>
  <c r="BM95" i="2" s="1"/>
  <c r="BI106" i="2"/>
  <c r="BK106" i="2" s="1"/>
  <c r="BM106" i="2" s="1"/>
  <c r="AD99" i="2"/>
  <c r="AD100" i="2" s="1"/>
  <c r="BI29" i="2"/>
  <c r="BK29" i="2" s="1"/>
  <c r="BM29" i="2" s="1"/>
  <c r="BI51" i="2"/>
  <c r="BK51" i="2" s="1"/>
  <c r="BM51" i="2" s="1"/>
  <c r="BI18" i="2"/>
  <c r="BK18" i="2" s="1"/>
  <c r="BM18" i="2" s="1"/>
  <c r="BK107" i="2"/>
  <c r="BK113" i="2" s="1"/>
  <c r="BI108" i="2"/>
  <c r="BI109" i="2" s="1"/>
  <c r="BI84" i="2"/>
  <c r="AD88" i="2"/>
  <c r="AD89" i="2" s="1"/>
  <c r="BK96" i="2"/>
  <c r="BK102" i="2" s="1"/>
  <c r="BI97" i="2"/>
  <c r="BI98" i="2" s="1"/>
  <c r="BK19" i="2"/>
  <c r="BK25" i="2" s="1"/>
  <c r="BI20" i="2"/>
  <c r="AD110" i="2"/>
  <c r="AD111" i="2" s="1"/>
  <c r="BK30" i="2"/>
  <c r="BK36" i="2" s="1"/>
  <c r="BI31" i="2"/>
  <c r="BI32" i="2" s="1"/>
  <c r="BK118" i="2"/>
  <c r="AD22" i="2"/>
  <c r="AD23" i="2" s="1"/>
  <c r="AD44" i="2"/>
  <c r="AD45" i="2" s="1"/>
  <c r="BI40" i="2"/>
  <c r="BK40" i="2" s="1"/>
  <c r="BM40" i="2" s="1"/>
  <c r="BI73" i="2"/>
  <c r="AD77" i="2"/>
  <c r="AD78" i="2" s="1"/>
  <c r="BK41" i="2"/>
  <c r="BK47" i="2" s="1"/>
  <c r="BI42" i="2"/>
  <c r="BI43" i="2" s="1"/>
  <c r="BK52" i="2"/>
  <c r="BK58" i="2" s="1"/>
  <c r="BI53" i="2"/>
  <c r="BI54" i="2" s="1"/>
  <c r="BK63" i="2"/>
  <c r="BI64" i="2"/>
  <c r="BI65" i="2" s="1"/>
  <c r="BI62" i="2"/>
  <c r="BK62" i="2" s="1"/>
  <c r="BM62" i="2" s="1"/>
  <c r="D74" i="5"/>
  <c r="K74" i="5" s="1"/>
  <c r="L74" i="5" s="1"/>
  <c r="K73" i="5"/>
  <c r="L73" i="5" s="1"/>
  <c r="K46" i="5"/>
  <c r="L46" i="5" s="1"/>
  <c r="D42" i="5"/>
  <c r="BH130" i="2"/>
  <c r="BH131" i="2" s="1"/>
  <c r="BK8" i="2"/>
  <c r="BK14" i="2" s="1"/>
  <c r="BI9" i="2"/>
  <c r="BI10" i="2" s="1"/>
  <c r="K42" i="4"/>
  <c r="J50" i="4"/>
  <c r="O50" i="4" s="1"/>
  <c r="BG128" i="2"/>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C82" i="11" l="1"/>
  <c r="M82" i="11" s="1"/>
  <c r="N82" i="11" s="1"/>
  <c r="H84" i="4"/>
  <c r="M84" i="4" s="1"/>
  <c r="N84" i="4" s="1"/>
  <c r="H50" i="4"/>
  <c r="M50" i="4" s="1"/>
  <c r="N50" i="4" s="1"/>
  <c r="M42" i="4"/>
  <c r="N42" i="4" s="1"/>
  <c r="BK75" i="2"/>
  <c r="BM75" i="2" s="1"/>
  <c r="BM76" i="2" s="1"/>
  <c r="L42" i="4"/>
  <c r="K49" i="11"/>
  <c r="L49" i="11" s="1"/>
  <c r="BM118" i="2"/>
  <c r="BK124" i="2"/>
  <c r="BI21" i="2"/>
  <c r="BM63" i="2"/>
  <c r="BK69" i="2"/>
  <c r="BM85" i="2"/>
  <c r="BK91" i="2"/>
  <c r="BK57" i="2"/>
  <c r="BM52" i="2"/>
  <c r="BK35" i="2"/>
  <c r="BM30" i="2"/>
  <c r="BK101" i="2"/>
  <c r="BM96" i="2"/>
  <c r="BK13" i="2"/>
  <c r="BM8" i="2"/>
  <c r="BM14" i="2" s="1"/>
  <c r="BI44" i="2"/>
  <c r="BI45" i="2" s="1"/>
  <c r="BK46" i="2"/>
  <c r="BM41" i="2"/>
  <c r="BK24" i="2"/>
  <c r="BM19" i="2"/>
  <c r="BM25" i="2" s="1"/>
  <c r="BK112" i="2"/>
  <c r="BM107" i="2"/>
  <c r="BK79" i="2"/>
  <c r="BM74" i="2"/>
  <c r="C49" i="11"/>
  <c r="M42" i="11"/>
  <c r="N42" i="11" s="1"/>
  <c r="BK64" i="2"/>
  <c r="BK68" i="2"/>
  <c r="BK86" i="2"/>
  <c r="BK90" i="2"/>
  <c r="BK123" i="2"/>
  <c r="BI33" i="2"/>
  <c r="BI34" i="2" s="1"/>
  <c r="BI22" i="2"/>
  <c r="BI23" i="2" s="1"/>
  <c r="BI110" i="2"/>
  <c r="BI111" i="2" s="1"/>
  <c r="BI55" i="2"/>
  <c r="BI56" i="2" s="1"/>
  <c r="BI99" i="2"/>
  <c r="BI100" i="2" s="1"/>
  <c r="BI66" i="2"/>
  <c r="BI67" i="2" s="1"/>
  <c r="BK73" i="2"/>
  <c r="BI77" i="2"/>
  <c r="BI78" i="2" s="1"/>
  <c r="BK22" i="2"/>
  <c r="BK20" i="2"/>
  <c r="BK42" i="2"/>
  <c r="BK44" i="2"/>
  <c r="BI88" i="2"/>
  <c r="BI89" i="2" s="1"/>
  <c r="BK84" i="2"/>
  <c r="BK55" i="2"/>
  <c r="BK53" i="2"/>
  <c r="BK99" i="2"/>
  <c r="BK97" i="2"/>
  <c r="AD7" i="2"/>
  <c r="BK66" i="2"/>
  <c r="BI121" i="2"/>
  <c r="BI122" i="2" s="1"/>
  <c r="BK117" i="2"/>
  <c r="BK31" i="2"/>
  <c r="BK33" i="2"/>
  <c r="BK108" i="2"/>
  <c r="BK110" i="2"/>
  <c r="D82" i="5"/>
  <c r="D49" i="5"/>
  <c r="K42" i="5"/>
  <c r="L42" i="5" s="1"/>
  <c r="C11" i="2"/>
  <c r="C12" i="2" s="1"/>
  <c r="BG132" i="2"/>
  <c r="BG133" i="2" s="1"/>
  <c r="BH7" i="2"/>
  <c r="BH11" i="2" s="1"/>
  <c r="BH12" i="2" s="1"/>
  <c r="AE11" i="2"/>
  <c r="AE12" i="2" s="1"/>
  <c r="K50" i="4"/>
  <c r="BK76" i="2" l="1"/>
  <c r="L50" i="4"/>
  <c r="BM112" i="2"/>
  <c r="BM113" i="2"/>
  <c r="BM123" i="2"/>
  <c r="BM124" i="2"/>
  <c r="BM101" i="2"/>
  <c r="BM102" i="2"/>
  <c r="BM79" i="2"/>
  <c r="BM80" i="2"/>
  <c r="BM46" i="2"/>
  <c r="BM47" i="2"/>
  <c r="BM90" i="2"/>
  <c r="BM91" i="2"/>
  <c r="BM68" i="2"/>
  <c r="BM69" i="2"/>
  <c r="BM13" i="2"/>
  <c r="BM35" i="2"/>
  <c r="BM36" i="2"/>
  <c r="BM57" i="2"/>
  <c r="BM58" i="2"/>
  <c r="BM24" i="2"/>
  <c r="BK54" i="2"/>
  <c r="BM53" i="2"/>
  <c r="BM54" i="2" s="1"/>
  <c r="BK88" i="2"/>
  <c r="BM84" i="2"/>
  <c r="BK109" i="2"/>
  <c r="BM108" i="2"/>
  <c r="BM109" i="2" s="1"/>
  <c r="BK77" i="2"/>
  <c r="BM73" i="2"/>
  <c r="BK65" i="2"/>
  <c r="BM64" i="2"/>
  <c r="BM65" i="2" s="1"/>
  <c r="BK67" i="2"/>
  <c r="BM66" i="2"/>
  <c r="BM67" i="2" s="1"/>
  <c r="BK45" i="2"/>
  <c r="BM44" i="2"/>
  <c r="BM45" i="2" s="1"/>
  <c r="BK21" i="2"/>
  <c r="BM20" i="2"/>
  <c r="BK111" i="2"/>
  <c r="BM110" i="2"/>
  <c r="BM111" i="2" s="1"/>
  <c r="BK34" i="2"/>
  <c r="BM33" i="2"/>
  <c r="BM34" i="2" s="1"/>
  <c r="BK98" i="2"/>
  <c r="BM97" i="2"/>
  <c r="BM98" i="2" s="1"/>
  <c r="BK32" i="2"/>
  <c r="BM31" i="2"/>
  <c r="BM32" i="2" s="1"/>
  <c r="BK100" i="2"/>
  <c r="BM99" i="2"/>
  <c r="BM100" i="2" s="1"/>
  <c r="BK43" i="2"/>
  <c r="BM42" i="2"/>
  <c r="BM43" i="2" s="1"/>
  <c r="BK121" i="2"/>
  <c r="BM117" i="2"/>
  <c r="BK56" i="2"/>
  <c r="BM55" i="2"/>
  <c r="BM56" i="2" s="1"/>
  <c r="BK23" i="2"/>
  <c r="BM22" i="2"/>
  <c r="BM23" i="2" s="1"/>
  <c r="BK87" i="2"/>
  <c r="BM86" i="2"/>
  <c r="BM87" i="2" s="1"/>
  <c r="M49" i="11"/>
  <c r="N49" i="11" s="1"/>
  <c r="K49" i="5"/>
  <c r="L49" i="5" s="1"/>
  <c r="K82" i="5"/>
  <c r="L82" i="5" s="1"/>
  <c r="BH128" i="2"/>
  <c r="BJ129" i="2"/>
  <c r="BF129" i="2"/>
  <c r="BE129" i="2"/>
  <c r="BD129" i="2"/>
  <c r="BC129" i="2"/>
  <c r="BB129" i="2"/>
  <c r="BA129" i="2"/>
  <c r="AZ129" i="2"/>
  <c r="AY129" i="2"/>
  <c r="AX129" i="2"/>
  <c r="AW129" i="2"/>
  <c r="AV129" i="2"/>
  <c r="AU129" i="2"/>
  <c r="AT129" i="2"/>
  <c r="AS129" i="2"/>
  <c r="AR129" i="2"/>
  <c r="AQ129" i="2"/>
  <c r="AP129" i="2"/>
  <c r="AO129" i="2"/>
  <c r="AN129" i="2"/>
  <c r="AM129" i="2"/>
  <c r="AL129" i="2"/>
  <c r="AK129" i="2"/>
  <c r="AJ129" i="2"/>
  <c r="AI129" i="2"/>
  <c r="AH129" i="2"/>
  <c r="AG129" i="2"/>
  <c r="AF129" i="2"/>
  <c r="AE129" i="2"/>
  <c r="AA129" i="2"/>
  <c r="Z129" i="2"/>
  <c r="Y129" i="2"/>
  <c r="X129" i="2"/>
  <c r="W129" i="2"/>
  <c r="V129" i="2"/>
  <c r="T129" i="2"/>
  <c r="S129" i="2"/>
  <c r="R129" i="2"/>
  <c r="Q129" i="2"/>
  <c r="P129" i="2"/>
  <c r="O129" i="2"/>
  <c r="N129" i="2"/>
  <c r="M129" i="2"/>
  <c r="L129" i="2"/>
  <c r="K129" i="2"/>
  <c r="J129" i="2"/>
  <c r="I129" i="2"/>
  <c r="H129" i="2"/>
  <c r="G129" i="2"/>
  <c r="F129" i="2"/>
  <c r="E129" i="2"/>
  <c r="D129" i="2"/>
  <c r="C129" i="2"/>
  <c r="AV128" i="2"/>
  <c r="AS128" i="2"/>
  <c r="BJ127" i="2"/>
  <c r="AA127" i="2"/>
  <c r="Z127" i="2"/>
  <c r="Y127" i="2"/>
  <c r="X127" i="2"/>
  <c r="W127" i="2"/>
  <c r="V127" i="2"/>
  <c r="H26" i="11" s="1"/>
  <c r="T127" i="2"/>
  <c r="H25" i="11" s="1"/>
  <c r="S127" i="2"/>
  <c r="H24" i="11" s="1"/>
  <c r="R127" i="2"/>
  <c r="Q127" i="2"/>
  <c r="P127" i="2"/>
  <c r="H23" i="11" s="1"/>
  <c r="O127" i="2"/>
  <c r="N127" i="2"/>
  <c r="M127" i="2"/>
  <c r="L127" i="2"/>
  <c r="H21" i="11" s="1"/>
  <c r="K127" i="2"/>
  <c r="H20" i="11" s="1"/>
  <c r="J127" i="2"/>
  <c r="H19" i="11" s="1"/>
  <c r="I127" i="2"/>
  <c r="H127" i="2"/>
  <c r="H18" i="11" s="1"/>
  <c r="G127" i="2"/>
  <c r="F127" i="2"/>
  <c r="E127" i="2"/>
  <c r="D127" i="2"/>
  <c r="H14" i="11" s="1"/>
  <c r="C127" i="2"/>
  <c r="BJ126" i="2"/>
  <c r="BF126" i="2"/>
  <c r="F81" i="11" s="1"/>
  <c r="BE126" i="2"/>
  <c r="BD126" i="2"/>
  <c r="F80" i="11" s="1"/>
  <c r="BC126" i="2"/>
  <c r="F79" i="11" s="1"/>
  <c r="BB126" i="2"/>
  <c r="BA126" i="2"/>
  <c r="AZ126" i="2"/>
  <c r="AY126" i="2"/>
  <c r="AX126" i="2"/>
  <c r="AW126" i="2"/>
  <c r="AV126" i="2"/>
  <c r="AU126" i="2"/>
  <c r="AT126" i="2"/>
  <c r="AS126" i="2"/>
  <c r="AR126" i="2"/>
  <c r="AQ126" i="2"/>
  <c r="AP126" i="2"/>
  <c r="AO126" i="2"/>
  <c r="F56" i="11" s="1"/>
  <c r="AN126" i="2"/>
  <c r="AM126" i="2"/>
  <c r="AL126" i="2"/>
  <c r="F53" i="11" s="1"/>
  <c r="AK126" i="2"/>
  <c r="F52" i="11" s="1"/>
  <c r="AJ126" i="2"/>
  <c r="F36" i="11" s="1"/>
  <c r="AI126" i="2"/>
  <c r="AH126" i="2"/>
  <c r="AG126" i="2"/>
  <c r="F35" i="11" s="1"/>
  <c r="AF126" i="2"/>
  <c r="AE126" i="2"/>
  <c r="AA126" i="2"/>
  <c r="Z126" i="2"/>
  <c r="Y126" i="2"/>
  <c r="X126" i="2"/>
  <c r="W126" i="2"/>
  <c r="V126" i="2"/>
  <c r="F26" i="11" s="1"/>
  <c r="T126" i="2"/>
  <c r="F25" i="11" s="1"/>
  <c r="S126" i="2"/>
  <c r="F24" i="11" s="1"/>
  <c r="Q24" i="11" s="1"/>
  <c r="R24" i="11" s="1"/>
  <c r="R126" i="2"/>
  <c r="Q126" i="2"/>
  <c r="P126" i="2"/>
  <c r="F23" i="11" s="1"/>
  <c r="O126" i="2"/>
  <c r="N126" i="2"/>
  <c r="M126" i="2"/>
  <c r="F22" i="11" s="1"/>
  <c r="L126" i="2"/>
  <c r="F21" i="11" s="1"/>
  <c r="K126" i="2"/>
  <c r="F20" i="11" s="1"/>
  <c r="J126" i="2"/>
  <c r="F19" i="11" s="1"/>
  <c r="I126" i="2"/>
  <c r="H126" i="2"/>
  <c r="F18" i="11" s="1"/>
  <c r="G126" i="2"/>
  <c r="F17" i="11" s="1"/>
  <c r="F126" i="2"/>
  <c r="F16" i="11" s="1"/>
  <c r="E126" i="2"/>
  <c r="F15" i="11" s="1"/>
  <c r="Q15" i="11" s="1"/>
  <c r="R15" i="11" s="1"/>
  <c r="D126" i="2"/>
  <c r="F14" i="11" s="1"/>
  <c r="C126" i="2"/>
  <c r="BK9" i="2"/>
  <c r="J68" i="4" l="1"/>
  <c r="K68" i="4" s="1"/>
  <c r="AP135" i="2"/>
  <c r="I17" i="11"/>
  <c r="Q17" i="11" s="1"/>
  <c r="G135" i="2"/>
  <c r="O135" i="2"/>
  <c r="X135" i="2"/>
  <c r="AI135" i="2"/>
  <c r="AQ135" i="2"/>
  <c r="AY135" i="2"/>
  <c r="BJ135" i="2"/>
  <c r="W135" i="2"/>
  <c r="I18" i="11"/>
  <c r="Q18" i="11" s="1"/>
  <c r="H135" i="2"/>
  <c r="I23" i="11"/>
  <c r="Q23" i="11" s="1"/>
  <c r="R23" i="11" s="1"/>
  <c r="P135" i="2"/>
  <c r="Y135" i="2"/>
  <c r="I36" i="11"/>
  <c r="Q36" i="11" s="1"/>
  <c r="AJ135" i="2"/>
  <c r="AR135" i="2"/>
  <c r="AZ135" i="2"/>
  <c r="I78" i="11"/>
  <c r="Q78" i="11" s="1"/>
  <c r="AX135" i="2"/>
  <c r="I135" i="2"/>
  <c r="Q135" i="2"/>
  <c r="Z135" i="2"/>
  <c r="I52" i="11"/>
  <c r="Q52" i="11" s="1"/>
  <c r="AK135" i="2"/>
  <c r="AS135" i="2"/>
  <c r="BA135" i="2"/>
  <c r="I81" i="11"/>
  <c r="Q81" i="11" s="1"/>
  <c r="BF135" i="2"/>
  <c r="I19" i="11"/>
  <c r="Q19" i="11" s="1"/>
  <c r="R19" i="11" s="1"/>
  <c r="J135" i="2"/>
  <c r="R135" i="2"/>
  <c r="AA135" i="2"/>
  <c r="I53" i="11"/>
  <c r="Q53" i="11" s="1"/>
  <c r="AL135" i="2"/>
  <c r="AT135" i="2"/>
  <c r="BB135" i="2"/>
  <c r="I16" i="11"/>
  <c r="Q16" i="11" s="1"/>
  <c r="R16" i="11" s="1"/>
  <c r="F135" i="2"/>
  <c r="I13" i="11"/>
  <c r="Q13" i="11" s="1"/>
  <c r="C135" i="2"/>
  <c r="I20" i="11"/>
  <c r="Q20" i="11" s="1"/>
  <c r="K135" i="2"/>
  <c r="I24" i="11"/>
  <c r="S135" i="2"/>
  <c r="AE135" i="2"/>
  <c r="AM135" i="2"/>
  <c r="AU135" i="2"/>
  <c r="I79" i="11"/>
  <c r="Q79" i="11" s="1"/>
  <c r="BC135" i="2"/>
  <c r="AH135" i="2"/>
  <c r="I14" i="11"/>
  <c r="Q14" i="11" s="1"/>
  <c r="Q28" i="11" s="1"/>
  <c r="D135" i="2"/>
  <c r="I21" i="11"/>
  <c r="Q21" i="11" s="1"/>
  <c r="L135" i="2"/>
  <c r="I25" i="11"/>
  <c r="Q25" i="11" s="1"/>
  <c r="T135" i="2"/>
  <c r="AF135" i="2"/>
  <c r="AN135" i="2"/>
  <c r="AV135" i="2"/>
  <c r="I80" i="11"/>
  <c r="Q80" i="11" s="1"/>
  <c r="Q83" i="11" s="1"/>
  <c r="BD135" i="2"/>
  <c r="N135" i="2"/>
  <c r="I15" i="11"/>
  <c r="E135" i="2"/>
  <c r="I22" i="11"/>
  <c r="Q22" i="11" s="1"/>
  <c r="R22" i="11" s="1"/>
  <c r="M135" i="2"/>
  <c r="I26" i="11"/>
  <c r="Q26" i="11" s="1"/>
  <c r="R26" i="11" s="1"/>
  <c r="V135" i="2"/>
  <c r="I35" i="11"/>
  <c r="Q35" i="11" s="1"/>
  <c r="R35" i="11" s="1"/>
  <c r="AG135" i="2"/>
  <c r="I56" i="11"/>
  <c r="Q56" i="11" s="1"/>
  <c r="R56" i="11" s="1"/>
  <c r="AO135" i="2"/>
  <c r="I77" i="11"/>
  <c r="Q77" i="11" s="1"/>
  <c r="AW135" i="2"/>
  <c r="BE135" i="2"/>
  <c r="F68" i="11"/>
  <c r="F69" i="11" s="1"/>
  <c r="F68" i="4"/>
  <c r="F69" i="4" s="1"/>
  <c r="I68" i="11"/>
  <c r="Q68" i="11" s="1"/>
  <c r="F77" i="11"/>
  <c r="F78" i="11"/>
  <c r="R78" i="11" s="1"/>
  <c r="BM21" i="2"/>
  <c r="K23" i="11"/>
  <c r="L23" i="11" s="1"/>
  <c r="H34" i="11"/>
  <c r="R17" i="11"/>
  <c r="R20" i="11"/>
  <c r="R52" i="11"/>
  <c r="R79" i="11"/>
  <c r="Q69" i="11"/>
  <c r="R18" i="11"/>
  <c r="R21" i="11"/>
  <c r="R25" i="11"/>
  <c r="R36" i="11"/>
  <c r="R53" i="11"/>
  <c r="R81" i="11"/>
  <c r="BK10" i="2"/>
  <c r="BM9" i="2"/>
  <c r="BM10" i="2" s="1"/>
  <c r="I34" i="11"/>
  <c r="Q34" i="11" s="1"/>
  <c r="Q54" i="11"/>
  <c r="K20" i="11"/>
  <c r="L20" i="11" s="1"/>
  <c r="BK89" i="2"/>
  <c r="BM88" i="2"/>
  <c r="BM89" i="2" s="1"/>
  <c r="K24" i="11"/>
  <c r="L24" i="11" s="1"/>
  <c r="K18" i="11"/>
  <c r="L18" i="11" s="1"/>
  <c r="K25" i="11"/>
  <c r="L25" i="11" s="1"/>
  <c r="BK122" i="2"/>
  <c r="BM121" i="2"/>
  <c r="BM122" i="2" s="1"/>
  <c r="BK78" i="2"/>
  <c r="BM77" i="2"/>
  <c r="BM78" i="2" s="1"/>
  <c r="G13" i="5"/>
  <c r="F13" i="11"/>
  <c r="R13" i="11" s="1"/>
  <c r="F54" i="11"/>
  <c r="BG134" i="2"/>
  <c r="F82" i="11"/>
  <c r="H13" i="11"/>
  <c r="AD127" i="2"/>
  <c r="I15" i="4"/>
  <c r="H15" i="11"/>
  <c r="K15" i="11" s="1"/>
  <c r="L15" i="11" s="1"/>
  <c r="I17" i="4"/>
  <c r="H17" i="11"/>
  <c r="K17" i="11" s="1"/>
  <c r="L17" i="11" s="1"/>
  <c r="I22" i="4"/>
  <c r="H22" i="11"/>
  <c r="K22" i="11" s="1"/>
  <c r="L22" i="11" s="1"/>
  <c r="I35" i="4"/>
  <c r="H35" i="11"/>
  <c r="I53" i="4"/>
  <c r="H52" i="11"/>
  <c r="I57" i="4"/>
  <c r="H56" i="11"/>
  <c r="K56" i="11" s="1"/>
  <c r="L56" i="11" s="1"/>
  <c r="I79" i="4"/>
  <c r="H77" i="11"/>
  <c r="I81" i="4"/>
  <c r="H79" i="11"/>
  <c r="K79" i="11" s="1"/>
  <c r="L79" i="11" s="1"/>
  <c r="O14" i="11"/>
  <c r="O18" i="11"/>
  <c r="O25" i="11"/>
  <c r="O36" i="11"/>
  <c r="O53" i="11"/>
  <c r="O68" i="11"/>
  <c r="O78" i="11"/>
  <c r="F34" i="11"/>
  <c r="I16" i="4"/>
  <c r="H16" i="11"/>
  <c r="I36" i="4"/>
  <c r="H36" i="11"/>
  <c r="K36" i="11" s="1"/>
  <c r="L36" i="11" s="1"/>
  <c r="I54" i="4"/>
  <c r="H53" i="11"/>
  <c r="K53" i="11" s="1"/>
  <c r="L53" i="11" s="1"/>
  <c r="I69" i="4"/>
  <c r="H68" i="11"/>
  <c r="I80" i="4"/>
  <c r="H78" i="11"/>
  <c r="K78" i="11" s="1"/>
  <c r="L78" i="11" s="1"/>
  <c r="I82" i="4"/>
  <c r="H80" i="11"/>
  <c r="K80" i="11" s="1"/>
  <c r="L80" i="11" s="1"/>
  <c r="I83" i="4"/>
  <c r="H81" i="11"/>
  <c r="O15" i="11"/>
  <c r="O17" i="11"/>
  <c r="O20" i="11"/>
  <c r="O22" i="11"/>
  <c r="O24" i="11"/>
  <c r="O52" i="11"/>
  <c r="I54" i="11"/>
  <c r="O56" i="11"/>
  <c r="I83" i="11"/>
  <c r="O79" i="11"/>
  <c r="Y134" i="2"/>
  <c r="AF134" i="2"/>
  <c r="AJ134" i="2"/>
  <c r="AN134" i="2"/>
  <c r="AR134" i="2"/>
  <c r="AV134" i="2"/>
  <c r="AZ134" i="2"/>
  <c r="BD134" i="2"/>
  <c r="F134" i="2"/>
  <c r="N134" i="2"/>
  <c r="R134" i="2"/>
  <c r="W134" i="2"/>
  <c r="AA134" i="2"/>
  <c r="AH134" i="2"/>
  <c r="AL134" i="2"/>
  <c r="AP134" i="2"/>
  <c r="AT134" i="2"/>
  <c r="AX134" i="2"/>
  <c r="BB134" i="2"/>
  <c r="BF134" i="2"/>
  <c r="AD126" i="2"/>
  <c r="C134" i="2"/>
  <c r="G134" i="2"/>
  <c r="I20" i="5"/>
  <c r="K134" i="2"/>
  <c r="O134" i="2"/>
  <c r="I24" i="5"/>
  <c r="S134" i="2"/>
  <c r="X134" i="2"/>
  <c r="AE134" i="2"/>
  <c r="AI134" i="2"/>
  <c r="AM134" i="2"/>
  <c r="AQ134" i="2"/>
  <c r="AU134" i="2"/>
  <c r="AY134" i="2"/>
  <c r="BC134" i="2"/>
  <c r="BJ134" i="2"/>
  <c r="I14" i="5"/>
  <c r="D134" i="2"/>
  <c r="I23" i="5"/>
  <c r="P134" i="2"/>
  <c r="I18" i="5"/>
  <c r="H134" i="2"/>
  <c r="I21" i="5"/>
  <c r="L134" i="2"/>
  <c r="I25" i="5"/>
  <c r="T134" i="2"/>
  <c r="AV130" i="2"/>
  <c r="AV131" i="2" s="1"/>
  <c r="E134" i="2"/>
  <c r="I134" i="2"/>
  <c r="M134" i="2"/>
  <c r="Q134" i="2"/>
  <c r="V134" i="2"/>
  <c r="Z134" i="2"/>
  <c r="AG134" i="2"/>
  <c r="AK134" i="2"/>
  <c r="AO134" i="2"/>
  <c r="AS134" i="2"/>
  <c r="AW134" i="2"/>
  <c r="BA134" i="2"/>
  <c r="BE134" i="2"/>
  <c r="I19" i="5"/>
  <c r="J134" i="2"/>
  <c r="AR130" i="2"/>
  <c r="AR131" i="2" s="1"/>
  <c r="AZ130" i="2"/>
  <c r="AZ131" i="2" s="1"/>
  <c r="BE130" i="2"/>
  <c r="BE131" i="2" s="1"/>
  <c r="AT130" i="2"/>
  <c r="AT131" i="2" s="1"/>
  <c r="AD129" i="2"/>
  <c r="AD135" i="2" s="1"/>
  <c r="I130" i="2"/>
  <c r="I131" i="2" s="1"/>
  <c r="Q130" i="2"/>
  <c r="Q131" i="2" s="1"/>
  <c r="X130" i="2"/>
  <c r="X131" i="2" s="1"/>
  <c r="AI130" i="2"/>
  <c r="AI131" i="2" s="1"/>
  <c r="BH132" i="2"/>
  <c r="BH133" i="2" s="1"/>
  <c r="I34" i="4"/>
  <c r="V130" i="2"/>
  <c r="V131" i="2" s="1"/>
  <c r="I26" i="4"/>
  <c r="BJ130" i="2"/>
  <c r="BJ131" i="2" s="1"/>
  <c r="BC130" i="2"/>
  <c r="BC131" i="2" s="1"/>
  <c r="AX130" i="2"/>
  <c r="AX131" i="2" s="1"/>
  <c r="Z130" i="2"/>
  <c r="Z131" i="2" s="1"/>
  <c r="AP130" i="2"/>
  <c r="AP131" i="2" s="1"/>
  <c r="AG130" i="2"/>
  <c r="AG131" i="2" s="1"/>
  <c r="AE130" i="2"/>
  <c r="AE131" i="2" s="1"/>
  <c r="O130" i="2"/>
  <c r="O131" i="2" s="1"/>
  <c r="M130" i="2"/>
  <c r="M131" i="2" s="1"/>
  <c r="G130" i="2"/>
  <c r="G131" i="2" s="1"/>
  <c r="E130" i="2"/>
  <c r="E131" i="2" s="1"/>
  <c r="I56" i="5"/>
  <c r="J57" i="4"/>
  <c r="I17" i="5"/>
  <c r="J17" i="4"/>
  <c r="I34" i="5"/>
  <c r="J34" i="4"/>
  <c r="I68" i="5"/>
  <c r="I78" i="5"/>
  <c r="J80" i="4"/>
  <c r="I36" i="5"/>
  <c r="J36" i="4"/>
  <c r="I79" i="5"/>
  <c r="J81" i="4"/>
  <c r="I16" i="5"/>
  <c r="J16" i="4"/>
  <c r="I53" i="5"/>
  <c r="J54" i="4"/>
  <c r="I77" i="5"/>
  <c r="J79" i="4"/>
  <c r="I13" i="5"/>
  <c r="I81" i="5"/>
  <c r="J83" i="4"/>
  <c r="I15" i="5"/>
  <c r="J15" i="4"/>
  <c r="I22" i="5"/>
  <c r="J22" i="4"/>
  <c r="I26" i="5"/>
  <c r="J26" i="4"/>
  <c r="I35" i="5"/>
  <c r="J35" i="4"/>
  <c r="I52" i="5"/>
  <c r="J53" i="4"/>
  <c r="I80" i="5"/>
  <c r="J82" i="4"/>
  <c r="G36" i="5"/>
  <c r="F36" i="4"/>
  <c r="G79" i="5"/>
  <c r="F81" i="4"/>
  <c r="G82" i="5"/>
  <c r="M82" i="5" s="1"/>
  <c r="F84" i="4"/>
  <c r="O84" i="4" s="1"/>
  <c r="G35" i="5"/>
  <c r="F35" i="4"/>
  <c r="G52" i="5"/>
  <c r="F53" i="4"/>
  <c r="G80" i="5"/>
  <c r="F82" i="4"/>
  <c r="G53" i="5"/>
  <c r="F54" i="4"/>
  <c r="G56" i="5"/>
  <c r="F57" i="4"/>
  <c r="G77" i="5"/>
  <c r="F79" i="4"/>
  <c r="G34" i="5"/>
  <c r="F34" i="4"/>
  <c r="G68" i="5"/>
  <c r="G69" i="5" s="1"/>
  <c r="G78" i="5"/>
  <c r="F80" i="4"/>
  <c r="G81" i="5"/>
  <c r="F83" i="4"/>
  <c r="G16" i="5"/>
  <c r="F16" i="4"/>
  <c r="F18" i="4"/>
  <c r="G18" i="5"/>
  <c r="G15" i="5"/>
  <c r="F15" i="4"/>
  <c r="G22" i="5"/>
  <c r="F22" i="4"/>
  <c r="G26" i="5"/>
  <c r="F26" i="4"/>
  <c r="F19" i="4"/>
  <c r="G19" i="5"/>
  <c r="G17" i="5"/>
  <c r="F17" i="4"/>
  <c r="F20" i="4"/>
  <c r="G20" i="5"/>
  <c r="F24" i="4"/>
  <c r="G24" i="5"/>
  <c r="F14" i="4"/>
  <c r="G14" i="5"/>
  <c r="F21" i="4"/>
  <c r="G21" i="5"/>
  <c r="F23" i="4"/>
  <c r="G23" i="5"/>
  <c r="F25" i="4"/>
  <c r="G25" i="5"/>
  <c r="F13" i="4"/>
  <c r="C130" i="2"/>
  <c r="C131" i="2" s="1"/>
  <c r="I13" i="4"/>
  <c r="F130" i="2"/>
  <c r="F131" i="2" s="1"/>
  <c r="J130" i="2"/>
  <c r="J131" i="2" s="1"/>
  <c r="I19" i="4"/>
  <c r="N130" i="2"/>
  <c r="N131" i="2" s="1"/>
  <c r="R130" i="2"/>
  <c r="R131" i="2" s="1"/>
  <c r="W130" i="2"/>
  <c r="W131" i="2" s="1"/>
  <c r="AA130" i="2"/>
  <c r="AA131" i="2" s="1"/>
  <c r="AH130" i="2"/>
  <c r="AH131" i="2" s="1"/>
  <c r="AL130" i="2"/>
  <c r="AL131" i="2" s="1"/>
  <c r="AO130" i="2"/>
  <c r="AO131" i="2" s="1"/>
  <c r="AS130" i="2"/>
  <c r="AS131" i="2" s="1"/>
  <c r="AW130" i="2"/>
  <c r="AW131" i="2" s="1"/>
  <c r="BA130" i="2"/>
  <c r="BA131" i="2" s="1"/>
  <c r="BD130" i="2"/>
  <c r="BD131" i="2" s="1"/>
  <c r="J13" i="4"/>
  <c r="J20" i="4"/>
  <c r="J24" i="4"/>
  <c r="O24" i="4" s="1"/>
  <c r="S130" i="2"/>
  <c r="S131" i="2" s="1"/>
  <c r="I24" i="4"/>
  <c r="J14" i="4"/>
  <c r="J18" i="4"/>
  <c r="J21" i="4"/>
  <c r="J23" i="4"/>
  <c r="O23" i="4" s="1"/>
  <c r="J25" i="4"/>
  <c r="K130" i="2"/>
  <c r="K131" i="2" s="1"/>
  <c r="I20" i="4"/>
  <c r="D130" i="2"/>
  <c r="D131" i="2" s="1"/>
  <c r="I14" i="4"/>
  <c r="H130" i="2"/>
  <c r="H131" i="2" s="1"/>
  <c r="I18" i="4"/>
  <c r="L130" i="2"/>
  <c r="L131" i="2" s="1"/>
  <c r="I21" i="4"/>
  <c r="P130" i="2"/>
  <c r="P131" i="2" s="1"/>
  <c r="I23" i="4"/>
  <c r="T130" i="2"/>
  <c r="T131" i="2" s="1"/>
  <c r="I25" i="4"/>
  <c r="Y130" i="2"/>
  <c r="Y131" i="2" s="1"/>
  <c r="AF130" i="2"/>
  <c r="AF131" i="2" s="1"/>
  <c r="AJ130" i="2"/>
  <c r="AJ131" i="2" s="1"/>
  <c r="AM130" i="2"/>
  <c r="AM131" i="2" s="1"/>
  <c r="AQ130" i="2"/>
  <c r="AQ131" i="2" s="1"/>
  <c r="AU130" i="2"/>
  <c r="AU131" i="2" s="1"/>
  <c r="AY130" i="2"/>
  <c r="AY131" i="2" s="1"/>
  <c r="BB130" i="2"/>
  <c r="BB131" i="2" s="1"/>
  <c r="BF130" i="2"/>
  <c r="BF131" i="2" s="1"/>
  <c r="AV132" i="2"/>
  <c r="AV133" i="2" s="1"/>
  <c r="AK130" i="2"/>
  <c r="AK131" i="2" s="1"/>
  <c r="AN130" i="2"/>
  <c r="AN131" i="2" s="1"/>
  <c r="J19" i="4"/>
  <c r="AS132" i="2"/>
  <c r="AS133" i="2" s="1"/>
  <c r="J128" i="2"/>
  <c r="AA128" i="2"/>
  <c r="AA132" i="2" s="1"/>
  <c r="AA133" i="2" s="1"/>
  <c r="AN128" i="2"/>
  <c r="AG128" i="2"/>
  <c r="H35" i="4" s="1"/>
  <c r="AH128" i="2"/>
  <c r="AH132" i="2" s="1"/>
  <c r="AH133" i="2" s="1"/>
  <c r="BB128" i="2"/>
  <c r="BB132" i="2" s="1"/>
  <c r="BB133" i="2" s="1"/>
  <c r="AD11" i="2"/>
  <c r="AD12" i="2" s="1"/>
  <c r="W128" i="2"/>
  <c r="W132" i="2" s="1"/>
  <c r="W133" i="2" s="1"/>
  <c r="BF128" i="2"/>
  <c r="H83" i="4" s="1"/>
  <c r="AR128" i="2"/>
  <c r="AR132" i="2" s="1"/>
  <c r="AR133" i="2" s="1"/>
  <c r="BE128" i="2"/>
  <c r="BE132" i="2" s="1"/>
  <c r="BE133" i="2" s="1"/>
  <c r="AO128" i="2"/>
  <c r="AY128" i="2"/>
  <c r="AY132" i="2" s="1"/>
  <c r="AY133" i="2" s="1"/>
  <c r="N128" i="2"/>
  <c r="N132" i="2" s="1"/>
  <c r="N133" i="2" s="1"/>
  <c r="AK128" i="2"/>
  <c r="AT128" i="2"/>
  <c r="AT132" i="2" s="1"/>
  <c r="AT133" i="2" s="1"/>
  <c r="BJ128" i="2"/>
  <c r="BJ132" i="2" s="1"/>
  <c r="BJ133" i="2" s="1"/>
  <c r="Q128" i="2"/>
  <c r="Q132" i="2" s="1"/>
  <c r="Q133" i="2" s="1"/>
  <c r="I128" i="2"/>
  <c r="I132" i="2" s="1"/>
  <c r="I133" i="2" s="1"/>
  <c r="AF128" i="2"/>
  <c r="AF132" i="2" s="1"/>
  <c r="AF133" i="2" s="1"/>
  <c r="AJ128" i="2"/>
  <c r="H36" i="4" s="1"/>
  <c r="M36" i="4" s="1"/>
  <c r="N36" i="4" s="1"/>
  <c r="AM128" i="2"/>
  <c r="AM132" i="2" s="1"/>
  <c r="AM133" i="2" s="1"/>
  <c r="AQ128" i="2"/>
  <c r="AQ132" i="2" s="1"/>
  <c r="AQ133" i="2" s="1"/>
  <c r="BA128" i="2"/>
  <c r="BA132" i="2" s="1"/>
  <c r="BA133" i="2" s="1"/>
  <c r="BD128" i="2"/>
  <c r="H82" i="4" s="1"/>
  <c r="M128" i="2"/>
  <c r="H22" i="4" s="1"/>
  <c r="V128" i="2"/>
  <c r="H26" i="4" s="1"/>
  <c r="M26" i="4" s="1"/>
  <c r="N26" i="4" s="1"/>
  <c r="Z128" i="2"/>
  <c r="Z132" i="2" s="1"/>
  <c r="Z133" i="2" s="1"/>
  <c r="H128" i="2"/>
  <c r="K128" i="2"/>
  <c r="O128" i="2"/>
  <c r="O132" i="2" s="1"/>
  <c r="O133" i="2" s="1"/>
  <c r="S128" i="2"/>
  <c r="X128" i="2"/>
  <c r="X132" i="2" s="1"/>
  <c r="X133" i="2" s="1"/>
  <c r="C128" i="2"/>
  <c r="G128" i="2"/>
  <c r="H17" i="4" s="1"/>
  <c r="AE128" i="2"/>
  <c r="AP128" i="2"/>
  <c r="H68" i="4" s="1"/>
  <c r="AU128" i="2"/>
  <c r="AU132" i="2" s="1"/>
  <c r="AU133" i="2" s="1"/>
  <c r="AZ128" i="2"/>
  <c r="AZ132" i="2" s="1"/>
  <c r="AZ133" i="2" s="1"/>
  <c r="BC128" i="2"/>
  <c r="H81" i="4" s="1"/>
  <c r="L128" i="2"/>
  <c r="P128" i="2"/>
  <c r="T128" i="2"/>
  <c r="Y128" i="2"/>
  <c r="Y132" i="2" s="1"/>
  <c r="Y133" i="2" s="1"/>
  <c r="AX128" i="2"/>
  <c r="H80" i="4" s="1"/>
  <c r="AW128" i="2"/>
  <c r="H79" i="4" s="1"/>
  <c r="AL128" i="2"/>
  <c r="AI128" i="2"/>
  <c r="AI132" i="2" s="1"/>
  <c r="AI133" i="2" s="1"/>
  <c r="R128" i="2"/>
  <c r="R132" i="2" s="1"/>
  <c r="R133" i="2" s="1"/>
  <c r="F128" i="2"/>
  <c r="H16" i="4" s="1"/>
  <c r="M16" i="4" s="1"/>
  <c r="N16" i="4" s="1"/>
  <c r="D128" i="2"/>
  <c r="E128" i="2"/>
  <c r="H15" i="4" s="1"/>
  <c r="O16" i="11" l="1"/>
  <c r="K21" i="11"/>
  <c r="L21" i="11" s="1"/>
  <c r="K35" i="11"/>
  <c r="L35" i="11" s="1"/>
  <c r="R80" i="11"/>
  <c r="K26" i="11"/>
  <c r="L26" i="11" s="1"/>
  <c r="R14" i="11"/>
  <c r="R28" i="11" s="1"/>
  <c r="K19" i="11"/>
  <c r="L19" i="11" s="1"/>
  <c r="I28" i="11"/>
  <c r="O23" i="11"/>
  <c r="O35" i="11"/>
  <c r="K81" i="11"/>
  <c r="L81" i="11" s="1"/>
  <c r="O81" i="11"/>
  <c r="O21" i="11"/>
  <c r="R77" i="11"/>
  <c r="K16" i="11"/>
  <c r="L16" i="11" s="1"/>
  <c r="O26" i="11"/>
  <c r="O80" i="11"/>
  <c r="O19" i="11"/>
  <c r="K14" i="11"/>
  <c r="L14" i="11" s="1"/>
  <c r="R68" i="11"/>
  <c r="R69" i="11" s="1"/>
  <c r="M17" i="4"/>
  <c r="N17" i="4" s="1"/>
  <c r="H34" i="4"/>
  <c r="H37" i="4" s="1"/>
  <c r="O20" i="4"/>
  <c r="M15" i="4"/>
  <c r="N15" i="4" s="1"/>
  <c r="I69" i="11"/>
  <c r="M80" i="4"/>
  <c r="N80" i="4" s="1"/>
  <c r="M81" i="4"/>
  <c r="N81" i="4" s="1"/>
  <c r="O21" i="4"/>
  <c r="M35" i="4"/>
  <c r="N35" i="4" s="1"/>
  <c r="O77" i="11"/>
  <c r="M82" i="4"/>
  <c r="N82" i="4" s="1"/>
  <c r="M83" i="4"/>
  <c r="N83" i="4" s="1"/>
  <c r="M22" i="4"/>
  <c r="N22" i="4" s="1"/>
  <c r="O14" i="4"/>
  <c r="C14" i="11"/>
  <c r="H14" i="4"/>
  <c r="M14" i="4" s="1"/>
  <c r="N14" i="4" s="1"/>
  <c r="C53" i="11"/>
  <c r="M53" i="11" s="1"/>
  <c r="N53" i="11" s="1"/>
  <c r="H54" i="4"/>
  <c r="M54" i="4" s="1"/>
  <c r="N54" i="4" s="1"/>
  <c r="C25" i="11"/>
  <c r="H25" i="4"/>
  <c r="M25" i="4" s="1"/>
  <c r="N25" i="4" s="1"/>
  <c r="C21" i="11"/>
  <c r="M21" i="11" s="1"/>
  <c r="N21" i="11" s="1"/>
  <c r="H21" i="4"/>
  <c r="M21" i="4" s="1"/>
  <c r="N21" i="4" s="1"/>
  <c r="H69" i="4"/>
  <c r="M68" i="4"/>
  <c r="N68" i="4" s="1"/>
  <c r="C18" i="11"/>
  <c r="H18" i="4"/>
  <c r="M18" i="4" s="1"/>
  <c r="N18" i="4" s="1"/>
  <c r="C52" i="11"/>
  <c r="H53" i="4"/>
  <c r="C19" i="11"/>
  <c r="M19" i="11" s="1"/>
  <c r="N19" i="11" s="1"/>
  <c r="H19" i="4"/>
  <c r="M19" i="4" s="1"/>
  <c r="N19" i="4" s="1"/>
  <c r="H85" i="4"/>
  <c r="M79" i="4"/>
  <c r="N79" i="4" s="1"/>
  <c r="C23" i="11"/>
  <c r="M23" i="11" s="1"/>
  <c r="N23" i="11" s="1"/>
  <c r="H23" i="4"/>
  <c r="M23" i="4" s="1"/>
  <c r="N23" i="4" s="1"/>
  <c r="M34" i="4"/>
  <c r="N34" i="4" s="1"/>
  <c r="C13" i="11"/>
  <c r="M13" i="11" s="1"/>
  <c r="N13" i="11" s="1"/>
  <c r="H13" i="4"/>
  <c r="C24" i="11"/>
  <c r="M24" i="11" s="1"/>
  <c r="N24" i="11" s="1"/>
  <c r="H24" i="4"/>
  <c r="M24" i="4" s="1"/>
  <c r="N24" i="4" s="1"/>
  <c r="C20" i="11"/>
  <c r="M20" i="11" s="1"/>
  <c r="N20" i="11" s="1"/>
  <c r="H20" i="4"/>
  <c r="M20" i="4" s="1"/>
  <c r="N20" i="4" s="1"/>
  <c r="C56" i="11"/>
  <c r="M56" i="11" s="1"/>
  <c r="N56" i="11" s="1"/>
  <c r="H57" i="4"/>
  <c r="M57" i="4" s="1"/>
  <c r="N57" i="4" s="1"/>
  <c r="O16" i="4"/>
  <c r="O25" i="4"/>
  <c r="O54" i="4"/>
  <c r="O36" i="4"/>
  <c r="O34" i="4"/>
  <c r="O83" i="4"/>
  <c r="O18" i="4"/>
  <c r="O13" i="4"/>
  <c r="O79" i="4"/>
  <c r="O81" i="4"/>
  <c r="O57" i="4"/>
  <c r="O19" i="4"/>
  <c r="O35" i="4"/>
  <c r="O15" i="4"/>
  <c r="O68" i="4"/>
  <c r="O82" i="4"/>
  <c r="O26" i="4"/>
  <c r="O80" i="4"/>
  <c r="O17" i="4"/>
  <c r="O53" i="4"/>
  <c r="O22" i="4"/>
  <c r="I37" i="4"/>
  <c r="I5" i="11"/>
  <c r="K16" i="4"/>
  <c r="K81" i="4"/>
  <c r="K36" i="4"/>
  <c r="K80" i="4"/>
  <c r="K17" i="4"/>
  <c r="K57" i="4"/>
  <c r="O13" i="11"/>
  <c r="K34" i="11"/>
  <c r="L34" i="11" s="1"/>
  <c r="I55" i="4"/>
  <c r="K54" i="4"/>
  <c r="F83" i="11"/>
  <c r="R82" i="11"/>
  <c r="I85" i="4"/>
  <c r="R54" i="11"/>
  <c r="Q37" i="11"/>
  <c r="Q85" i="11" s="1"/>
  <c r="R34" i="11"/>
  <c r="R37" i="11" s="1"/>
  <c r="M25" i="5"/>
  <c r="K82" i="4"/>
  <c r="K83" i="4"/>
  <c r="M13" i="5"/>
  <c r="C34" i="11"/>
  <c r="M34" i="11" s="1"/>
  <c r="N34" i="11" s="1"/>
  <c r="F7" i="11"/>
  <c r="G15" i="11" s="1"/>
  <c r="BM126" i="2"/>
  <c r="K22" i="4"/>
  <c r="K35" i="4"/>
  <c r="K15" i="4"/>
  <c r="L15" i="4" s="1"/>
  <c r="I37" i="11"/>
  <c r="I85" i="11" s="1"/>
  <c r="O34" i="11"/>
  <c r="D15" i="5"/>
  <c r="K15" i="5" s="1"/>
  <c r="L15" i="5" s="1"/>
  <c r="C15" i="11"/>
  <c r="D78" i="5"/>
  <c r="K78" i="5" s="1"/>
  <c r="L78" i="5" s="1"/>
  <c r="C78" i="11"/>
  <c r="D68" i="5"/>
  <c r="D69" i="5" s="1"/>
  <c r="C68" i="11"/>
  <c r="D17" i="5"/>
  <c r="K17" i="5" s="1"/>
  <c r="L17" i="5" s="1"/>
  <c r="C17" i="11"/>
  <c r="M18" i="11"/>
  <c r="N18" i="11" s="1"/>
  <c r="D26" i="5"/>
  <c r="K26" i="5" s="1"/>
  <c r="L26" i="5" s="1"/>
  <c r="C26" i="11"/>
  <c r="D80" i="5"/>
  <c r="K80" i="5" s="1"/>
  <c r="L80" i="5" s="1"/>
  <c r="C80" i="11"/>
  <c r="D36" i="5"/>
  <c r="K36" i="5" s="1"/>
  <c r="L36" i="5" s="1"/>
  <c r="C36" i="11"/>
  <c r="D81" i="5"/>
  <c r="K81" i="5" s="1"/>
  <c r="L81" i="5" s="1"/>
  <c r="C81" i="11"/>
  <c r="BI126" i="2"/>
  <c r="F5" i="11"/>
  <c r="F37" i="11"/>
  <c r="H28" i="11"/>
  <c r="K13" i="11"/>
  <c r="L13" i="11" s="1"/>
  <c r="M25" i="11"/>
  <c r="N25" i="11" s="1"/>
  <c r="M14" i="11"/>
  <c r="N14" i="11" s="1"/>
  <c r="D16" i="5"/>
  <c r="K16" i="5" s="1"/>
  <c r="L16" i="5" s="1"/>
  <c r="C16" i="11"/>
  <c r="D77" i="5"/>
  <c r="C77" i="11"/>
  <c r="D79" i="5"/>
  <c r="C79" i="11"/>
  <c r="D22" i="5"/>
  <c r="K22" i="5" s="1"/>
  <c r="L22" i="5" s="1"/>
  <c r="C22" i="11"/>
  <c r="D35" i="5"/>
  <c r="K35" i="5" s="1"/>
  <c r="L35" i="5" s="1"/>
  <c r="C35" i="11"/>
  <c r="O54" i="11"/>
  <c r="H69" i="11"/>
  <c r="K69" i="11" s="1"/>
  <c r="L69" i="11" s="1"/>
  <c r="K68" i="11"/>
  <c r="L68" i="11" s="1"/>
  <c r="K77" i="11"/>
  <c r="L77" i="11" s="1"/>
  <c r="H83" i="11"/>
  <c r="K83" i="11" s="1"/>
  <c r="L83" i="11" s="1"/>
  <c r="H54" i="11"/>
  <c r="K54" i="11" s="1"/>
  <c r="L54" i="11" s="1"/>
  <c r="K52" i="11"/>
  <c r="L52" i="11" s="1"/>
  <c r="H5" i="11"/>
  <c r="BI127" i="2"/>
  <c r="O82" i="11"/>
  <c r="M52" i="11"/>
  <c r="N52" i="11" s="1"/>
  <c r="H37" i="11"/>
  <c r="M24" i="5"/>
  <c r="M23" i="5"/>
  <c r="M14" i="5"/>
  <c r="M20" i="5"/>
  <c r="M19" i="5"/>
  <c r="M18" i="5"/>
  <c r="M21" i="5"/>
  <c r="BI129" i="2"/>
  <c r="AD134" i="2"/>
  <c r="I5" i="5"/>
  <c r="D13" i="5"/>
  <c r="K13" i="5" s="1"/>
  <c r="L13" i="5" s="1"/>
  <c r="AD128" i="2"/>
  <c r="H5" i="4" s="1"/>
  <c r="F37" i="4"/>
  <c r="AD130" i="2"/>
  <c r="AD131" i="2" s="1"/>
  <c r="M68" i="5"/>
  <c r="G37" i="5"/>
  <c r="M80" i="5"/>
  <c r="M35" i="5"/>
  <c r="M22" i="5"/>
  <c r="M81" i="5"/>
  <c r="M77" i="5"/>
  <c r="M16" i="5"/>
  <c r="M36" i="5"/>
  <c r="M17" i="5"/>
  <c r="M52" i="5"/>
  <c r="M26" i="5"/>
  <c r="M15" i="5"/>
  <c r="M53" i="5"/>
  <c r="M79" i="5"/>
  <c r="M78" i="5"/>
  <c r="M34" i="5"/>
  <c r="M56" i="5"/>
  <c r="D34" i="5"/>
  <c r="K34" i="5" s="1"/>
  <c r="L34" i="5" s="1"/>
  <c r="D14" i="5"/>
  <c r="D53" i="5"/>
  <c r="K53" i="5" s="1"/>
  <c r="L53" i="5" s="1"/>
  <c r="D25" i="5"/>
  <c r="D21" i="5"/>
  <c r="D24" i="5"/>
  <c r="D20" i="5"/>
  <c r="D56" i="5"/>
  <c r="K56" i="5" s="1"/>
  <c r="L56" i="5" s="1"/>
  <c r="D23" i="5"/>
  <c r="D18" i="5"/>
  <c r="D52" i="5"/>
  <c r="K52" i="5" s="1"/>
  <c r="L52" i="5" s="1"/>
  <c r="D19" i="5"/>
  <c r="I28" i="5"/>
  <c r="I69" i="5"/>
  <c r="K79" i="5"/>
  <c r="L79" i="5" s="1"/>
  <c r="J69" i="4"/>
  <c r="J55" i="4"/>
  <c r="K53" i="4"/>
  <c r="J85" i="4"/>
  <c r="K79" i="4"/>
  <c r="L79" i="4" s="1"/>
  <c r="J37" i="4"/>
  <c r="K34" i="4"/>
  <c r="I54" i="5"/>
  <c r="I83" i="5"/>
  <c r="I37" i="5"/>
  <c r="G83" i="5"/>
  <c r="G54" i="5"/>
  <c r="F85" i="4"/>
  <c r="F55" i="4"/>
  <c r="F5" i="4"/>
  <c r="F28" i="4" s="1"/>
  <c r="G5" i="5"/>
  <c r="F7" i="4"/>
  <c r="G44" i="4" s="1"/>
  <c r="G7" i="5"/>
  <c r="H60" i="5" s="1"/>
  <c r="E132" i="2"/>
  <c r="E133" i="2" s="1"/>
  <c r="AX132" i="2"/>
  <c r="AX133" i="2" s="1"/>
  <c r="AP132" i="2"/>
  <c r="AP133" i="2" s="1"/>
  <c r="M132" i="2"/>
  <c r="M133" i="2" s="1"/>
  <c r="BC132" i="2"/>
  <c r="BC133" i="2" s="1"/>
  <c r="BD132" i="2"/>
  <c r="BD133" i="2" s="1"/>
  <c r="AJ132" i="2"/>
  <c r="AJ133" i="2" s="1"/>
  <c r="BF132" i="2"/>
  <c r="BF133" i="2" s="1"/>
  <c r="AE132" i="2"/>
  <c r="AE133" i="2" s="1"/>
  <c r="AG132" i="2"/>
  <c r="AG133" i="2" s="1"/>
  <c r="F132" i="2"/>
  <c r="F133" i="2" s="1"/>
  <c r="AW132" i="2"/>
  <c r="AW133" i="2" s="1"/>
  <c r="G132" i="2"/>
  <c r="G133" i="2" s="1"/>
  <c r="V132" i="2"/>
  <c r="V133" i="2" s="1"/>
  <c r="I28" i="4"/>
  <c r="D132" i="2"/>
  <c r="D133" i="2" s="1"/>
  <c r="S132" i="2"/>
  <c r="S133" i="2" s="1"/>
  <c r="L132" i="2"/>
  <c r="L133" i="2" s="1"/>
  <c r="T132" i="2"/>
  <c r="T133" i="2" s="1"/>
  <c r="J132" i="2"/>
  <c r="J133" i="2" s="1"/>
  <c r="AN132" i="2"/>
  <c r="AN133" i="2" s="1"/>
  <c r="C132" i="2"/>
  <c r="C133" i="2" s="1"/>
  <c r="J5" i="4"/>
  <c r="AL132" i="2"/>
  <c r="AL133" i="2" s="1"/>
  <c r="K25" i="4"/>
  <c r="K21" i="4"/>
  <c r="K14" i="4"/>
  <c r="K24" i="4"/>
  <c r="K132" i="2"/>
  <c r="K133" i="2" s="1"/>
  <c r="AK132" i="2"/>
  <c r="AK133" i="2" s="1"/>
  <c r="P132" i="2"/>
  <c r="P133" i="2" s="1"/>
  <c r="H132" i="2"/>
  <c r="H133" i="2" s="1"/>
  <c r="AO132" i="2"/>
  <c r="AO133" i="2" s="1"/>
  <c r="K19" i="4"/>
  <c r="K23" i="4"/>
  <c r="K18" i="4"/>
  <c r="K13" i="4"/>
  <c r="I5" i="4"/>
  <c r="K20" i="4"/>
  <c r="BI7" i="2"/>
  <c r="Q5" i="11" l="1"/>
  <c r="R83" i="11"/>
  <c r="BI135" i="2"/>
  <c r="K28" i="11"/>
  <c r="L28" i="11" s="1"/>
  <c r="K68" i="5"/>
  <c r="L68" i="5" s="1"/>
  <c r="C54" i="11"/>
  <c r="M54" i="11" s="1"/>
  <c r="N54" i="11" s="1"/>
  <c r="M5" i="4"/>
  <c r="N5" i="4" s="1"/>
  <c r="M85" i="4"/>
  <c r="N85" i="4" s="1"/>
  <c r="M69" i="4"/>
  <c r="N69" i="4" s="1"/>
  <c r="M37" i="4"/>
  <c r="N37" i="4" s="1"/>
  <c r="M13" i="4"/>
  <c r="N13" i="4" s="1"/>
  <c r="H28" i="4"/>
  <c r="H55" i="4"/>
  <c r="M55" i="4" s="1"/>
  <c r="N55" i="4" s="1"/>
  <c r="M53" i="4"/>
  <c r="N53" i="4" s="1"/>
  <c r="O85" i="4"/>
  <c r="O5" i="4"/>
  <c r="O55" i="4"/>
  <c r="G14" i="4"/>
  <c r="G96" i="4"/>
  <c r="G94" i="4"/>
  <c r="G97" i="4"/>
  <c r="G95" i="4"/>
  <c r="G93" i="4"/>
  <c r="G117" i="4"/>
  <c r="G116" i="4"/>
  <c r="G115" i="4"/>
  <c r="G111" i="4"/>
  <c r="G110" i="4"/>
  <c r="G109" i="4"/>
  <c r="G100" i="4"/>
  <c r="G98" i="4"/>
  <c r="G104" i="4"/>
  <c r="G103" i="4"/>
  <c r="G101" i="4"/>
  <c r="G92" i="4"/>
  <c r="G112" i="4"/>
  <c r="G102" i="4"/>
  <c r="G105" i="4"/>
  <c r="G99" i="4"/>
  <c r="G118" i="4"/>
  <c r="K69" i="4"/>
  <c r="L69" i="4" s="1"/>
  <c r="O69" i="4"/>
  <c r="O37" i="4"/>
  <c r="L80" i="4"/>
  <c r="L19" i="4"/>
  <c r="L24" i="4"/>
  <c r="L53" i="4"/>
  <c r="L35" i="4"/>
  <c r="L36" i="4"/>
  <c r="L20" i="4"/>
  <c r="L14" i="4"/>
  <c r="L83" i="4"/>
  <c r="L81" i="4"/>
  <c r="L21" i="4"/>
  <c r="L34" i="4"/>
  <c r="L22" i="4"/>
  <c r="L82" i="4"/>
  <c r="L16" i="4"/>
  <c r="L13" i="4"/>
  <c r="L25" i="4"/>
  <c r="L68" i="4"/>
  <c r="L57" i="4"/>
  <c r="L23" i="4"/>
  <c r="L18" i="4"/>
  <c r="L54" i="4"/>
  <c r="L17" i="4"/>
  <c r="O5" i="11"/>
  <c r="BI130" i="2"/>
  <c r="BI131" i="2" s="1"/>
  <c r="G77" i="11"/>
  <c r="G81" i="11"/>
  <c r="G91" i="11"/>
  <c r="C5" i="11"/>
  <c r="M5" i="11" s="1"/>
  <c r="N5" i="11" s="1"/>
  <c r="BI128" i="2"/>
  <c r="BI132" i="2" s="1"/>
  <c r="BI133" i="2" s="1"/>
  <c r="D83" i="5"/>
  <c r="K83" i="5" s="1"/>
  <c r="L83" i="5" s="1"/>
  <c r="K55" i="4"/>
  <c r="I87"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R5" i="11"/>
  <c r="BI134" i="2"/>
  <c r="G83" i="11"/>
  <c r="K5" i="11"/>
  <c r="L5" i="11" s="1"/>
  <c r="G37" i="11"/>
  <c r="F85" i="11"/>
  <c r="G85" i="11" s="1"/>
  <c r="H95" i="5"/>
  <c r="H91" i="5"/>
  <c r="K37" i="11"/>
  <c r="L37" i="11" s="1"/>
  <c r="H85" i="11"/>
  <c r="K85" i="11" s="1"/>
  <c r="L85" i="11" s="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98" i="5"/>
  <c r="H93" i="5"/>
  <c r="H94" i="5"/>
  <c r="H99" i="5"/>
  <c r="H100" i="5"/>
  <c r="H97" i="5"/>
  <c r="H90" i="5"/>
  <c r="H102" i="5"/>
  <c r="H101" i="5"/>
  <c r="H89" i="5"/>
  <c r="H96" i="5"/>
  <c r="H92" i="5"/>
  <c r="H15" i="5"/>
  <c r="H112" i="5"/>
  <c r="H106" i="5"/>
  <c r="H113" i="5"/>
  <c r="H107" i="5"/>
  <c r="H114" i="5"/>
  <c r="H108" i="5"/>
  <c r="H109" i="5"/>
  <c r="H115" i="5"/>
  <c r="M5" i="5"/>
  <c r="M37" i="5"/>
  <c r="AD132" i="2"/>
  <c r="AD133" i="2" s="1"/>
  <c r="M54" i="5"/>
  <c r="D37" i="5"/>
  <c r="K37" i="5" s="1"/>
  <c r="L37" i="5" s="1"/>
  <c r="G74" i="4"/>
  <c r="K19" i="5"/>
  <c r="L19" i="5" s="1"/>
  <c r="D54" i="5"/>
  <c r="K54" i="5" s="1"/>
  <c r="L54" i="5" s="1"/>
  <c r="K18" i="5"/>
  <c r="L18" i="5" s="1"/>
  <c r="K23" i="5"/>
  <c r="L23" i="5" s="1"/>
  <c r="D28" i="5"/>
  <c r="K28" i="5" s="1"/>
  <c r="L28" i="5" s="1"/>
  <c r="D5" i="5"/>
  <c r="K20" i="5"/>
  <c r="L20" i="5" s="1"/>
  <c r="K24" i="5"/>
  <c r="L24" i="5" s="1"/>
  <c r="K21" i="5"/>
  <c r="L21" i="5" s="1"/>
  <c r="K25" i="5"/>
  <c r="L25" i="5" s="1"/>
  <c r="K14" i="5"/>
  <c r="L14" i="5" s="1"/>
  <c r="J87" i="4"/>
  <c r="K85" i="4"/>
  <c r="I85" i="5"/>
  <c r="K69" i="5"/>
  <c r="L69" i="5" s="1"/>
  <c r="G17" i="4"/>
  <c r="G85" i="5"/>
  <c r="H85" i="5" s="1"/>
  <c r="G20" i="4"/>
  <c r="G67" i="4"/>
  <c r="G18" i="4"/>
  <c r="G43" i="4"/>
  <c r="G13" i="4"/>
  <c r="G36" i="4"/>
  <c r="G5" i="4"/>
  <c r="G53" i="4"/>
  <c r="G73" i="4"/>
  <c r="G84" i="4"/>
  <c r="G60" i="4"/>
  <c r="G21" i="4"/>
  <c r="G27" i="4"/>
  <c r="G16" i="4"/>
  <c r="G19" i="4"/>
  <c r="G49" i="4"/>
  <c r="G37" i="4"/>
  <c r="G79" i="4"/>
  <c r="G83" i="4"/>
  <c r="G72" i="4"/>
  <c r="G35" i="4"/>
  <c r="G64" i="4"/>
  <c r="G24" i="4"/>
  <c r="G26" i="4"/>
  <c r="G22" i="4"/>
  <c r="G50" i="4"/>
  <c r="G46" i="4"/>
  <c r="G45" i="4"/>
  <c r="G63" i="4"/>
  <c r="G57" i="4"/>
  <c r="G54" i="4"/>
  <c r="G82" i="4"/>
  <c r="G61" i="4"/>
  <c r="F6" i="4"/>
  <c r="G6" i="4" s="1"/>
  <c r="G23" i="4"/>
  <c r="G15" i="4"/>
  <c r="G25" i="4"/>
  <c r="G42" i="4"/>
  <c r="G47" i="4"/>
  <c r="G48" i="4"/>
  <c r="G34" i="4"/>
  <c r="G81" i="4"/>
  <c r="G80" i="4"/>
  <c r="G69" i="4"/>
  <c r="G68" i="4"/>
  <c r="G85" i="4"/>
  <c r="G62" i="4"/>
  <c r="G55" i="4"/>
  <c r="F87" i="4"/>
  <c r="G87"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BK7" i="2"/>
  <c r="BM7" i="2" s="1"/>
  <c r="BI11" i="2"/>
  <c r="BI12" i="2" s="1"/>
  <c r="BK129" i="2"/>
  <c r="BK135" i="2" s="1"/>
  <c r="H87" i="4" l="1"/>
  <c r="M87" i="4" s="1"/>
  <c r="N87" i="4" s="1"/>
  <c r="O87" i="4"/>
  <c r="L55" i="4"/>
  <c r="L85" i="4"/>
  <c r="K87" i="4"/>
  <c r="L87" i="4" s="1"/>
  <c r="G7" i="11"/>
  <c r="G28" i="11"/>
  <c r="R85" i="11"/>
  <c r="I7" i="11"/>
  <c r="J109" i="11" s="1"/>
  <c r="BM129" i="2"/>
  <c r="BM134" i="2" s="1"/>
  <c r="O85" i="11"/>
  <c r="C85" i="11"/>
  <c r="M37" i="11"/>
  <c r="N37" i="11" s="1"/>
  <c r="M69" i="11"/>
  <c r="N69" i="11" s="1"/>
  <c r="M83" i="11"/>
  <c r="N83" i="11" s="1"/>
  <c r="I7" i="5"/>
  <c r="BK134" i="2"/>
  <c r="D85" i="5"/>
  <c r="K85" i="5" s="1"/>
  <c r="L85" i="5" s="1"/>
  <c r="M85" i="5"/>
  <c r="K5" i="5"/>
  <c r="L5" i="5" s="1"/>
  <c r="G7" i="4"/>
  <c r="G28" i="4"/>
  <c r="H28" i="5"/>
  <c r="H7" i="5"/>
  <c r="BK128" i="2"/>
  <c r="H7" i="4" s="1"/>
  <c r="BK11" i="2"/>
  <c r="J7" i="4"/>
  <c r="O7" i="4" s="1"/>
  <c r="K5" i="4"/>
  <c r="M7" i="4" l="1"/>
  <c r="N7" i="4" s="1"/>
  <c r="H6" i="4"/>
  <c r="L5" i="4"/>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8" i="2"/>
  <c r="J91" i="5"/>
  <c r="J95" i="5"/>
  <c r="M85" i="11"/>
  <c r="N85" i="11" s="1"/>
  <c r="J100" i="5"/>
  <c r="J98" i="5"/>
  <c r="J93" i="5"/>
  <c r="J89" i="5"/>
  <c r="J96" i="5"/>
  <c r="J101" i="5"/>
  <c r="J90" i="5"/>
  <c r="J99" i="5"/>
  <c r="J94" i="5"/>
  <c r="J97" i="5"/>
  <c r="J102" i="5"/>
  <c r="J92" i="5"/>
  <c r="J45" i="5"/>
  <c r="J68" i="5"/>
  <c r="J80" i="5"/>
  <c r="J35" i="5"/>
  <c r="J23" i="5"/>
  <c r="J42" i="5"/>
  <c r="J69" i="5"/>
  <c r="J22" i="5"/>
  <c r="J16" i="5"/>
  <c r="J25" i="5"/>
  <c r="J64" i="5"/>
  <c r="J36" i="5"/>
  <c r="J77" i="5"/>
  <c r="J13" i="5"/>
  <c r="J19" i="5"/>
  <c r="J46" i="5"/>
  <c r="J54" i="5"/>
  <c r="J56" i="5"/>
  <c r="J15" i="5"/>
  <c r="J14" i="5"/>
  <c r="J74" i="5"/>
  <c r="M7" i="5"/>
  <c r="J106" i="5"/>
  <c r="J113" i="5"/>
  <c r="J114" i="5"/>
  <c r="J112" i="5"/>
  <c r="J107" i="5"/>
  <c r="J108" i="5"/>
  <c r="J109" i="5"/>
  <c r="J115"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5"/>
  <c r="J6" i="4"/>
  <c r="O6" i="4" s="1"/>
  <c r="BK132" i="2"/>
  <c r="M6" i="4" l="1"/>
  <c r="N6" i="4" s="1"/>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3" i="2"/>
  <c r="BM132" i="2"/>
  <c r="BM133"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E91" i="5"/>
  <c r="E95" i="5"/>
  <c r="E100" i="5"/>
  <c r="E98" i="5"/>
  <c r="E93" i="5"/>
  <c r="E89" i="5"/>
  <c r="E92" i="5"/>
  <c r="E94" i="5"/>
  <c r="E97" i="5"/>
  <c r="E101" i="5"/>
  <c r="E90" i="5"/>
  <c r="E99" i="5"/>
  <c r="E96" i="5"/>
  <c r="E102" i="5"/>
  <c r="E112" i="5"/>
  <c r="E113" i="5"/>
  <c r="E106" i="5"/>
  <c r="E114" i="5"/>
  <c r="E107" i="5"/>
  <c r="E115" i="5"/>
  <c r="E108" i="5"/>
  <c r="E109" i="5"/>
  <c r="J6" i="5"/>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D28" i="11" l="1"/>
  <c r="D6" i="11"/>
  <c r="D7" i="11" s="1"/>
  <c r="M6" i="11"/>
  <c r="N6" i="11" s="1"/>
  <c r="D7" i="4"/>
  <c r="D28" i="4"/>
  <c r="E6" i="5"/>
  <c r="E7" i="5" s="1"/>
  <c r="K6" i="5"/>
  <c r="L6" i="5" s="1"/>
  <c r="E28" i="5"/>
  <c r="K37" i="4"/>
  <c r="L37" i="4" l="1"/>
  <c r="K26" i="4"/>
  <c r="J28" i="4"/>
  <c r="O28" i="4" l="1"/>
  <c r="M28" i="4"/>
  <c r="N28" i="4" s="1"/>
  <c r="L26" i="4"/>
  <c r="K28" i="4"/>
  <c r="L28" i="4" s="1"/>
  <c r="BI119" i="2"/>
  <c r="BI120" i="2" s="1"/>
  <c r="BK119" i="2" l="1"/>
  <c r="BM119" i="2" s="1"/>
  <c r="BK127" i="2"/>
  <c r="I7" i="4" s="1"/>
  <c r="I6" i="4" l="1"/>
  <c r="K6" i="4" s="1"/>
  <c r="L6" i="4" s="1"/>
  <c r="J117" i="4"/>
  <c r="J116" i="4"/>
  <c r="J115" i="4"/>
  <c r="J111" i="4"/>
  <c r="J110" i="4"/>
  <c r="J109" i="4"/>
  <c r="J97" i="4"/>
  <c r="J100" i="4"/>
  <c r="J92" i="4"/>
  <c r="J96" i="4"/>
  <c r="J94" i="4"/>
  <c r="J98" i="4"/>
  <c r="J104" i="4"/>
  <c r="J103" i="4"/>
  <c r="J101" i="4"/>
  <c r="J93" i="4"/>
  <c r="J118" i="4"/>
  <c r="J95" i="4"/>
  <c r="J102" i="4"/>
  <c r="J99" i="4"/>
  <c r="J112" i="4"/>
  <c r="J105" i="4"/>
  <c r="BK120" i="2"/>
  <c r="BM127" i="2"/>
  <c r="K7" i="4"/>
  <c r="H7" i="11"/>
  <c r="K7" i="11" s="1"/>
  <c r="L7" i="11" s="1"/>
  <c r="BK130" i="2"/>
  <c r="BM130" i="2" s="1"/>
  <c r="BM120" i="2"/>
  <c r="L7" i="4" l="1"/>
  <c r="H6" i="11"/>
  <c r="K6" i="11" s="1"/>
  <c r="L6" i="11" s="1"/>
  <c r="BM131" i="2"/>
  <c r="BK131" i="2"/>
</calcChain>
</file>

<file path=xl/sharedStrings.xml><?xml version="1.0" encoding="utf-8"?>
<sst xmlns="http://schemas.openxmlformats.org/spreadsheetml/2006/main" count="1603" uniqueCount="336">
  <si>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</si>
  <si>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</si>
  <si>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</si>
  <si>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</si>
  <si>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</si>
  <si>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</si>
  <si>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</si>
  <si>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</si>
  <si>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</si>
  <si>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</si>
  <si>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</si>
  <si>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</si>
  <si>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</si>
  <si>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</si>
  <si>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</si>
  <si>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</si>
  <si>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</si>
  <si>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</si>
  <si>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</si>
  <si>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</si>
  <si>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</si>
  <si>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</si>
  <si>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</si>
  <si>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</si>
  <si>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</si>
  <si>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</si>
  <si>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</si>
  <si>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</si>
  <si>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</si>
  <si>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</si>
  <si>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</si>
  <si>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</si>
  <si>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- 22</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</si>
  <si>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</si>
  <si>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</si>
  <si>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</si>
  <si>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</si>
  <si>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</si>
  <si>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</si>
  <si>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</si>
  <si>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</si>
  <si>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</si>
  <si>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</si>
  <si>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</si>
  <si>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</si>
  <si>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</si>
  <si>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</si>
  <si>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</si>
  <si>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</si>
  <si>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</si>
  <si>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</si>
  <si>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</si>
  <si>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</si>
  <si>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</si>
  <si>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</si>
  <si>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</si>
  <si>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</si>
  <si>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</si>
  <si>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</si>
  <si>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</si>
  <si>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</si>
  <si>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</si>
  <si>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</si>
  <si>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</si>
  <si>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</si>
  <si>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</si>
  <si>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</si>
  <si>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</si>
  <si>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</si>
  <si>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</si>
  <si>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</si>
  <si>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</si>
  <si>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</si>
  <si>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</si>
  <si>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</si>
  <si>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</si>
  <si>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</si>
  <si>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</si>
  <si>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</si>
  <si>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</si>
  <si>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</si>
  <si>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</si>
  <si>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</si>
  <si>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</si>
  <si>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</si>
  <si>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</si>
  <si>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</si>
  <si>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</si>
  <si>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</si>
  <si>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</si>
  <si>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</si>
  <si>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</si>
  <si>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</si>
  <si>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</si>
  <si>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</si>
  <si>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</si>
  <si>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</si>
  <si>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</si>
  <si>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</si>
  <si>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</si>
  <si>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</si>
  <si>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</si>
  <si>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</si>
  <si>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</si>
  <si>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</si>
  <si>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</si>
  <si>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</si>
  <si>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</si>
  <si>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</si>
  <si>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</si>
  <si>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</si>
  <si>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</si>
  <si>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</si>
  <si>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</si>
  <si>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</si>
  <si>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</si>
  <si>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</si>
  <si>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</si>
  <si>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</si>
  <si>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</si>
  <si>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</si>
  <si>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</si>
  <si>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</si>
  <si>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</si>
  <si>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</si>
  <si>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</si>
  <si>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</si>
  <si>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</si>
  <si>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</si>
  <si>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</si>
  <si>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</si>
  <si>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</si>
  <si>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</si>
  <si>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</si>
  <si>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</si>
  <si>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</si>
  <si>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</si>
  <si>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</si>
  <si>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</si>
  <si>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</si>
  <si>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</si>
  <si>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</si>
  <si>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</si>
  <si>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</si>
  <si>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</si>
  <si>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</si>
  <si>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</si>
  <si>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</si>
  <si>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</si>
  <si>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</si>
  <si>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</si>
  <si>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</si>
  <si>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</si>
  <si>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</si>
  <si>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</si>
  <si>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</si>
  <si>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</si>
  <si>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</si>
  <si>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</si>
  <si>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</si>
  <si>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</si>
  <si>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</si>
  <si>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</si>
  <si>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</si>
  <si>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</si>
  <si>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</si>
  <si>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</si>
  <si>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</si>
  <si>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</si>
  <si>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</si>
  <si>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</si>
  <si>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</si>
  <si>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</si>
  <si>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</si>
  <si>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</si>
  <si>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</si>
  <si>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</si>
  <si>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</si>
  <si>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</si>
  <si>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</si>
  <si>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</si>
  <si>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</si>
  <si>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</si>
  <si>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</si>
  <si>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</si>
  <si>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</si>
  <si>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</si>
  <si>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</si>
  <si>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</si>
  <si>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</si>
  <si>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</si>
  <si>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</si>
  <si>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</si>
  <si>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</si>
  <si>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</si>
  <si>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</si>
  <si>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</si>
  <si>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</si>
  <si>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</si>
  <si>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</si>
  <si>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</si>
  <si>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</si>
  <si>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</si>
  <si>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</si>
  <si>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</si>
  <si>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</si>
  <si>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</si>
  <si>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</si>
  <si>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</si>
  <si>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</si>
  <si>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</si>
  <si>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</si>
  <si>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</si>
  <si>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</si>
  <si>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</si>
  <si>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</si>
  <si>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</si>
  <si>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</si>
  <si>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</si>
  <si>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</si>
  <si>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</si>
  <si>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</si>
  <si>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</si>
  <si>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</si>
  <si>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</si>
  <si>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</si>
  <si>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</si>
  <si>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</si>
  <si>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</si>
  <si>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</si>
  <si>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</si>
  <si>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</si>
  <si>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</si>
  <si>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</si>
  <si>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</si>
  <si>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</si>
  <si>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</si>
  <si>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</si>
  <si>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</si>
  <si>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</si>
  <si>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</si>
  <si>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</si>
  <si>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</si>
  <si>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</si>
  <si>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</si>
  <si>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</si>
  <si>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</si>
  <si>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</si>
  <si>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</si>
  <si>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</si>
  <si>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</si>
  <si>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</si>
  <si>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</si>
  <si>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</si>
  <si>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</si>
  <si>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</si>
  <si>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</si>
  <si>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</si>
  <si>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</si>
  <si>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</si>
  <si>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</si>
  <si>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</si>
  <si>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</si>
  <si>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</si>
  <si>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</si>
  <si>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</si>
  <si>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</si>
  <si>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</si>
  <si>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</si>
  <si>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</si>
  <si>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</si>
  <si>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</si>
  <si>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</si>
  <si>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</si>
  <si>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</si>
  <si>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</si>
  <si>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</si>
  <si>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</si>
  <si>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</si>
  <si>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</si>
  <si>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</si>
  <si>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</si>
  <si>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</si>
  <si>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</si>
  <si>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</si>
  <si>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</si>
  <si>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</si>
  <si>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</si>
  <si>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</si>
  <si>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</si>
  <si>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</si>
  <si>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</si>
  <si>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</si>
  <si>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</si>
  <si>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</si>
  <si>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of Total FG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</si>
  <si>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</si>
  <si>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</si>
  <si>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</si>
  <si>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</si>
  <si>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</si>
  <si>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</si>
  <si>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</si>
  <si>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</si>
  <si>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</si>
  <si>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</si>
  <si>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</si>
  <si>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</si>
  <si>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</si>
  <si>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</si>
  <si>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</si>
  <si>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</si>
  <si>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 of Total OWE 2020-21</t>
  </si>
  <si>
    <t xml:space="preserve"> </t>
  </si>
  <si>
    <t>PU - 74</t>
  </si>
  <si>
    <t>PU - 38</t>
  </si>
  <si>
    <t>Adjustments (PU-33)</t>
  </si>
  <si>
    <t>PU - 23</t>
  </si>
  <si>
    <t>BP to end  Dec-21</t>
  </si>
  <si>
    <t>Actuals upto Dec' 20</t>
  </si>
  <si>
    <t>Actuals upto Dec' 21</t>
  </si>
  <si>
    <t>Actual upto Dec'20</t>
  </si>
  <si>
    <t>Actual Upto Dec'21</t>
  </si>
  <si>
    <t>FINANCE REGISTER - GRANT WISE AND PU WISE SUMMARY FROM MONTH :APRIL    20 TO DECEMBER 20</t>
  </si>
  <si>
    <t>Report generated on : 22.12.2021 at 03:51:01 PM</t>
  </si>
  <si>
    <t>ORDINARY WORKING EXPENSES PU WISE ZONAL DEC-21</t>
  </si>
  <si>
    <t>FINANCE REGISTER - GRANT WISE AND PU WISE SUMMARY FROM MONTH :APRIL    21 TO DECEMBER 21</t>
  </si>
  <si>
    <t>Report generated on : 06.01.2022 at 11:39:43 AM</t>
  </si>
  <si>
    <t>P U Wise  expenditure   to   end   of Dec-21 on RG BASED  ZONAL</t>
  </si>
  <si>
    <t xml:space="preserve">RG 2021-22 </t>
  </si>
  <si>
    <t>% of Total RG 2021-22</t>
  </si>
  <si>
    <t>RG Utilization</t>
  </si>
  <si>
    <t>% of Total SL 2021-22</t>
  </si>
  <si>
    <t>RG 2021-22</t>
  </si>
  <si>
    <t>% RG Utilization</t>
  </si>
  <si>
    <t>AC - 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</si>
</sst>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28"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sz val="12"/>
      <color rgb="FFFF0000"/>
      <name val="Calibri"/>
      <family val="2"/>
      <scheme val="minor"/>
    </font>
    <font>
      <b/>
      <sz val="11"/>
      <color rgb="FF000000"/>
      <name val="Calibri"/>
      <family val="2"/>
    </font>
    <font>
      <sz val="12"/>
      <color theme="1"/>
      <name val="Calibri"/>
      <family val="2"/>
    </font>
    <font>
      <sz val="11"/>
      <color rgb="FF000000"/>
      <name val="Calibri"/>
      <family val="2"/>
    </font>
    <font>
      <sz val="12"/>
      <name val="Calibri"/>
      <family val="2"/>
      <scheme val="minor"/>
    </font>
    <font>
      <b/>
      <sz val="12"/>
      <color rgb="FF00B0F0"/>
      <name val="Arial"/>
      <family val="2"/>
    </font>
    <font>
      <sz val="11"/>
      <color rgb="FF00B0F0"/>
      <name val="Calibri"/>
      <family val="2"/>
      <scheme val="minor"/>
    </font>
    <font>
      <b/>
      <sz val="11"/>
      <color rgb="FFFF0000"/>
      <name val="Calibri"/>
      <family val="2"/>
      <scheme val="minor"/>
    </font>
    <font>
      <b/>
      <i/>
      <sz val="10"/>
      <name val="Arial"/>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0">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1" fontId="15" fillId="0" borderId="3" xfId="0" applyNumberFormat="1" applyFont="1" applyBorder="1"/>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19" fillId="0" borderId="3" xfId="0" applyFont="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20"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20" fillId="0" borderId="11" xfId="0" applyFont="1" applyBorder="1"/>
    <xf numFmtId="0" fontId="18" fillId="0" borderId="0" xfId="0" applyFont="1" applyAlignment="1">
      <alignment wrapText="1"/>
    </xf>
    <xf numFmtId="0" fontId="20" fillId="0" borderId="3" xfId="0" applyFont="1" applyBorder="1"/>
    <xf numFmtId="164" fontId="4" fillId="0" borderId="3" xfId="1" applyNumberFormat="1" applyFont="1" applyBorder="1"/>
    <xf numFmtId="0" fontId="20" fillId="0" borderId="0" xfId="0" applyFont="1" applyBorder="1" applyAlignment="1">
      <alignment horizontal="center"/>
    </xf>
    <xf numFmtId="2" fontId="21" fillId="0" borderId="0" xfId="0" applyNumberFormat="1" applyFont="1" applyBorder="1"/>
    <xf numFmtId="2" fontId="18" fillId="0" borderId="0" xfId="0" applyNumberFormat="1" applyFont="1"/>
    <xf numFmtId="2" fontId="20"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2"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23" fillId="0" borderId="3" xfId="0"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4" fillId="0" borderId="0" xfId="0" applyFont="1"/>
    <xf numFmtId="0" fontId="24" fillId="0" borderId="3" xfId="0" applyFont="1" applyBorder="1" applyAlignment="1">
      <alignment horizontal="center" vertical="center" wrapText="1"/>
    </xf>
    <xf numFmtId="0" fontId="24" fillId="0" borderId="3" xfId="0" applyFont="1" applyBorder="1" applyAlignment="1">
      <alignment horizontal="center"/>
    </xf>
    <xf numFmtId="1" fontId="24" fillId="0" borderId="3" xfId="0" applyNumberFormat="1" applyFont="1" applyBorder="1" applyAlignment="1">
      <alignment horizontal="right"/>
    </xf>
    <xf numFmtId="1" fontId="24" fillId="0" borderId="3" xfId="0" applyNumberFormat="1" applyFont="1" applyBorder="1"/>
    <xf numFmtId="164" fontId="24" fillId="0" borderId="3" xfId="1" applyNumberFormat="1" applyFont="1" applyBorder="1"/>
    <xf numFmtId="10" fontId="24" fillId="0" borderId="3" xfId="1" applyNumberFormat="1" applyFont="1" applyBorder="1"/>
    <xf numFmtId="0" fontId="24" fillId="0" borderId="3" xfId="0" applyFont="1" applyBorder="1"/>
    <xf numFmtId="1" fontId="24" fillId="0" borderId="3" xfId="0" applyNumberFormat="1" applyFont="1" applyFill="1" applyBorder="1" applyAlignment="1">
      <alignment horizontal="right"/>
    </xf>
    <xf numFmtId="0" fontId="25" fillId="0" borderId="0" xfId="0" applyFont="1"/>
    <xf numFmtId="1" fontId="24" fillId="0" borderId="3" xfId="0" applyNumberFormat="1" applyFont="1" applyFill="1" applyBorder="1"/>
    <xf numFmtId="0" fontId="24" fillId="0" borderId="3" xfId="0" applyFont="1" applyBorder="1" applyAlignment="1">
      <alignment horizontal="left" wrapText="1"/>
    </xf>
    <xf numFmtId="0" fontId="8" fillId="3" borderId="0" xfId="0" applyFont="1" applyFill="1"/>
    <xf numFmtId="0" fontId="26" fillId="3" borderId="3" xfId="0" applyFont="1" applyFill="1" applyBorder="1"/>
    <xf numFmtId="0" fontId="26"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6" fillId="0" borderId="3" xfId="0" applyFont="1" applyBorder="1"/>
    <xf numFmtId="2" fontId="26" fillId="0" borderId="3" xfId="0" applyNumberFormat="1" applyFont="1" applyBorder="1" applyAlignment="1">
      <alignment wrapText="1"/>
    </xf>
    <xf numFmtId="164" fontId="26" fillId="0" borderId="3" xfId="1" applyNumberFormat="1" applyFont="1" applyBorder="1"/>
    <xf numFmtId="2" fontId="26" fillId="0" borderId="3" xfId="0" applyNumberFormat="1" applyFont="1" applyBorder="1"/>
    <xf numFmtId="10" fontId="26"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6" fillId="0" borderId="3" xfId="0" applyFont="1" applyFill="1" applyBorder="1"/>
    <xf numFmtId="10" fontId="26" fillId="0" borderId="3" xfId="1" applyNumberFormat="1" applyFont="1" applyBorder="1" applyAlignment="1">
      <alignment horizontal="right"/>
    </xf>
    <xf numFmtId="0" fontId="8" fillId="0" borderId="0" xfId="0" applyFont="1" applyAlignment="1">
      <alignment wrapText="1"/>
    </xf>
    <xf numFmtId="0" fontId="26" fillId="0" borderId="3" xfId="0" applyFont="1" applyBorder="1" applyAlignment="1">
      <alignment wrapText="1"/>
    </xf>
    <xf numFmtId="0" fontId="7" fillId="3" borderId="0" xfId="0" applyFont="1" applyFill="1"/>
    <xf numFmtId="0" fontId="7" fillId="0" borderId="3" xfId="0" applyFont="1" applyFill="1" applyBorder="1"/>
    <xf numFmtId="0" fontId="7" fillId="0" borderId="0" xfId="0" applyFont="1" applyBorder="1" applyAlignment="1">
      <alignment wrapText="1"/>
    </xf>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1" fontId="3" fillId="0" borderId="3" xfId="0" applyNumberFormat="1" applyFont="1" applyFill="1" applyBorder="1" applyAlignment="1">
      <alignment horizontal="right"/>
    </xf>
    <xf numFmtId="0" fontId="0" fillId="0" borderId="0" xfId="0"/>
    <xf numFmtId="0" fontId="27" fillId="0" borderId="1" xfId="0" applyFont="1" applyBorder="1" applyAlignment="1">
      <alignment horizontal="center" vertical="top"/>
    </xf>
    <xf numFmtId="0" fontId="27" fillId="0" borderId="1" xfId="0" applyFont="1" applyBorder="1" applyAlignment="1">
      <alignment horizontal="center" vertical="top"/>
    </xf>
    <xf numFmtId="0" fontId="0" fillId="0" borderId="0" xfId="0"/>
    <xf numFmtId="165" fontId="7" fillId="0" borderId="1" xfId="0" applyNumberFormat="1" applyFont="1" applyBorder="1" applyAlignment="1">
      <alignment horizontal="right" vertical="top"/>
    </xf>
    <xf numFmtId="0" fontId="27"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0" borderId="3" xfId="0" applyFont="1" applyBorder="1" applyAlignment="1">
      <alignment horizontal="center"/>
    </xf>
    <xf numFmtId="1" fontId="5" fillId="0" borderId="4" xfId="0" applyNumberFormat="1" applyFont="1" applyBorder="1" applyAlignment="1">
      <alignment horizontal="center" wrapText="1"/>
    </xf>
    <xf numFmtId="0" fontId="5" fillId="0" borderId="5" xfId="0"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6" fillId="3" borderId="3" xfId="0" applyFont="1" applyFill="1" applyBorder="1" applyAlignment="1">
      <alignment horizontal="center"/>
    </xf>
    <xf numFmtId="0" fontId="6" fillId="3" borderId="3" xfId="0"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1" fontId="5" fillId="3" borderId="3" xfId="0" applyNumberFormat="1" applyFont="1" applyFill="1" applyBorder="1" applyAlignment="1">
      <alignment horizontal="center" wrapText="1"/>
    </xf>
    <xf numFmtId="0" fontId="26" fillId="3" borderId="4" xfId="0" applyFont="1" applyFill="1" applyBorder="1" applyAlignment="1">
      <alignment horizontal="center" wrapText="1"/>
    </xf>
    <xf numFmtId="0" fontId="26" fillId="3" borderId="5" xfId="0" applyFont="1" applyFill="1" applyBorder="1" applyAlignment="1">
      <alignment horizontal="center" wrapText="1"/>
    </xf>
    <xf numFmtId="1" fontId="26" fillId="3" borderId="4" xfId="0" applyNumberFormat="1" applyFont="1" applyFill="1" applyBorder="1" applyAlignment="1">
      <alignment horizontal="center" wrapText="1"/>
    </xf>
    <xf numFmtId="1" fontId="26" fillId="3" borderId="5" xfId="0" applyNumberFormat="1" applyFont="1" applyFill="1" applyBorder="1" applyAlignment="1">
      <alignment horizontal="center" wrapText="1"/>
    </xf>
    <xf numFmtId="0" fontId="26" fillId="3" borderId="3" xfId="0" applyFont="1" applyFill="1" applyBorder="1" applyAlignment="1">
      <alignment horizontal="center"/>
    </xf>
    <xf numFmtId="0" fontId="26" fillId="3" borderId="3" xfId="0" applyFont="1" applyFill="1" applyBorder="1" applyAlignment="1">
      <alignment horizontal="center" wrapText="1"/>
    </xf>
    <xf numFmtId="1" fontId="26" fillId="3" borderId="4" xfId="0" applyNumberFormat="1" applyFont="1" applyFill="1" applyBorder="1" applyAlignment="1">
      <alignment horizontal="center"/>
    </xf>
    <xf numFmtId="0" fontId="26" fillId="3" borderId="5" xfId="0"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17" fillId="0" borderId="1" xfId="0" applyFont="1" applyBorder="1" applyAlignment="1">
      <alignment horizontal="center" vertical="top" wrapText="1"/>
    </xf>
    <xf numFmtId="0" fontId="20"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20" fillId="0" borderId="9" xfId="0" applyFont="1" applyBorder="1" applyAlignment="1">
      <alignment horizontal="center"/>
    </xf>
    <xf numFmtId="0" fontId="20" fillId="0" borderId="10" xfId="0" applyFont="1" applyBorder="1" applyAlignment="1">
      <alignment horizontal="center"/>
    </xf>
    <xf numFmtId="1" fontId="5" fillId="3" borderId="5" xfId="0" applyNumberFormat="1" applyFont="1" applyFill="1" applyBorder="1" applyAlignment="1">
      <alignment horizontal="center"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4.4" x14ac:dyDescent="0.3"/>
  <cols>
    <col min="5" max="5" width="0" hidden="1" customWidth="1"/>
    <col min="9" max="9" width="10.44140625" customWidth="1"/>
    <col min="17" max="17" width="10.6640625" customWidth="1"/>
  </cols>
  <sheetData>
    <row r="1" spans="1:27" x14ac:dyDescent="0.3">
      <c r="A1" s="322" t="s">
        <v>222</v>
      </c>
      <c r="B1" s="264"/>
      <c r="C1" s="264"/>
      <c r="D1" s="264"/>
      <c r="E1" s="264"/>
      <c r="F1" s="264"/>
      <c r="G1" s="264"/>
      <c r="H1" s="264"/>
      <c r="I1" s="264"/>
      <c r="J1" s="264"/>
      <c r="K1" s="264"/>
      <c r="L1" s="264"/>
      <c r="M1" s="264"/>
      <c r="N1" s="264"/>
      <c r="O1" s="264"/>
      <c r="P1" s="264"/>
    </row>
    <row r="3" spans="1:27" x14ac:dyDescent="0.3">
      <c r="A3" s="322" t="s">
        <v>223</v>
      </c>
      <c r="B3" s="264"/>
      <c r="C3" s="264"/>
      <c r="D3" s="264"/>
      <c r="E3" s="264"/>
      <c r="F3" s="264"/>
      <c r="G3" s="264"/>
      <c r="H3" s="264"/>
      <c r="I3" s="264"/>
      <c r="J3" s="264"/>
      <c r="K3" s="264"/>
      <c r="L3" s="264"/>
      <c r="M3" s="264"/>
      <c r="N3" s="264"/>
      <c r="O3" s="264"/>
      <c r="P3" s="264"/>
    </row>
    <row r="5" spans="1:27" ht="79.2" x14ac:dyDescent="0.3">
      <c r="A5" s="140" t="s">
        <v>224</v>
      </c>
      <c r="B5" s="140" t="s">
        <v>225</v>
      </c>
      <c r="C5" s="140" t="s">
        <v>226</v>
      </c>
      <c r="D5" s="140" t="s">
        <v>227</v>
      </c>
      <c r="E5" s="140" t="s">
        <v>228</v>
      </c>
      <c r="F5" s="140" t="s">
        <v>229</v>
      </c>
      <c r="G5" s="140" t="s">
        <v>230</v>
      </c>
      <c r="H5" s="144" t="s">
        <v>231</v>
      </c>
      <c r="I5" s="140" t="s">
        <v>232</v>
      </c>
      <c r="J5" s="140" t="s">
        <v>233</v>
      </c>
      <c r="K5" s="140" t="s">
        <v>234</v>
      </c>
      <c r="L5" s="140" t="s">
        <v>235</v>
      </c>
      <c r="M5" s="140" t="s">
        <v>236</v>
      </c>
      <c r="N5" s="140" t="s">
        <v>237</v>
      </c>
      <c r="O5" s="140" t="s">
        <v>238</v>
      </c>
      <c r="P5" s="169" t="s">
        <v>239</v>
      </c>
      <c r="Q5" s="170" t="s">
        <v>72</v>
      </c>
      <c r="R5" s="170" t="s">
        <v>289</v>
      </c>
      <c r="S5" s="141"/>
      <c r="T5" s="141"/>
      <c r="U5" s="141"/>
      <c r="V5" s="141"/>
      <c r="X5" s="141"/>
      <c r="Y5" s="141"/>
      <c r="Z5" s="141"/>
      <c r="AA5" s="141"/>
    </row>
    <row r="6" spans="1:27" x14ac:dyDescent="0.3">
      <c r="A6" s="142" t="s">
        <v>240</v>
      </c>
      <c r="B6" s="142" t="s">
        <v>241</v>
      </c>
      <c r="C6" s="143">
        <v>4657889</v>
      </c>
      <c r="D6" s="143">
        <v>4310000</v>
      </c>
      <c r="E6" s="143">
        <v>547001</v>
      </c>
      <c r="F6" s="143">
        <v>3762999</v>
      </c>
      <c r="G6" s="143">
        <v>4162093</v>
      </c>
      <c r="H6" s="145">
        <v>3980000</v>
      </c>
      <c r="I6" s="143">
        <v>4821984</v>
      </c>
      <c r="J6" s="172">
        <v>2626052</v>
      </c>
      <c r="K6" s="172">
        <v>2717930</v>
      </c>
      <c r="L6" s="172">
        <v>2733189</v>
      </c>
      <c r="M6" s="172">
        <v>3036567</v>
      </c>
      <c r="N6" s="172">
        <v>3037918</v>
      </c>
      <c r="O6" s="143">
        <v>3792777</v>
      </c>
      <c r="P6" s="173">
        <v>3038051</v>
      </c>
      <c r="Q6" s="22">
        <v>72522</v>
      </c>
      <c r="R6" s="23"/>
      <c r="S6" s="30"/>
      <c r="T6" s="30"/>
      <c r="U6" s="30"/>
      <c r="V6" s="30"/>
      <c r="X6" s="30"/>
      <c r="Y6" s="30"/>
      <c r="Z6" s="30"/>
      <c r="AA6" s="30"/>
    </row>
    <row r="7" spans="1:27" x14ac:dyDescent="0.3">
      <c r="A7" s="142" t="s">
        <v>240</v>
      </c>
      <c r="B7" s="142" t="s">
        <v>242</v>
      </c>
      <c r="C7" s="143">
        <v>9898884</v>
      </c>
      <c r="D7" s="143">
        <v>10040000</v>
      </c>
      <c r="E7" s="143">
        <v>1671788</v>
      </c>
      <c r="F7" s="143">
        <v>8368212</v>
      </c>
      <c r="G7" s="143">
        <v>9411581</v>
      </c>
      <c r="H7" s="145">
        <v>8790000</v>
      </c>
      <c r="I7" s="143">
        <v>10962562</v>
      </c>
      <c r="J7" s="172">
        <v>5910673</v>
      </c>
      <c r="K7" s="172">
        <v>6349150</v>
      </c>
      <c r="L7" s="172">
        <v>6545058</v>
      </c>
      <c r="M7" s="172">
        <v>7141085</v>
      </c>
      <c r="N7" s="172">
        <v>7190755</v>
      </c>
      <c r="O7" s="143">
        <v>9334835</v>
      </c>
      <c r="P7" s="173">
        <v>7190755</v>
      </c>
      <c r="Q7" s="22">
        <v>272940</v>
      </c>
      <c r="R7" s="23"/>
      <c r="S7" s="30"/>
      <c r="T7" s="30"/>
      <c r="U7" s="30"/>
      <c r="V7" s="30"/>
      <c r="X7" s="30"/>
      <c r="Y7" s="30"/>
      <c r="Z7" s="30"/>
      <c r="AA7" s="30"/>
    </row>
    <row r="8" spans="1:27" x14ac:dyDescent="0.3">
      <c r="A8" s="142" t="s">
        <v>240</v>
      </c>
      <c r="B8" s="142" t="s">
        <v>243</v>
      </c>
      <c r="C8" s="143">
        <v>3778499</v>
      </c>
      <c r="D8" s="143">
        <v>2720000</v>
      </c>
      <c r="E8" s="143">
        <v>402610</v>
      </c>
      <c r="F8" s="143">
        <v>2317390</v>
      </c>
      <c r="G8" s="143">
        <v>2540447</v>
      </c>
      <c r="H8" s="145">
        <v>2390000</v>
      </c>
      <c r="I8" s="143">
        <v>3498456</v>
      </c>
      <c r="J8" s="172">
        <v>1602580</v>
      </c>
      <c r="K8" s="172">
        <v>1700321</v>
      </c>
      <c r="L8" s="172">
        <v>1873559</v>
      </c>
      <c r="M8" s="172">
        <v>2005467</v>
      </c>
      <c r="N8" s="172">
        <v>1977649</v>
      </c>
      <c r="O8" s="143">
        <v>2526071</v>
      </c>
      <c r="P8" s="173">
        <v>1977649</v>
      </c>
      <c r="Q8" s="22">
        <v>50198</v>
      </c>
      <c r="R8" s="23"/>
      <c r="S8" s="30"/>
      <c r="T8" s="30"/>
      <c r="U8" s="30"/>
      <c r="V8" s="30"/>
      <c r="X8" s="30"/>
      <c r="Y8" s="30"/>
      <c r="Z8" s="30"/>
      <c r="AA8" s="30"/>
    </row>
    <row r="9" spans="1:27" x14ac:dyDescent="0.3">
      <c r="A9" s="142" t="s">
        <v>240</v>
      </c>
      <c r="B9" s="142" t="s">
        <v>244</v>
      </c>
      <c r="C9" s="143">
        <v>6093566</v>
      </c>
      <c r="D9" s="143">
        <v>5580000</v>
      </c>
      <c r="E9" s="143">
        <v>967983</v>
      </c>
      <c r="F9" s="143">
        <v>4612017</v>
      </c>
      <c r="G9" s="143">
        <v>4949135</v>
      </c>
      <c r="H9" s="145">
        <v>4820000</v>
      </c>
      <c r="I9" s="143">
        <v>5698040</v>
      </c>
      <c r="J9" s="172">
        <v>3259468</v>
      </c>
      <c r="K9" s="172">
        <v>3148900</v>
      </c>
      <c r="L9" s="172">
        <v>3375771</v>
      </c>
      <c r="M9" s="172">
        <v>3688586</v>
      </c>
      <c r="N9" s="172">
        <v>3543787</v>
      </c>
      <c r="O9" s="143">
        <v>4820572</v>
      </c>
      <c r="P9" s="173">
        <v>3543787</v>
      </c>
      <c r="Q9" s="22">
        <v>65243</v>
      </c>
      <c r="R9" s="23"/>
      <c r="S9" s="30"/>
      <c r="T9" s="30"/>
      <c r="U9" s="30"/>
      <c r="V9" s="30"/>
      <c r="X9" s="30"/>
      <c r="Y9" s="30"/>
      <c r="Z9" s="30"/>
      <c r="AA9" s="30"/>
    </row>
    <row r="10" spans="1:27" x14ac:dyDescent="0.3">
      <c r="A10" s="142" t="s">
        <v>240</v>
      </c>
      <c r="B10" s="142" t="s">
        <v>245</v>
      </c>
      <c r="C10" s="143">
        <v>6921196</v>
      </c>
      <c r="D10" s="143">
        <v>6430000</v>
      </c>
      <c r="E10" s="143">
        <v>1222221</v>
      </c>
      <c r="F10" s="143">
        <v>5207779</v>
      </c>
      <c r="G10" s="143">
        <v>5738604</v>
      </c>
      <c r="H10" s="145">
        <v>5390000</v>
      </c>
      <c r="I10" s="143">
        <v>7093900</v>
      </c>
      <c r="J10" s="172">
        <v>3662624</v>
      </c>
      <c r="K10" s="172">
        <v>3943431</v>
      </c>
      <c r="L10" s="172">
        <v>3859338</v>
      </c>
      <c r="M10" s="172">
        <v>4420358</v>
      </c>
      <c r="N10" s="172">
        <v>4278070</v>
      </c>
      <c r="O10" s="143">
        <v>5695696</v>
      </c>
      <c r="P10" s="173">
        <v>4278070</v>
      </c>
      <c r="Q10" s="22">
        <v>118272</v>
      </c>
      <c r="R10" s="23"/>
      <c r="S10" s="30"/>
      <c r="T10" s="30"/>
      <c r="U10" s="30"/>
      <c r="V10" s="30"/>
      <c r="X10" s="30"/>
      <c r="Y10" s="30"/>
      <c r="Z10" s="30"/>
      <c r="AA10" s="30"/>
    </row>
    <row r="11" spans="1:27" x14ac:dyDescent="0.3">
      <c r="A11" s="142" t="s">
        <v>240</v>
      </c>
      <c r="B11" s="142" t="s">
        <v>246</v>
      </c>
      <c r="C11" s="143">
        <v>11360408</v>
      </c>
      <c r="D11" s="143">
        <v>11050000</v>
      </c>
      <c r="E11" s="143">
        <v>2239418</v>
      </c>
      <c r="F11" s="143">
        <v>8810582</v>
      </c>
      <c r="G11" s="143">
        <v>9819352</v>
      </c>
      <c r="H11" s="145">
        <v>9620000</v>
      </c>
      <c r="I11" s="143">
        <v>12138236</v>
      </c>
      <c r="J11" s="172">
        <v>6217455</v>
      </c>
      <c r="K11" s="172">
        <v>8103136</v>
      </c>
      <c r="L11" s="172">
        <v>6779016</v>
      </c>
      <c r="M11" s="172">
        <v>8845083</v>
      </c>
      <c r="N11" s="172">
        <v>7542912</v>
      </c>
      <c r="O11" s="143">
        <v>11287807</v>
      </c>
      <c r="P11" s="173">
        <v>7542912</v>
      </c>
      <c r="Q11" s="22">
        <v>127709</v>
      </c>
      <c r="R11" s="23"/>
      <c r="S11" s="30"/>
      <c r="T11" s="30"/>
      <c r="U11" s="30"/>
      <c r="V11" s="30"/>
      <c r="X11" s="30"/>
      <c r="Y11" s="30"/>
      <c r="Z11" s="30"/>
      <c r="AA11" s="30"/>
    </row>
    <row r="12" spans="1:27" x14ac:dyDescent="0.3">
      <c r="A12" s="142" t="s">
        <v>240</v>
      </c>
      <c r="B12" s="142" t="s">
        <v>247</v>
      </c>
      <c r="C12" s="143">
        <v>26891557</v>
      </c>
      <c r="D12" s="143">
        <v>27780000</v>
      </c>
      <c r="E12" s="143">
        <v>1690102</v>
      </c>
      <c r="F12" s="143">
        <v>26089898</v>
      </c>
      <c r="G12" s="143">
        <v>26851626</v>
      </c>
      <c r="H12" s="145">
        <v>24300000</v>
      </c>
      <c r="I12" s="143">
        <v>28761730</v>
      </c>
      <c r="J12" s="172">
        <v>19992824</v>
      </c>
      <c r="K12" s="172">
        <v>18243784</v>
      </c>
      <c r="L12" s="172">
        <v>19432641</v>
      </c>
      <c r="M12" s="172">
        <v>19758335</v>
      </c>
      <c r="N12" s="172">
        <v>20184752</v>
      </c>
      <c r="O12" s="143">
        <v>24801378</v>
      </c>
      <c r="P12" s="173">
        <v>20184752</v>
      </c>
      <c r="Q12" s="22">
        <v>224042</v>
      </c>
      <c r="R12" s="23"/>
      <c r="S12" s="30"/>
      <c r="T12" s="30"/>
      <c r="U12" s="30"/>
      <c r="V12" s="30"/>
      <c r="X12" s="30"/>
      <c r="Y12" s="30"/>
      <c r="Z12" s="30"/>
      <c r="AA12" s="30"/>
    </row>
    <row r="13" spans="1:27" x14ac:dyDescent="0.3">
      <c r="A13" s="142" t="s">
        <v>240</v>
      </c>
      <c r="B13" s="142" t="s">
        <v>248</v>
      </c>
      <c r="C13" s="143">
        <v>19760498</v>
      </c>
      <c r="D13" s="143">
        <v>15300000</v>
      </c>
      <c r="E13" s="143">
        <v>6665820</v>
      </c>
      <c r="F13" s="143">
        <v>8634180</v>
      </c>
      <c r="G13" s="143">
        <v>10533483</v>
      </c>
      <c r="H13" s="145">
        <v>9030000</v>
      </c>
      <c r="I13" s="143">
        <v>14547312</v>
      </c>
      <c r="J13" s="172">
        <v>7258992</v>
      </c>
      <c r="K13" s="172">
        <v>9873789</v>
      </c>
      <c r="L13" s="172">
        <v>5877990</v>
      </c>
      <c r="M13" s="172">
        <v>11211875</v>
      </c>
      <c r="N13" s="172">
        <v>6085462</v>
      </c>
      <c r="O13" s="143">
        <v>14752133</v>
      </c>
      <c r="P13" s="173">
        <v>6085462</v>
      </c>
      <c r="Q13" s="22">
        <v>546</v>
      </c>
      <c r="R13" s="23"/>
      <c r="S13" s="30"/>
      <c r="T13" s="30"/>
      <c r="U13" s="30"/>
      <c r="V13" s="30"/>
      <c r="X13" s="30"/>
      <c r="Y13" s="30"/>
      <c r="Z13" s="30"/>
      <c r="AA13" s="30"/>
    </row>
    <row r="14" spans="1:27" x14ac:dyDescent="0.3">
      <c r="A14" s="142" t="s">
        <v>240</v>
      </c>
      <c r="B14" s="142" t="s">
        <v>249</v>
      </c>
      <c r="C14" s="143">
        <v>4747401</v>
      </c>
      <c r="D14" s="143">
        <v>4360000</v>
      </c>
      <c r="E14" s="143">
        <v>630837</v>
      </c>
      <c r="F14" s="143">
        <v>3729163</v>
      </c>
      <c r="G14" s="143">
        <v>4207011</v>
      </c>
      <c r="H14" s="145">
        <v>3740000</v>
      </c>
      <c r="I14" s="143">
        <v>4777515</v>
      </c>
      <c r="J14" s="172">
        <v>2730785</v>
      </c>
      <c r="K14" s="172">
        <v>2902050</v>
      </c>
      <c r="L14" s="172">
        <v>2850911</v>
      </c>
      <c r="M14" s="172">
        <v>3215292</v>
      </c>
      <c r="N14" s="172">
        <v>3110586</v>
      </c>
      <c r="O14" s="143">
        <v>3879626</v>
      </c>
      <c r="P14" s="173">
        <v>3111162</v>
      </c>
      <c r="Q14" s="22">
        <v>36634</v>
      </c>
      <c r="R14" s="171">
        <v>845474</v>
      </c>
      <c r="S14" s="30"/>
      <c r="T14" s="30"/>
      <c r="U14" s="30"/>
      <c r="V14" s="30"/>
      <c r="X14" s="30"/>
      <c r="Y14" s="30"/>
      <c r="Z14" s="30"/>
      <c r="AA14" s="30"/>
    </row>
    <row r="15" spans="1:27" x14ac:dyDescent="0.3">
      <c r="A15" s="142" t="s">
        <v>240</v>
      </c>
      <c r="B15" s="142" t="s">
        <v>250</v>
      </c>
      <c r="C15" s="143">
        <v>5041185</v>
      </c>
      <c r="D15" s="143">
        <v>4200157</v>
      </c>
      <c r="E15" s="143">
        <v>983885</v>
      </c>
      <c r="F15" s="143">
        <v>3216272</v>
      </c>
      <c r="G15" s="143">
        <v>3547805</v>
      </c>
      <c r="H15" s="145">
        <v>3430000</v>
      </c>
      <c r="I15" s="143">
        <v>4917933</v>
      </c>
      <c r="J15" s="172">
        <v>2228845</v>
      </c>
      <c r="K15" s="172">
        <v>2736049</v>
      </c>
      <c r="L15" s="172">
        <v>2753891</v>
      </c>
      <c r="M15" s="172">
        <v>2982440</v>
      </c>
      <c r="N15" s="172">
        <v>3238961</v>
      </c>
      <c r="O15" s="143">
        <v>3942646</v>
      </c>
      <c r="P15" s="173">
        <v>3238961</v>
      </c>
      <c r="Q15" s="22">
        <v>23170</v>
      </c>
      <c r="R15" s="23"/>
      <c r="S15" s="30"/>
      <c r="T15" s="30"/>
      <c r="U15" s="30"/>
      <c r="V15" s="30"/>
      <c r="X15" s="30"/>
      <c r="Y15" s="30"/>
      <c r="Z15" s="30"/>
      <c r="AA15" s="30"/>
    </row>
    <row r="16" spans="1:27" x14ac:dyDescent="0.3">
      <c r="A16" s="142" t="s">
        <v>240</v>
      </c>
      <c r="B16" s="142" t="s">
        <v>251</v>
      </c>
      <c r="C16" s="143">
        <v>2946670</v>
      </c>
      <c r="D16" s="143">
        <v>2947000</v>
      </c>
      <c r="E16" s="143">
        <v>239683</v>
      </c>
      <c r="F16" s="143">
        <v>2707317</v>
      </c>
      <c r="G16" s="143">
        <v>2690645</v>
      </c>
      <c r="H16" s="145">
        <v>2730000</v>
      </c>
      <c r="I16" s="143">
        <v>2977544</v>
      </c>
      <c r="J16" s="172">
        <v>2065535</v>
      </c>
      <c r="K16" s="172">
        <v>1555583</v>
      </c>
      <c r="L16" s="172">
        <v>1850369</v>
      </c>
      <c r="M16" s="172">
        <v>1749122</v>
      </c>
      <c r="N16" s="172">
        <v>2061716</v>
      </c>
      <c r="O16" s="143">
        <v>2144457</v>
      </c>
      <c r="P16" s="173">
        <v>2061716</v>
      </c>
      <c r="Q16" s="22">
        <v>0</v>
      </c>
      <c r="R16" s="23"/>
      <c r="S16" s="30"/>
      <c r="T16" s="30"/>
      <c r="U16" s="30"/>
      <c r="V16" s="30"/>
      <c r="X16" s="30"/>
      <c r="Y16" s="30"/>
      <c r="Z16" s="30"/>
      <c r="AA16" s="30"/>
    </row>
    <row r="17" spans="1:27" x14ac:dyDescent="0.3">
      <c r="A17" s="142" t="s">
        <v>240</v>
      </c>
      <c r="B17" s="142" t="s">
        <v>252</v>
      </c>
      <c r="C17" s="143">
        <v>-70157</v>
      </c>
      <c r="D17" s="143">
        <v>-70157</v>
      </c>
      <c r="E17" s="143">
        <v>0</v>
      </c>
      <c r="F17" s="143">
        <v>-70157</v>
      </c>
      <c r="G17" s="143">
        <v>-53057</v>
      </c>
      <c r="H17" s="145">
        <v>0</v>
      </c>
      <c r="I17" s="143">
        <v>-53457</v>
      </c>
      <c r="J17" s="172">
        <v>-70157</v>
      </c>
      <c r="K17" s="172">
        <v>2815405</v>
      </c>
      <c r="L17" s="172">
        <v>3004791</v>
      </c>
      <c r="M17" s="172">
        <v>2879163</v>
      </c>
      <c r="N17" s="172">
        <v>3044441</v>
      </c>
      <c r="O17" s="143">
        <v>73130</v>
      </c>
      <c r="P17" s="173">
        <v>3044441</v>
      </c>
      <c r="Q17" s="22">
        <v>0</v>
      </c>
      <c r="R17" s="23"/>
      <c r="S17" s="30"/>
      <c r="T17" s="30"/>
      <c r="U17" s="30"/>
      <c r="V17" s="30"/>
      <c r="X17" s="30"/>
      <c r="Y17" s="30"/>
      <c r="Z17" s="30"/>
      <c r="AA17" s="30"/>
    </row>
    <row r="18" spans="1:27" x14ac:dyDescent="0.3">
      <c r="A18" s="142" t="s">
        <v>240</v>
      </c>
      <c r="B18" s="142" t="s">
        <v>130</v>
      </c>
      <c r="C18" s="143">
        <v>102027596</v>
      </c>
      <c r="D18" s="143">
        <v>94647000</v>
      </c>
      <c r="E18" s="143">
        <v>17261348</v>
      </c>
      <c r="F18" s="143">
        <v>77385652</v>
      </c>
      <c r="G18" s="143">
        <v>84398725</v>
      </c>
      <c r="H18" s="145">
        <v>78220000</v>
      </c>
      <c r="I18" s="143">
        <v>100141755</v>
      </c>
      <c r="J18" s="172">
        <v>57485676</v>
      </c>
      <c r="K18" s="172">
        <v>64089529</v>
      </c>
      <c r="L18" s="172">
        <v>60936526</v>
      </c>
      <c r="M18" s="172">
        <v>70933373</v>
      </c>
      <c r="N18" s="172">
        <v>65297007</v>
      </c>
      <c r="O18" s="143">
        <v>87051130</v>
      </c>
      <c r="P18" s="173">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09375" defaultRowHeight="14.4" x14ac:dyDescent="0.3"/>
  <cols>
    <col min="1" max="1" width="27" style="154" customWidth="1"/>
    <col min="2" max="2" width="10" style="154" customWidth="1"/>
    <col min="3" max="3" width="11.6640625" style="69" customWidth="1"/>
    <col min="4" max="4" width="11.6640625" style="154" customWidth="1"/>
    <col min="5" max="5" width="2" style="154" hidden="1" customWidth="1"/>
    <col min="6" max="6" width="17.33203125" style="154" customWidth="1"/>
    <col min="7" max="7" width="13.44140625" style="154" customWidth="1"/>
    <col min="8" max="8" width="10.6640625" style="154" customWidth="1"/>
    <col min="9" max="9" width="11.6640625" style="154" customWidth="1"/>
    <col min="10" max="12" width="10.6640625" style="154" customWidth="1"/>
    <col min="13" max="13" width="11.33203125" style="154" customWidth="1"/>
    <col min="14" max="14" width="11.5546875" style="154" customWidth="1"/>
    <col min="15" max="15" width="11.109375" style="154" customWidth="1"/>
    <col min="16" max="16" width="98.33203125" style="147" customWidth="1"/>
    <col min="17" max="17" width="12.109375" style="147" customWidth="1"/>
    <col min="18" max="18" width="10.33203125" style="154" customWidth="1"/>
    <col min="19" max="16384" width="9.109375" style="154"/>
  </cols>
  <sheetData>
    <row r="1" spans="1:19" x14ac:dyDescent="0.3">
      <c r="A1" s="36" t="s">
        <v>279</v>
      </c>
      <c r="B1" s="36"/>
    </row>
    <row r="2" spans="1:19" x14ac:dyDescent="0.3">
      <c r="M2" s="36" t="s">
        <v>150</v>
      </c>
      <c r="P2" s="174" t="s">
        <v>291</v>
      </c>
    </row>
    <row r="3" spans="1:19" s="36" customFormat="1" ht="15" customHeight="1" x14ac:dyDescent="0.3">
      <c r="A3" s="271" t="s">
        <v>151</v>
      </c>
      <c r="B3" s="270" t="s">
        <v>296</v>
      </c>
      <c r="C3" s="268" t="str">
        <f>'PU Wise OWE'!$B$7</f>
        <v>Actuals upto Dec' 20</v>
      </c>
      <c r="D3" s="270" t="s">
        <v>173</v>
      </c>
      <c r="E3" s="270"/>
      <c r="F3" s="268" t="str">
        <f>'PU Wise OWE'!$B$5</f>
        <v xml:space="preserve">RG 2021-22 </v>
      </c>
      <c r="G3" s="270" t="s">
        <v>302</v>
      </c>
      <c r="H3" s="270" t="s">
        <v>310</v>
      </c>
      <c r="I3" s="268" t="str">
        <f>'PU Wise OWE'!B8</f>
        <v>Actuals upto Dec' 21</v>
      </c>
      <c r="J3" s="270" t="s">
        <v>205</v>
      </c>
      <c r="K3" s="267" t="s">
        <v>206</v>
      </c>
      <c r="L3" s="267"/>
      <c r="M3" s="267" t="s">
        <v>147</v>
      </c>
      <c r="N3" s="267"/>
      <c r="O3" s="291" t="s">
        <v>308</v>
      </c>
      <c r="P3" s="175" t="s">
        <v>292</v>
      </c>
      <c r="Q3" s="155"/>
    </row>
    <row r="4" spans="1:19" ht="15.6" customHeight="1" x14ac:dyDescent="0.3">
      <c r="A4" s="272"/>
      <c r="B4" s="269"/>
      <c r="C4" s="269"/>
      <c r="D4" s="269"/>
      <c r="E4" s="269"/>
      <c r="F4" s="269"/>
      <c r="G4" s="269"/>
      <c r="H4" s="269"/>
      <c r="I4" s="269"/>
      <c r="J4" s="269"/>
      <c r="K4" s="19" t="s">
        <v>145</v>
      </c>
      <c r="L4" s="18" t="s">
        <v>146</v>
      </c>
      <c r="M4" s="19" t="s">
        <v>145</v>
      </c>
      <c r="N4" s="18" t="s">
        <v>146</v>
      </c>
      <c r="O4" s="291"/>
      <c r="P4" s="174" t="s">
        <v>293</v>
      </c>
      <c r="R4" s="69" t="s">
        <v>280</v>
      </c>
    </row>
    <row r="5" spans="1:19" ht="15.6" x14ac:dyDescent="0.3">
      <c r="A5" s="61" t="s">
        <v>148</v>
      </c>
      <c r="B5" s="103">
        <v>4575.6000000000004</v>
      </c>
      <c r="C5" s="70">
        <f>ROUND('PU Wise OWE'!$AD$128/10000,2)</f>
        <v>3497.15</v>
      </c>
      <c r="D5" s="66">
        <f>C5/C7</f>
        <v>0.54091405450051511</v>
      </c>
      <c r="E5" s="66"/>
      <c r="F5" s="22">
        <f>ROUND('PU Wise OWE'!$AD$126/10000,2)</f>
        <v>4909.41</v>
      </c>
      <c r="G5" s="66">
        <f>F5/F7</f>
        <v>0.56384309266628774</v>
      </c>
      <c r="H5" s="23">
        <f>ROUND('PU Wise OWE'!$AD$127/10000,2)</f>
        <v>3778.46</v>
      </c>
      <c r="I5" s="23">
        <f>ROUND('PU Wise OWE'!$AD$129/10000,2)</f>
        <v>3870.12</v>
      </c>
      <c r="J5" s="24">
        <f>I5/$I$7</f>
        <v>0.53700725561724083</v>
      </c>
      <c r="K5" s="22">
        <f>H5-I5</f>
        <v>-91.659999999999854</v>
      </c>
      <c r="L5" s="24">
        <f>K5/I5</f>
        <v>-2.3684020133742587E-2</v>
      </c>
      <c r="M5" s="22">
        <f>I5-C5</f>
        <v>372.9699999999998</v>
      </c>
      <c r="N5" s="52">
        <f>M5/C5</f>
        <v>0.10664970047038297</v>
      </c>
      <c r="O5" s="52">
        <f>I5/F5</f>
        <v>0.78830653785281735</v>
      </c>
      <c r="P5" s="147">
        <f>10.57+1.36+2.68+11.45+3.4+9.35</f>
        <v>38.809999999999995</v>
      </c>
      <c r="Q5" s="164">
        <f>Q28+I5-I28</f>
        <v>4592.8060000000005</v>
      </c>
      <c r="R5" s="68">
        <f>Q5-F5</f>
        <v>-316.60399999999936</v>
      </c>
      <c r="S5" s="68"/>
    </row>
    <row r="6" spans="1:19" ht="15.6" x14ac:dyDescent="0.3">
      <c r="A6" s="78" t="s">
        <v>144</v>
      </c>
      <c r="B6" s="103">
        <v>3242.41</v>
      </c>
      <c r="C6" s="70">
        <f>C7-C5</f>
        <v>2968.11</v>
      </c>
      <c r="D6" s="66">
        <f>C6/C7</f>
        <v>0.45908594549948495</v>
      </c>
      <c r="E6" s="66"/>
      <c r="F6" s="21">
        <f t="shared" ref="F6:I6" si="0">F7-F5</f>
        <v>3797.6399999999994</v>
      </c>
      <c r="G6" s="66">
        <f>F6/F7</f>
        <v>0.43615690733371232</v>
      </c>
      <c r="H6" s="21">
        <f t="shared" si="0"/>
        <v>2736.41</v>
      </c>
      <c r="I6" s="21">
        <f t="shared" si="0"/>
        <v>3336.71</v>
      </c>
      <c r="J6" s="24">
        <f t="shared" ref="J6:J7" si="1">I6/$I$7</f>
        <v>0.46299274438275917</v>
      </c>
      <c r="K6" s="22">
        <f t="shared" ref="K6:K7" si="2">H6-I6</f>
        <v>-600.30000000000018</v>
      </c>
      <c r="L6" s="24">
        <f t="shared" ref="L6:L7" si="3">K6/I6</f>
        <v>-0.17990775344575949</v>
      </c>
      <c r="M6" s="22">
        <f>I6-C6</f>
        <v>368.59999999999991</v>
      </c>
      <c r="N6" s="52">
        <f>M6/C6</f>
        <v>0.12418677205359636</v>
      </c>
      <c r="O6" s="52">
        <f>I6/F6</f>
        <v>0.8786272527148441</v>
      </c>
      <c r="P6" s="147">
        <f>26.18+9.93</f>
        <v>36.11</v>
      </c>
      <c r="Q6" s="164">
        <f>Q85+I6-I85</f>
        <v>3530.6279999999992</v>
      </c>
      <c r="R6" s="68">
        <f>Q6-F6</f>
        <v>-267.01200000000017</v>
      </c>
      <c r="S6" s="68"/>
    </row>
    <row r="7" spans="1:19" x14ac:dyDescent="0.3">
      <c r="A7" s="27" t="s">
        <v>171</v>
      </c>
      <c r="B7" s="104">
        <f>SUM(B5:B6)</f>
        <v>7818.01</v>
      </c>
      <c r="C7" s="71">
        <f>ROUND('PU Wise OWE'!BK128/10000,2)</f>
        <v>6465.26</v>
      </c>
      <c r="D7" s="67">
        <f>SUM(D5:D6)</f>
        <v>1</v>
      </c>
      <c r="E7" s="67"/>
      <c r="F7" s="26">
        <f>ROUND('PU Wise OWE'!BK126/10000,2)</f>
        <v>8707.0499999999993</v>
      </c>
      <c r="G7" s="67">
        <f>SUM(G5:G6)</f>
        <v>1</v>
      </c>
      <c r="H7" s="25">
        <f>ROUND('PU Wise OWE'!BK127/10000,2)</f>
        <v>6514.87</v>
      </c>
      <c r="I7" s="25">
        <f>ROUND('PU Wise OWE'!BK129/10000,2)</f>
        <v>7206.83</v>
      </c>
      <c r="J7" s="54">
        <f t="shared" si="1"/>
        <v>1</v>
      </c>
      <c r="K7" s="26">
        <f t="shared" si="2"/>
        <v>-691.96</v>
      </c>
      <c r="L7" s="54">
        <f t="shared" si="3"/>
        <v>-9.6014475157593565E-2</v>
      </c>
      <c r="M7" s="26">
        <f>I7-C7</f>
        <v>741.56999999999971</v>
      </c>
      <c r="N7" s="55">
        <f>M7/C7</f>
        <v>0.11470072355945464</v>
      </c>
      <c r="O7" s="52">
        <f>I7/F7</f>
        <v>0.827700541515209</v>
      </c>
      <c r="Q7" s="68">
        <f>SUM(Q5:Q6)</f>
        <v>8123.4339999999993</v>
      </c>
      <c r="R7" s="68">
        <f>Q7-F7</f>
        <v>-583.61599999999999</v>
      </c>
      <c r="S7" s="68"/>
    </row>
    <row r="8" spans="1:19" x14ac:dyDescent="0.3">
      <c r="A8" s="32"/>
      <c r="B8" s="32"/>
      <c r="C8" s="72"/>
      <c r="D8" s="33"/>
      <c r="E8" s="33"/>
      <c r="F8" s="34"/>
      <c r="G8" s="34"/>
      <c r="H8" s="34"/>
      <c r="I8" s="31"/>
      <c r="J8" s="31"/>
      <c r="K8" s="31"/>
      <c r="L8" s="31"/>
      <c r="M8" s="34"/>
      <c r="N8" s="31"/>
    </row>
    <row r="9" spans="1:19" ht="14.4" customHeight="1" x14ac:dyDescent="0.3">
      <c r="C9" s="72"/>
      <c r="D9" s="33"/>
      <c r="E9" s="33"/>
      <c r="F9" s="34"/>
      <c r="G9" s="34"/>
      <c r="H9" s="34"/>
      <c r="I9" s="31"/>
      <c r="J9" s="31"/>
      <c r="K9" s="31"/>
      <c r="L9" s="31"/>
      <c r="M9" s="34"/>
      <c r="N9" s="31"/>
    </row>
    <row r="10" spans="1:19" x14ac:dyDescent="0.3">
      <c r="A10" s="62" t="s">
        <v>172</v>
      </c>
      <c r="B10" s="62"/>
      <c r="C10" s="73"/>
      <c r="D10" s="63"/>
      <c r="E10" s="63"/>
      <c r="F10" s="63"/>
      <c r="G10" s="63"/>
      <c r="H10" s="63"/>
      <c r="I10" s="63"/>
      <c r="J10" s="63"/>
      <c r="K10" s="63"/>
      <c r="L10" s="63"/>
      <c r="M10" s="36" t="s">
        <v>150</v>
      </c>
    </row>
    <row r="11" spans="1:19" ht="15" customHeight="1" x14ac:dyDescent="0.3">
      <c r="A11" s="277"/>
      <c r="B11" s="277" t="s">
        <v>296</v>
      </c>
      <c r="C11" s="275" t="str">
        <f>'PU Wise OWE'!$B$7</f>
        <v>Actuals upto Dec' 20</v>
      </c>
      <c r="D11" s="277" t="s">
        <v>173</v>
      </c>
      <c r="E11" s="277"/>
      <c r="F11" s="318" t="str">
        <f>'PU Wise OWE'!$B$5</f>
        <v xml:space="preserve">RG 2021-22 </v>
      </c>
      <c r="G11" s="277" t="s">
        <v>303</v>
      </c>
      <c r="H11" s="277" t="s">
        <v>310</v>
      </c>
      <c r="I11" s="275" t="str">
        <f>'PU Wise OWE'!B8</f>
        <v>Actuals upto Dec' 21</v>
      </c>
      <c r="J11" s="277" t="s">
        <v>205</v>
      </c>
      <c r="K11" s="278" t="s">
        <v>206</v>
      </c>
      <c r="L11" s="278"/>
      <c r="M11" s="278" t="s">
        <v>147</v>
      </c>
      <c r="N11" s="278"/>
      <c r="O11" s="292" t="s">
        <v>308</v>
      </c>
      <c r="P11" s="323" t="s">
        <v>267</v>
      </c>
      <c r="Q11" s="163"/>
    </row>
    <row r="12" spans="1:19" ht="17.25" customHeight="1" x14ac:dyDescent="0.3">
      <c r="A12" s="276"/>
      <c r="B12" s="276"/>
      <c r="C12" s="276"/>
      <c r="D12" s="276"/>
      <c r="E12" s="276"/>
      <c r="F12" s="319"/>
      <c r="G12" s="276"/>
      <c r="H12" s="276"/>
      <c r="I12" s="276"/>
      <c r="J12" s="276"/>
      <c r="K12" s="64" t="s">
        <v>145</v>
      </c>
      <c r="L12" s="65" t="s">
        <v>146</v>
      </c>
      <c r="M12" s="64" t="s">
        <v>145</v>
      </c>
      <c r="N12" s="65" t="s">
        <v>146</v>
      </c>
      <c r="O12" s="292"/>
      <c r="P12" s="323"/>
      <c r="Q12" s="163"/>
    </row>
    <row r="13" spans="1:19" ht="15.6" x14ac:dyDescent="0.3">
      <c r="A13" s="20" t="s">
        <v>152</v>
      </c>
      <c r="B13" s="105">
        <v>2522.8000000000002</v>
      </c>
      <c r="C13" s="70">
        <f>ROUND('PU Wise OWE'!$C$128/10000,2)</f>
        <v>1891.36</v>
      </c>
      <c r="D13" s="66">
        <f>C13/$C$7</f>
        <v>0.29254198593714714</v>
      </c>
      <c r="E13" s="21"/>
      <c r="F13" s="22">
        <f>ROUND('PU Wise OWE'!$C$126/10000,2)</f>
        <v>2515.66</v>
      </c>
      <c r="G13" s="24">
        <f>F13/$F$7</f>
        <v>0.28892219523259888</v>
      </c>
      <c r="H13" s="23">
        <f>ROUND('PU Wise OWE'!$C$127/10000,2)</f>
        <v>1907.18</v>
      </c>
      <c r="I13" s="23">
        <f>ROUND('PU Wise OWE'!$C$129/10000,2)</f>
        <v>1934.93</v>
      </c>
      <c r="J13" s="24">
        <f>I13/$I$7</f>
        <v>0.26848558936453337</v>
      </c>
      <c r="K13" s="22">
        <f>H13-I13</f>
        <v>-27.75</v>
      </c>
      <c r="L13" s="24">
        <f>K13/I13</f>
        <v>-1.4341604089036812E-2</v>
      </c>
      <c r="M13" s="22">
        <f t="shared" ref="M13:M28" si="4">I13-C13</f>
        <v>43.570000000000164</v>
      </c>
      <c r="N13" s="52">
        <f t="shared" ref="N13:N28" si="5">M13/C13</f>
        <v>2.3036333643515865E-2</v>
      </c>
      <c r="O13" s="52">
        <f>I13/F13</f>
        <v>0.76915401922358351</v>
      </c>
      <c r="P13" s="156"/>
      <c r="Q13" s="164">
        <f>(I13/10)*12</f>
        <v>2321.9160000000002</v>
      </c>
      <c r="R13" s="168">
        <f t="shared" ref="R13:R27" si="6">Q13-F13</f>
        <v>-193.74399999999969</v>
      </c>
    </row>
    <row r="14" spans="1:19" ht="15.6" x14ac:dyDescent="0.3">
      <c r="A14" s="20" t="s">
        <v>153</v>
      </c>
      <c r="B14" s="105">
        <v>441.91</v>
      </c>
      <c r="C14" s="70">
        <f>ROUND('PU Wise OWE'!$D$128/10000,2)</f>
        <v>331.09</v>
      </c>
      <c r="D14" s="66">
        <f t="shared" ref="D14:D27" si="7">C14/$C$7</f>
        <v>5.1210624166700171E-2</v>
      </c>
      <c r="E14" s="21"/>
      <c r="F14" s="22">
        <f>ROUND('PU Wise OWE'!$D$126/10000,2)</f>
        <v>701.35</v>
      </c>
      <c r="G14" s="24">
        <f t="shared" ref="G14:G27" si="8">F14/$F$7</f>
        <v>8.0549669520675785E-2</v>
      </c>
      <c r="H14" s="23">
        <f>ROUND('PU Wise OWE'!$D$127/10000,2)</f>
        <v>547.19000000000005</v>
      </c>
      <c r="I14" s="23">
        <f>ROUND('PU Wise OWE'!$D$129/10000,2)</f>
        <v>529.13</v>
      </c>
      <c r="J14" s="24">
        <f t="shared" ref="J14:J28" si="9">I14/$I$7</f>
        <v>7.342063015223059E-2</v>
      </c>
      <c r="K14" s="22">
        <f t="shared" ref="K14:K28" si="10">H14-I14</f>
        <v>18.060000000000059</v>
      </c>
      <c r="L14" s="24">
        <f t="shared" ref="L14:L28" si="11">K14/I14</f>
        <v>3.4131498875512749E-2</v>
      </c>
      <c r="M14" s="22">
        <f t="shared" si="4"/>
        <v>198.04000000000002</v>
      </c>
      <c r="N14" s="52">
        <f t="shared" si="5"/>
        <v>0.59814551934519322</v>
      </c>
      <c r="O14" s="52">
        <f t="shared" ref="O14:O27" si="12">I14/F14</f>
        <v>0.75444499893063377</v>
      </c>
      <c r="P14" s="156"/>
      <c r="Q14" s="164">
        <f>(I14/10)*12</f>
        <v>634.9559999999999</v>
      </c>
      <c r="R14" s="68">
        <f t="shared" si="6"/>
        <v>-66.394000000000119</v>
      </c>
    </row>
    <row r="15" spans="1:19" ht="15.6" x14ac:dyDescent="0.3">
      <c r="A15" s="23" t="s">
        <v>174</v>
      </c>
      <c r="B15" s="22">
        <v>98.2</v>
      </c>
      <c r="C15" s="70">
        <f>ROUND('PU Wise OWE'!$E$128/10000,2)</f>
        <v>96.5</v>
      </c>
      <c r="D15" s="66">
        <f t="shared" si="7"/>
        <v>1.4925927186222982E-2</v>
      </c>
      <c r="E15" s="21"/>
      <c r="F15" s="22">
        <f>ROUND('PU Wise OWE'!$E$126/10000,2)</f>
        <v>96.82</v>
      </c>
      <c r="G15" s="24">
        <f t="shared" si="8"/>
        <v>1.111972482069128E-2</v>
      </c>
      <c r="H15" s="23">
        <f>ROUND('PU Wise OWE'!$E$127/10000,2)</f>
        <v>99.13</v>
      </c>
      <c r="I15" s="23">
        <f>ROUND('PU Wise OWE'!$E$129/10000,2)</f>
        <v>96.88</v>
      </c>
      <c r="J15" s="24">
        <f t="shared" si="9"/>
        <v>1.3442803562731464E-2</v>
      </c>
      <c r="K15" s="22">
        <f t="shared" si="10"/>
        <v>2.25</v>
      </c>
      <c r="L15" s="24">
        <f t="shared" si="11"/>
        <v>2.3224607762180018E-2</v>
      </c>
      <c r="M15" s="22">
        <f t="shared" si="4"/>
        <v>0.37999999999999545</v>
      </c>
      <c r="N15" s="52">
        <f t="shared" si="5"/>
        <v>3.9378238341968444E-3</v>
      </c>
      <c r="O15" s="52">
        <f t="shared" si="12"/>
        <v>1.0006197066721751</v>
      </c>
      <c r="P15" s="156" t="s">
        <v>268</v>
      </c>
      <c r="Q15" s="164">
        <f>F15</f>
        <v>96.82</v>
      </c>
      <c r="R15" s="68">
        <f t="shared" si="6"/>
        <v>0</v>
      </c>
    </row>
    <row r="16" spans="1:19" ht="15.6" x14ac:dyDescent="0.3">
      <c r="A16" s="23" t="s">
        <v>175</v>
      </c>
      <c r="B16" s="22">
        <v>264.85000000000002</v>
      </c>
      <c r="C16" s="70">
        <f>ROUND('PU Wise OWE'!$F$128/10000,2)</f>
        <v>199.03</v>
      </c>
      <c r="D16" s="66">
        <f t="shared" si="7"/>
        <v>3.0784531480559173E-2</v>
      </c>
      <c r="E16" s="21"/>
      <c r="F16" s="22">
        <f>ROUND('PU Wise OWE'!$F$126/10000,2)</f>
        <v>285.77999999999997</v>
      </c>
      <c r="G16" s="24">
        <f t="shared" si="8"/>
        <v>3.2821678984271366E-2</v>
      </c>
      <c r="H16" s="23">
        <f>ROUND('PU Wise OWE'!$F$127/10000,2)</f>
        <v>217.39</v>
      </c>
      <c r="I16" s="23">
        <f>ROUND('PU Wise OWE'!$F$129/10000,2)</f>
        <v>223.56</v>
      </c>
      <c r="J16" s="24">
        <f t="shared" si="9"/>
        <v>3.1020573539267612E-2</v>
      </c>
      <c r="K16" s="22">
        <f t="shared" si="10"/>
        <v>-6.1700000000000159</v>
      </c>
      <c r="L16" s="24">
        <f t="shared" si="11"/>
        <v>-2.7598854893540956E-2</v>
      </c>
      <c r="M16" s="22">
        <f t="shared" si="4"/>
        <v>24.53</v>
      </c>
      <c r="N16" s="52">
        <f t="shared" si="5"/>
        <v>0.1232477515952369</v>
      </c>
      <c r="O16" s="52">
        <f t="shared" si="12"/>
        <v>0.78228007558261603</v>
      </c>
      <c r="P16" s="156"/>
      <c r="Q16" s="164">
        <f>(I16/10)*12</f>
        <v>268.27200000000005</v>
      </c>
      <c r="R16" s="68">
        <f t="shared" si="6"/>
        <v>-17.507999999999925</v>
      </c>
    </row>
    <row r="17" spans="1:18" ht="15.6" x14ac:dyDescent="0.3">
      <c r="A17" s="23" t="s">
        <v>176</v>
      </c>
      <c r="B17" s="22">
        <v>134.78</v>
      </c>
      <c r="C17" s="70">
        <f>ROUND('PU Wise OWE'!$G$128/10000,2)</f>
        <v>101.2</v>
      </c>
      <c r="D17" s="66">
        <f t="shared" si="7"/>
        <v>1.5652889442961303E-2</v>
      </c>
      <c r="E17" s="21"/>
      <c r="F17" s="22">
        <f>ROUND('PU Wise OWE'!$G$126/10000,2)</f>
        <v>152.38</v>
      </c>
      <c r="G17" s="24">
        <f t="shared" si="8"/>
        <v>1.7500760877679582E-2</v>
      </c>
      <c r="H17" s="23">
        <f>ROUND('PU Wise OWE'!$G$127/10000,2)</f>
        <v>112.64</v>
      </c>
      <c r="I17" s="23">
        <f>ROUND('PU Wise OWE'!$G$129/10000,2)</f>
        <v>113.59</v>
      </c>
      <c r="J17" s="24">
        <f t="shared" si="9"/>
        <v>1.5761437414230667E-2</v>
      </c>
      <c r="K17" s="22">
        <f t="shared" si="10"/>
        <v>-0.95000000000000284</v>
      </c>
      <c r="L17" s="24">
        <f t="shared" si="11"/>
        <v>-8.3634122722070856E-3</v>
      </c>
      <c r="M17" s="22">
        <f t="shared" si="4"/>
        <v>12.39</v>
      </c>
      <c r="N17" s="52">
        <f t="shared" si="5"/>
        <v>0.12243083003952569</v>
      </c>
      <c r="O17" s="52">
        <f t="shared" si="12"/>
        <v>0.7454390339939625</v>
      </c>
      <c r="P17" s="156"/>
      <c r="Q17" s="164">
        <f>(I17/10)*12</f>
        <v>136.30799999999999</v>
      </c>
      <c r="R17" s="68">
        <f t="shared" si="6"/>
        <v>-16.072000000000003</v>
      </c>
    </row>
    <row r="18" spans="1:18" ht="15.6" x14ac:dyDescent="0.3">
      <c r="A18" s="20" t="s">
        <v>154</v>
      </c>
      <c r="B18" s="105">
        <v>247.05</v>
      </c>
      <c r="C18" s="70">
        <f>ROUND('PU Wise OWE'!$H$128/10000,2)</f>
        <v>205.37</v>
      </c>
      <c r="D18" s="66">
        <f t="shared" si="7"/>
        <v>3.1765157163052997E-2</v>
      </c>
      <c r="E18" s="21"/>
      <c r="F18" s="22">
        <f>ROUND('PU Wise OWE'!$H$126/10000,2)</f>
        <v>301.89</v>
      </c>
      <c r="G18" s="24">
        <f t="shared" si="8"/>
        <v>3.4671903802091411E-2</v>
      </c>
      <c r="H18" s="23">
        <f>ROUND('PU Wise OWE'!$H$127/10000,2)</f>
        <v>220.39</v>
      </c>
      <c r="I18" s="23">
        <f>ROUND('PU Wise OWE'!$H$129/10000,2)</f>
        <v>230.9</v>
      </c>
      <c r="J18" s="24">
        <f t="shared" si="9"/>
        <v>3.2039051843875878E-2</v>
      </c>
      <c r="K18" s="22">
        <f t="shared" si="10"/>
        <v>-10.510000000000019</v>
      </c>
      <c r="L18" s="24">
        <f t="shared" si="11"/>
        <v>-4.551754006063239E-2</v>
      </c>
      <c r="M18" s="22">
        <f t="shared" si="4"/>
        <v>25.53</v>
      </c>
      <c r="N18" s="52">
        <f t="shared" si="5"/>
        <v>0.12431221697424162</v>
      </c>
      <c r="O18" s="52">
        <f t="shared" si="12"/>
        <v>0.76484812348868803</v>
      </c>
      <c r="P18" s="156"/>
      <c r="Q18" s="164">
        <f>(I18/10)*12</f>
        <v>277.08</v>
      </c>
      <c r="R18" s="68">
        <f t="shared" si="6"/>
        <v>-24.810000000000002</v>
      </c>
    </row>
    <row r="19" spans="1:18" ht="72" customHeight="1" x14ac:dyDescent="0.3">
      <c r="A19" s="56" t="s">
        <v>155</v>
      </c>
      <c r="B19" s="106">
        <v>188.24</v>
      </c>
      <c r="C19" s="70">
        <f>ROUND('PU Wise OWE'!$J$128/10000,2)</f>
        <v>136.13</v>
      </c>
      <c r="D19" s="66">
        <f t="shared" si="7"/>
        <v>2.1055611065912274E-2</v>
      </c>
      <c r="E19" s="21"/>
      <c r="F19" s="22">
        <f>ROUND('PU Wise OWE'!$J$126/10000,2)</f>
        <v>205.75</v>
      </c>
      <c r="G19" s="24">
        <f t="shared" si="8"/>
        <v>2.3630276614926986E-2</v>
      </c>
      <c r="H19" s="23">
        <f>ROUND('PU Wise OWE'!$J$127/10000,2)</f>
        <v>150.68</v>
      </c>
      <c r="I19" s="23">
        <f>ROUND('PU Wise OWE'!$J$129/10000,2)</f>
        <v>174.2</v>
      </c>
      <c r="J19" s="24">
        <f t="shared" si="9"/>
        <v>2.4171515076670324E-2</v>
      </c>
      <c r="K19" s="22">
        <f t="shared" si="10"/>
        <v>-23.519999999999982</v>
      </c>
      <c r="L19" s="24">
        <f t="shared" si="11"/>
        <v>-0.13501722158438567</v>
      </c>
      <c r="M19" s="22">
        <f t="shared" si="4"/>
        <v>38.069999999999993</v>
      </c>
      <c r="N19" s="52">
        <f t="shared" si="5"/>
        <v>0.27965914934254016</v>
      </c>
      <c r="O19" s="52">
        <f t="shared" si="12"/>
        <v>0.84665856622114211</v>
      </c>
      <c r="P19" s="157" t="s">
        <v>282</v>
      </c>
      <c r="Q19" s="164">
        <f>(I19-10.57)/10*2+I19</f>
        <v>206.92599999999999</v>
      </c>
      <c r="R19" s="168">
        <f t="shared" si="6"/>
        <v>1.1759999999999877</v>
      </c>
    </row>
    <row r="20" spans="1:18" ht="48" customHeight="1" x14ac:dyDescent="0.3">
      <c r="A20" s="20" t="s">
        <v>156</v>
      </c>
      <c r="B20" s="105">
        <v>12.03</v>
      </c>
      <c r="C20" s="70">
        <f>ROUND('PU Wise OWE'!$K$128/10000,2)</f>
        <v>7.27</v>
      </c>
      <c r="D20" s="66">
        <f t="shared" si="7"/>
        <v>1.1244714056356589E-3</v>
      </c>
      <c r="E20" s="21"/>
      <c r="F20" s="22">
        <f>ROUND('PU Wise OWE'!$K$126/10000,2)</f>
        <v>4.5</v>
      </c>
      <c r="G20" s="24">
        <f t="shared" si="8"/>
        <v>5.1682257481006771E-4</v>
      </c>
      <c r="H20" s="23">
        <f>ROUND('PU Wise OWE'!$K$127/10000,2)</f>
        <v>8.93</v>
      </c>
      <c r="I20" s="23">
        <f>ROUND('PU Wise OWE'!$K$129/10000,2)</f>
        <v>2.85</v>
      </c>
      <c r="J20" s="24">
        <f t="shared" si="9"/>
        <v>3.9545819729340086E-4</v>
      </c>
      <c r="K20" s="22">
        <f t="shared" si="10"/>
        <v>6.08</v>
      </c>
      <c r="L20" s="24">
        <f t="shared" si="11"/>
        <v>2.1333333333333333</v>
      </c>
      <c r="M20" s="22">
        <f t="shared" si="4"/>
        <v>-4.42</v>
      </c>
      <c r="N20" s="52">
        <f t="shared" si="5"/>
        <v>-0.60797799174690514</v>
      </c>
      <c r="O20" s="52">
        <f t="shared" si="12"/>
        <v>0.6333333333333333</v>
      </c>
      <c r="P20" s="157" t="s">
        <v>281</v>
      </c>
      <c r="Q20" s="164">
        <f>(I20-1.36)/10*2+I20</f>
        <v>3.1480000000000001</v>
      </c>
      <c r="R20" s="68">
        <f t="shared" si="6"/>
        <v>-1.3519999999999999</v>
      </c>
    </row>
    <row r="21" spans="1:18" ht="43.2" x14ac:dyDescent="0.3">
      <c r="A21" s="20" t="s">
        <v>157</v>
      </c>
      <c r="B21" s="105">
        <v>48.93</v>
      </c>
      <c r="C21" s="70">
        <f>ROUND('PU Wise OWE'!$L$128/10000,2)</f>
        <v>38.950000000000003</v>
      </c>
      <c r="D21" s="66">
        <f t="shared" si="7"/>
        <v>6.024506361693111E-3</v>
      </c>
      <c r="E21" s="21"/>
      <c r="F21" s="22">
        <f>ROUND('PU Wise OWE'!$L$126/10000,2)</f>
        <v>41.49</v>
      </c>
      <c r="G21" s="24">
        <f t="shared" si="8"/>
        <v>4.7651041397488245E-3</v>
      </c>
      <c r="H21" s="23">
        <f>ROUND('PU Wise OWE'!$L$127/10000,2)</f>
        <v>40.270000000000003</v>
      </c>
      <c r="I21" s="23">
        <f>ROUND('PU Wise OWE'!$L$129/10000,2)</f>
        <v>30.7</v>
      </c>
      <c r="J21" s="24">
        <f t="shared" si="9"/>
        <v>4.259847949792072E-3</v>
      </c>
      <c r="K21" s="22">
        <f t="shared" si="10"/>
        <v>9.5700000000000038</v>
      </c>
      <c r="L21" s="24">
        <f t="shared" si="11"/>
        <v>0.31172638436482097</v>
      </c>
      <c r="M21" s="22">
        <f t="shared" si="4"/>
        <v>-8.2500000000000036</v>
      </c>
      <c r="N21" s="52">
        <f t="shared" si="5"/>
        <v>-0.21181001283697054</v>
      </c>
      <c r="O21" s="52">
        <f t="shared" si="12"/>
        <v>0.73993733429742103</v>
      </c>
      <c r="P21" s="157" t="s">
        <v>283</v>
      </c>
      <c r="Q21" s="164">
        <f>(I21-2.68)/10*2+I21</f>
        <v>36.304000000000002</v>
      </c>
      <c r="R21" s="68">
        <f t="shared" si="6"/>
        <v>-5.1859999999999999</v>
      </c>
    </row>
    <row r="22" spans="1:18" ht="43.2" x14ac:dyDescent="0.3">
      <c r="A22" s="20" t="s">
        <v>179</v>
      </c>
      <c r="B22" s="105">
        <v>120.4</v>
      </c>
      <c r="C22" s="70">
        <f>ROUND('PU Wise OWE'!$M$128/10000,2)</f>
        <v>98.19</v>
      </c>
      <c r="D22" s="66">
        <f t="shared" si="7"/>
        <v>1.5187324253007612E-2</v>
      </c>
      <c r="E22" s="21"/>
      <c r="F22" s="22">
        <f>ROUND('PU Wise OWE'!$M$126/10000,2)</f>
        <v>123.41</v>
      </c>
      <c r="G22" s="24">
        <f t="shared" si="8"/>
        <v>1.4173571990513435E-2</v>
      </c>
      <c r="H22" s="23">
        <f>ROUND('PU Wise OWE'!$M$127/10000,2)</f>
        <v>113.96</v>
      </c>
      <c r="I22" s="23">
        <f>ROUND('PU Wise OWE'!$M$129/10000,2)</f>
        <v>104.87</v>
      </c>
      <c r="J22" s="24">
        <f t="shared" si="9"/>
        <v>1.455147408777507E-2</v>
      </c>
      <c r="K22" s="22">
        <f t="shared" si="10"/>
        <v>9.0899999999999892</v>
      </c>
      <c r="L22" s="24">
        <f t="shared" si="11"/>
        <v>8.6678745112996933E-2</v>
      </c>
      <c r="M22" s="22">
        <f t="shared" si="4"/>
        <v>6.6800000000000068</v>
      </c>
      <c r="N22" s="52">
        <f t="shared" si="5"/>
        <v>6.8031367756390737E-2</v>
      </c>
      <c r="O22" s="52">
        <f t="shared" si="12"/>
        <v>0.84976906247467798</v>
      </c>
      <c r="P22" s="157" t="s">
        <v>269</v>
      </c>
      <c r="Q22" s="164">
        <f>(I22/10)*12</f>
        <v>125.84399999999999</v>
      </c>
      <c r="R22" s="68">
        <f t="shared" si="6"/>
        <v>2.4339999999999975</v>
      </c>
    </row>
    <row r="23" spans="1:18" ht="57.6" x14ac:dyDescent="0.3">
      <c r="A23" s="56" t="s">
        <v>158</v>
      </c>
      <c r="B23" s="106">
        <v>88.73</v>
      </c>
      <c r="C23" s="70">
        <f>ROUND('PU Wise OWE'!$P$128/10000,2)</f>
        <v>76.180000000000007</v>
      </c>
      <c r="D23" s="66">
        <f t="shared" si="7"/>
        <v>1.1782975471984113E-2</v>
      </c>
      <c r="E23" s="21"/>
      <c r="F23" s="22">
        <f>ROUND('PU Wise OWE'!$P$126/10000,2)</f>
        <v>92.67</v>
      </c>
      <c r="G23" s="24">
        <f t="shared" si="8"/>
        <v>1.0643099557255328E-2</v>
      </c>
      <c r="H23" s="23">
        <f>ROUND('PU Wise OWE'!$P$127/10000,2)</f>
        <v>70.14</v>
      </c>
      <c r="I23" s="23">
        <f>ROUND('PU Wise OWE'!$P$129/10000,2)</f>
        <v>84.14</v>
      </c>
      <c r="J23" s="24">
        <f t="shared" si="9"/>
        <v>1.1675036042198859E-2</v>
      </c>
      <c r="K23" s="22">
        <f t="shared" si="10"/>
        <v>-14</v>
      </c>
      <c r="L23" s="24">
        <f t="shared" si="11"/>
        <v>-0.16638935108153077</v>
      </c>
      <c r="M23" s="22">
        <f t="shared" si="4"/>
        <v>7.9599999999999937</v>
      </c>
      <c r="N23" s="52">
        <f t="shared" si="5"/>
        <v>0.10448936728800201</v>
      </c>
      <c r="O23" s="52">
        <f t="shared" si="12"/>
        <v>0.90795295133268583</v>
      </c>
      <c r="P23" s="157" t="s">
        <v>290</v>
      </c>
      <c r="Q23" s="164">
        <f>(I23-11.45)/10*2+I23</f>
        <v>98.677999999999997</v>
      </c>
      <c r="R23" s="168">
        <f t="shared" si="6"/>
        <v>6.0079999999999956</v>
      </c>
    </row>
    <row r="24" spans="1:18" ht="34.200000000000003" customHeight="1" x14ac:dyDescent="0.3">
      <c r="A24" s="56" t="s">
        <v>159</v>
      </c>
      <c r="B24" s="106">
        <v>81.78</v>
      </c>
      <c r="C24" s="70">
        <f>ROUND('PU Wise OWE'!$S$128/10000,2)</f>
        <v>80.849999999999994</v>
      </c>
      <c r="D24" s="66">
        <f t="shared" si="7"/>
        <v>1.2505297544104954E-2</v>
      </c>
      <c r="E24" s="21"/>
      <c r="F24" s="22">
        <f>ROUND('PU Wise OWE'!$S$126/10000,2)</f>
        <v>82.94</v>
      </c>
      <c r="G24" s="24">
        <f t="shared" si="8"/>
        <v>9.5256143010548928E-3</v>
      </c>
      <c r="H24" s="23">
        <f>ROUND('PU Wise OWE'!$S$127/10000,2)</f>
        <v>78.349999999999994</v>
      </c>
      <c r="I24" s="23">
        <f>ROUND('PU Wise OWE'!$S$129/10000,2)</f>
        <v>83.72</v>
      </c>
      <c r="J24" s="24">
        <f t="shared" si="9"/>
        <v>1.161675799207141E-2</v>
      </c>
      <c r="K24" s="22">
        <f t="shared" si="10"/>
        <v>-5.3700000000000045</v>
      </c>
      <c r="L24" s="24">
        <f t="shared" si="11"/>
        <v>-6.4142379359770713E-2</v>
      </c>
      <c r="M24" s="22">
        <f t="shared" si="4"/>
        <v>2.8700000000000045</v>
      </c>
      <c r="N24" s="52">
        <f t="shared" si="5"/>
        <v>3.5497835497835556E-2</v>
      </c>
      <c r="O24" s="52">
        <f t="shared" si="12"/>
        <v>1.0094043887147335</v>
      </c>
      <c r="P24" s="157" t="s">
        <v>270</v>
      </c>
      <c r="Q24" s="164">
        <f>F24</f>
        <v>82.94</v>
      </c>
      <c r="R24" s="68">
        <f t="shared" si="6"/>
        <v>0</v>
      </c>
    </row>
    <row r="25" spans="1:18" ht="28.95" customHeight="1" x14ac:dyDescent="0.3">
      <c r="A25" s="56" t="s">
        <v>160</v>
      </c>
      <c r="B25" s="106">
        <v>90.5</v>
      </c>
      <c r="C25" s="70">
        <f>ROUND('PU Wise OWE'!$T$128/10000,2)</f>
        <v>67.709999999999994</v>
      </c>
      <c r="D25" s="66">
        <f t="shared" si="7"/>
        <v>1.0472896681649305E-2</v>
      </c>
      <c r="E25" s="21"/>
      <c r="F25" s="22">
        <f>ROUND('PU Wise OWE'!$T$126/10000,2)</f>
        <v>90</v>
      </c>
      <c r="G25" s="24">
        <f t="shared" si="8"/>
        <v>1.0336451496201354E-2</v>
      </c>
      <c r="H25" s="22">
        <f>ROUND('PU Wise OWE'!$T$127/10000,2)</f>
        <v>63.19</v>
      </c>
      <c r="I25" s="23">
        <f>ROUND('PU Wise OWE'!$T$129/10000,2)</f>
        <v>94.51</v>
      </c>
      <c r="J25" s="24">
        <f t="shared" si="9"/>
        <v>1.3113948851298006E-2</v>
      </c>
      <c r="K25" s="22">
        <f t="shared" si="10"/>
        <v>-31.320000000000007</v>
      </c>
      <c r="L25" s="24">
        <f t="shared" si="11"/>
        <v>-0.33139350333298068</v>
      </c>
      <c r="M25" s="22">
        <f t="shared" si="4"/>
        <v>26.800000000000011</v>
      </c>
      <c r="N25" s="52">
        <f t="shared" si="5"/>
        <v>0.39580564170728127</v>
      </c>
      <c r="O25" s="52">
        <f t="shared" si="12"/>
        <v>1.0501111111111112</v>
      </c>
      <c r="P25" s="157" t="s">
        <v>284</v>
      </c>
      <c r="Q25" s="164">
        <f>(I25-4)/10*2+I25</f>
        <v>112.61200000000001</v>
      </c>
      <c r="R25" s="68">
        <f t="shared" si="6"/>
        <v>22.612000000000009</v>
      </c>
    </row>
    <row r="26" spans="1:18" ht="42.6" customHeight="1" x14ac:dyDescent="0.3">
      <c r="A26" s="56" t="s">
        <v>178</v>
      </c>
      <c r="B26" s="106">
        <v>41.07</v>
      </c>
      <c r="C26" s="70">
        <f>ROUND('PU Wise OWE'!$V$128/10000,2)</f>
        <v>34.17</v>
      </c>
      <c r="D26" s="66">
        <f t="shared" si="7"/>
        <v>5.2851702793081795E-3</v>
      </c>
      <c r="E26" s="22"/>
      <c r="F26" s="22">
        <f>ROUND('PU Wise OWE'!$V$126/10000,2)</f>
        <v>42</v>
      </c>
      <c r="G26" s="24">
        <f t="shared" si="8"/>
        <v>4.8236773648939659E-3</v>
      </c>
      <c r="H26" s="22">
        <f>ROUND('PU Wise OWE'!$V$127/10000,2)</f>
        <v>26.22</v>
      </c>
      <c r="I26" s="23">
        <f>ROUND('PU Wise OWE'!$V$129/10000,2)</f>
        <v>37.369999999999997</v>
      </c>
      <c r="J26" s="24">
        <f t="shared" si="9"/>
        <v>5.1853588887208384E-3</v>
      </c>
      <c r="K26" s="22">
        <f t="shared" si="10"/>
        <v>-11.149999999999999</v>
      </c>
      <c r="L26" s="24">
        <f t="shared" si="11"/>
        <v>-0.29836767460529834</v>
      </c>
      <c r="M26" s="22">
        <f t="shared" si="4"/>
        <v>3.1999999999999957</v>
      </c>
      <c r="N26" s="52">
        <f t="shared" si="5"/>
        <v>9.3649400058530743E-2</v>
      </c>
      <c r="O26" s="52">
        <f t="shared" si="12"/>
        <v>0.88976190476190475</v>
      </c>
      <c r="P26" s="157" t="s">
        <v>287</v>
      </c>
      <c r="Q26" s="164">
        <f>(I26-3.4)/10*2+I26</f>
        <v>44.163999999999994</v>
      </c>
      <c r="R26" s="68">
        <f t="shared" si="6"/>
        <v>2.1639999999999944</v>
      </c>
    </row>
    <row r="27" spans="1:18" ht="60" customHeight="1" x14ac:dyDescent="0.3">
      <c r="A27" s="56" t="s">
        <v>177</v>
      </c>
      <c r="B27" s="106">
        <v>169.78</v>
      </c>
      <c r="C27" s="70">
        <f>ROUND('PU Wise OWE'!$AC$128/10000,2)</f>
        <v>115.61</v>
      </c>
      <c r="D27" s="66">
        <f t="shared" si="7"/>
        <v>1.7881724787556879E-2</v>
      </c>
      <c r="E27" s="22"/>
      <c r="F27" s="22">
        <f>ROUND('PU Wise OWE'!$AC$126/10000,2)</f>
        <v>132.74</v>
      </c>
      <c r="G27" s="24">
        <f t="shared" si="8"/>
        <v>1.5245117462286311E-2</v>
      </c>
      <c r="H27" s="23">
        <f>ROUND('PU Wise OWE'!$AC$127/10000,2)</f>
        <v>101.22</v>
      </c>
      <c r="I27" s="23">
        <f>ROUND('PU Wise OWE'!$AC$129/10000,2)</f>
        <v>99.69</v>
      </c>
      <c r="J27" s="24">
        <f t="shared" si="9"/>
        <v>1.3832711469536537E-2</v>
      </c>
      <c r="K27" s="22">
        <f t="shared" si="10"/>
        <v>1.5300000000000011</v>
      </c>
      <c r="L27" s="24">
        <f t="shared" si="11"/>
        <v>1.5347577490219692E-2</v>
      </c>
      <c r="M27" s="22">
        <f t="shared" si="4"/>
        <v>-15.920000000000002</v>
      </c>
      <c r="N27" s="52">
        <f t="shared" si="5"/>
        <v>-0.13770435083470289</v>
      </c>
      <c r="O27" s="52">
        <f t="shared" si="12"/>
        <v>0.75101702576465268</v>
      </c>
      <c r="P27" s="157" t="s">
        <v>286</v>
      </c>
      <c r="Q27" s="164">
        <f>(I27-9.35)/10*2+I27</f>
        <v>117.758</v>
      </c>
      <c r="R27" s="68">
        <f t="shared" si="6"/>
        <v>-14.982000000000014</v>
      </c>
    </row>
    <row r="28" spans="1:18" x14ac:dyDescent="0.3">
      <c r="A28" s="25" t="s">
        <v>149</v>
      </c>
      <c r="B28" s="26">
        <f>SUM(B13:B27)</f>
        <v>4551.0499999999993</v>
      </c>
      <c r="C28" s="74">
        <f>SUM(C13:C27)</f>
        <v>3479.6099999999997</v>
      </c>
      <c r="D28" s="54">
        <f>SUM(D13:D27)</f>
        <v>0.53820109322749576</v>
      </c>
      <c r="E28" s="26"/>
      <c r="F28" s="26">
        <f>F5</f>
        <v>4909.41</v>
      </c>
      <c r="G28" s="54">
        <f t="shared" ref="G28:I28" si="13">SUM(G13:G27)</f>
        <v>0.55924566873969939</v>
      </c>
      <c r="H28" s="26">
        <f>SUM(H13:H27)</f>
        <v>3756.8799999999987</v>
      </c>
      <c r="I28" s="26">
        <f t="shared" si="13"/>
        <v>3841.0399999999995</v>
      </c>
      <c r="J28" s="54">
        <f t="shared" si="9"/>
        <v>0.53297219443222599</v>
      </c>
      <c r="K28" s="26">
        <f t="shared" si="10"/>
        <v>-84.160000000000764</v>
      </c>
      <c r="L28" s="54">
        <f t="shared" si="11"/>
        <v>-2.1910732509945425E-2</v>
      </c>
      <c r="M28" s="26">
        <f t="shared" si="4"/>
        <v>361.42999999999984</v>
      </c>
      <c r="N28" s="55">
        <f t="shared" si="5"/>
        <v>0.10387083609944789</v>
      </c>
      <c r="Q28" s="74">
        <f>SUM(Q13:Q27)</f>
        <v>4563.7259999999997</v>
      </c>
      <c r="R28" s="74">
        <f>SUM(R13:R27)</f>
        <v>-305.65399999999971</v>
      </c>
    </row>
    <row r="29" spans="1:18" x14ac:dyDescent="0.3">
      <c r="I29" s="68"/>
      <c r="J29" s="68"/>
      <c r="K29" s="68"/>
      <c r="L29" s="68"/>
      <c r="Q29" s="165"/>
    </row>
    <row r="30" spans="1:18" x14ac:dyDescent="0.3">
      <c r="Q30" s="165"/>
    </row>
    <row r="31" spans="1:18" x14ac:dyDescent="0.3">
      <c r="A31" s="75" t="s">
        <v>180</v>
      </c>
      <c r="B31" s="75"/>
      <c r="C31" s="76"/>
      <c r="D31" s="77"/>
      <c r="M31" s="154" t="s">
        <v>150</v>
      </c>
      <c r="Q31" s="165"/>
    </row>
    <row r="32" spans="1:18" ht="15" customHeight="1" x14ac:dyDescent="0.3">
      <c r="A32" s="285"/>
      <c r="B32" s="284" t="s">
        <v>296</v>
      </c>
      <c r="C32" s="281" t="str">
        <f>'PU Wise OWE'!$B$7</f>
        <v>Actuals upto Dec' 20</v>
      </c>
      <c r="D32" s="284" t="s">
        <v>173</v>
      </c>
      <c r="E32" s="284"/>
      <c r="F32" s="315" t="str">
        <f>'PU Wise OWE'!$B$5</f>
        <v xml:space="preserve">RG 2021-22 </v>
      </c>
      <c r="G32" s="284" t="s">
        <v>303</v>
      </c>
      <c r="H32" s="284" t="s">
        <v>310</v>
      </c>
      <c r="I32" s="281" t="str">
        <f>'PU Wise OWE'!B8</f>
        <v>Actuals upto Dec' 21</v>
      </c>
      <c r="J32" s="284" t="s">
        <v>205</v>
      </c>
      <c r="K32" s="283" t="s">
        <v>206</v>
      </c>
      <c r="L32" s="283"/>
      <c r="M32" s="283" t="s">
        <v>147</v>
      </c>
      <c r="N32" s="283"/>
      <c r="O32" s="285" t="s">
        <v>308</v>
      </c>
      <c r="P32" s="323" t="s">
        <v>267</v>
      </c>
      <c r="Q32" s="166"/>
    </row>
    <row r="33" spans="1:18" ht="17.25" customHeight="1" x14ac:dyDescent="0.3">
      <c r="A33" s="285"/>
      <c r="B33" s="282"/>
      <c r="C33" s="282"/>
      <c r="D33" s="282"/>
      <c r="E33" s="282"/>
      <c r="F33" s="316"/>
      <c r="G33" s="282"/>
      <c r="H33" s="282"/>
      <c r="I33" s="282"/>
      <c r="J33" s="282"/>
      <c r="K33" s="79" t="s">
        <v>145</v>
      </c>
      <c r="L33" s="80" t="s">
        <v>146</v>
      </c>
      <c r="M33" s="79" t="s">
        <v>145</v>
      </c>
      <c r="N33" s="80" t="s">
        <v>146</v>
      </c>
      <c r="O33" s="285"/>
      <c r="P33" s="323"/>
      <c r="Q33" s="166"/>
    </row>
    <row r="34" spans="1:18" ht="15" customHeight="1" x14ac:dyDescent="0.3">
      <c r="A34" s="84" t="s">
        <v>181</v>
      </c>
      <c r="B34" s="107">
        <v>10.44</v>
      </c>
      <c r="C34" s="70">
        <f>ROUND(('PU Wise OWE'!$AE$128+'PU Wise OWE'!$AF$128)/10000,2)</f>
        <v>7.4</v>
      </c>
      <c r="D34" s="85">
        <f>C34/$C$7</f>
        <v>1.1445788723113998E-3</v>
      </c>
      <c r="E34" s="21"/>
      <c r="F34" s="22">
        <f>ROUND(('PU Wise OWE'!$AE$126+'PU Wise OWE'!$AF$126)/10000,2)</f>
        <v>8.23</v>
      </c>
      <c r="G34" s="24">
        <f t="shared" ref="G34:G37" si="14">F34/$F$7</f>
        <v>9.4521106459707948E-4</v>
      </c>
      <c r="H34" s="23">
        <f>ROUND(('PU Wise OWE'!$AE$127+'PU Wise OWE'!$AF$127)/10000,2)</f>
        <v>7.26</v>
      </c>
      <c r="I34" s="23">
        <f>ROUND(('PU Wise OWE'!$AE$129+'PU Wise OWE'!$AF$129)/10000,2)</f>
        <v>10.32</v>
      </c>
      <c r="J34" s="24">
        <f t="shared" ref="J34:J37" si="15">I34/$I$7</f>
        <v>1.4319749459887358E-3</v>
      </c>
      <c r="K34" s="22">
        <f t="shared" ref="K34" si="16">H34-I34</f>
        <v>-3.0600000000000005</v>
      </c>
      <c r="L34" s="24">
        <f t="shared" ref="L34" si="17">K34/I34</f>
        <v>-0.29651162790697677</v>
      </c>
      <c r="M34" s="22">
        <f>I34-C34</f>
        <v>2.92</v>
      </c>
      <c r="N34" s="52">
        <f>M34/C34</f>
        <v>0.39459459459459456</v>
      </c>
      <c r="O34" s="52">
        <f t="shared" ref="O34:O37" si="18">I34/F34</f>
        <v>1.2539489671931956</v>
      </c>
      <c r="P34" s="324" t="s">
        <v>278</v>
      </c>
      <c r="Q34" s="164">
        <f>(I34/10)*12</f>
        <v>12.384</v>
      </c>
      <c r="R34" s="68">
        <f>Q34-F34</f>
        <v>4.1539999999999999</v>
      </c>
    </row>
    <row r="35" spans="1:18" ht="16.5" customHeight="1" x14ac:dyDescent="0.3">
      <c r="A35" s="84" t="s">
        <v>182</v>
      </c>
      <c r="B35" s="107">
        <v>21.76</v>
      </c>
      <c r="C35" s="70">
        <f>ROUND('PU Wise OWE'!$AG$128/10000,2)</f>
        <v>14.71</v>
      </c>
      <c r="D35" s="85">
        <f t="shared" ref="D35:D37" si="19">C35/$C$7</f>
        <v>2.2752371907703633E-3</v>
      </c>
      <c r="E35" s="21"/>
      <c r="F35" s="22">
        <f>ROUND('PU Wise OWE'!$AG$126/10000,2)</f>
        <v>20.38</v>
      </c>
      <c r="G35" s="24">
        <f t="shared" si="14"/>
        <v>2.3406320165842622E-3</v>
      </c>
      <c r="H35" s="23">
        <f>ROUND('PU Wise OWE'!$AG$127/10000,2)</f>
        <v>5.48</v>
      </c>
      <c r="I35" s="23">
        <f>ROUND('PU Wise OWE'!$AG$129/10000,2)</f>
        <v>15.3</v>
      </c>
      <c r="J35" s="24">
        <f t="shared" si="15"/>
        <v>2.1229861117856258E-3</v>
      </c>
      <c r="K35" s="22">
        <f t="shared" ref="K35:K37" si="20">H35-I35</f>
        <v>-9.82</v>
      </c>
      <c r="L35" s="24">
        <f t="shared" ref="L35:L37" si="21">K35/I35</f>
        <v>-0.64183006535947706</v>
      </c>
      <c r="M35" s="22">
        <f>I35-C35</f>
        <v>0.58999999999999986</v>
      </c>
      <c r="N35" s="52">
        <f>M35/C35</f>
        <v>4.0108769544527523E-2</v>
      </c>
      <c r="O35" s="52">
        <f t="shared" si="18"/>
        <v>0.75073601570166837</v>
      </c>
      <c r="P35" s="325"/>
      <c r="Q35" s="164">
        <f>(I35/10)*12+6</f>
        <v>24.36</v>
      </c>
      <c r="R35" s="168">
        <f>Q35-F35</f>
        <v>3.9800000000000004</v>
      </c>
    </row>
    <row r="36" spans="1:18" ht="15.75" customHeight="1" x14ac:dyDescent="0.3">
      <c r="A36" s="84" t="s">
        <v>183</v>
      </c>
      <c r="B36" s="107">
        <v>2.4700000000000002</v>
      </c>
      <c r="C36" s="70">
        <f>ROUND('PU Wise OWE'!$AJ$128/10000,2)</f>
        <v>1.89</v>
      </c>
      <c r="D36" s="85">
        <f t="shared" si="19"/>
        <v>2.9233163090115478E-4</v>
      </c>
      <c r="E36" s="21"/>
      <c r="F36" s="22">
        <f>ROUND('PU Wise OWE'!$AJ$126/10000,2)</f>
        <v>2.36</v>
      </c>
      <c r="G36" s="24">
        <f t="shared" si="14"/>
        <v>2.7104472812261327E-4</v>
      </c>
      <c r="H36" s="23">
        <f>ROUND('PU Wise OWE'!$AJ$127/10000,2)</f>
        <v>1.69</v>
      </c>
      <c r="I36" s="23">
        <f>ROUND('PU Wise OWE'!$AJ$129/10000,2)</f>
        <v>1.81</v>
      </c>
      <c r="J36" s="24">
        <f t="shared" si="15"/>
        <v>2.5115064459686162E-4</v>
      </c>
      <c r="K36" s="22">
        <f t="shared" si="20"/>
        <v>-0.12000000000000011</v>
      </c>
      <c r="L36" s="24">
        <f t="shared" si="21"/>
        <v>-6.6298342541436517E-2</v>
      </c>
      <c r="M36" s="22">
        <f>I36-C36</f>
        <v>-7.9999999999999849E-2</v>
      </c>
      <c r="N36" s="52">
        <f>M36/C36</f>
        <v>-4.2328042328042249E-2</v>
      </c>
      <c r="O36" s="52">
        <f t="shared" si="18"/>
        <v>0.76694915254237295</v>
      </c>
      <c r="P36" s="325"/>
      <c r="Q36" s="164">
        <f>(I36/10)*12</f>
        <v>2.1719999999999997</v>
      </c>
      <c r="R36" s="68">
        <f>Q36-F36</f>
        <v>-0.18800000000000017</v>
      </c>
    </row>
    <row r="37" spans="1:18" x14ac:dyDescent="0.3">
      <c r="A37" s="25" t="s">
        <v>149</v>
      </c>
      <c r="B37" s="26">
        <v>34.619999999999997</v>
      </c>
      <c r="C37" s="74">
        <f>SUM(C34:C36)</f>
        <v>24</v>
      </c>
      <c r="D37" s="86">
        <f t="shared" si="19"/>
        <v>3.7121476939829178E-3</v>
      </c>
      <c r="E37" s="26"/>
      <c r="F37" s="74">
        <f t="shared" ref="F37:I37" si="22">SUM(F34:F36)</f>
        <v>30.97</v>
      </c>
      <c r="G37" s="54">
        <f t="shared" si="14"/>
        <v>3.5568878093039549E-3</v>
      </c>
      <c r="H37" s="74">
        <f t="shared" si="22"/>
        <v>14.43</v>
      </c>
      <c r="I37" s="74">
        <f t="shared" si="22"/>
        <v>27.43</v>
      </c>
      <c r="J37" s="54">
        <f t="shared" si="15"/>
        <v>3.8061117023712229E-3</v>
      </c>
      <c r="K37" s="26">
        <f t="shared" si="20"/>
        <v>-13</v>
      </c>
      <c r="L37" s="54">
        <f t="shared" si="21"/>
        <v>-0.47393364928909953</v>
      </c>
      <c r="M37" s="26">
        <f>I37-C37</f>
        <v>3.4299999999999997</v>
      </c>
      <c r="N37" s="55">
        <f>M37/C37</f>
        <v>0.14291666666666666</v>
      </c>
      <c r="O37" s="52">
        <f t="shared" si="18"/>
        <v>0.88569583467872137</v>
      </c>
      <c r="P37" s="326"/>
      <c r="Q37" s="74">
        <f>SUM(Q34:Q36)</f>
        <v>38.915999999999997</v>
      </c>
      <c r="R37" s="74">
        <f>SUM(R34:R36)</f>
        <v>7.9459999999999997</v>
      </c>
    </row>
    <row r="38" spans="1:18" x14ac:dyDescent="0.3">
      <c r="Q38" s="165"/>
    </row>
    <row r="39" spans="1:18" ht="15" thickBot="1" x14ac:dyDescent="0.35">
      <c r="A39" s="82"/>
      <c r="B39" s="82"/>
      <c r="C39" s="83"/>
      <c r="D39" s="82"/>
      <c r="M39" s="154" t="s">
        <v>150</v>
      </c>
      <c r="Q39" s="165"/>
    </row>
    <row r="40" spans="1:18" ht="15" customHeight="1" x14ac:dyDescent="0.3">
      <c r="A40" s="285" t="s">
        <v>164</v>
      </c>
      <c r="B40" s="284" t="s">
        <v>296</v>
      </c>
      <c r="C40" s="281" t="str">
        <f>'PU Wise OWE'!$B$7</f>
        <v>Actuals upto Dec' 20</v>
      </c>
      <c r="D40" s="284" t="s">
        <v>173</v>
      </c>
      <c r="E40" s="284"/>
      <c r="F40" s="315" t="str">
        <f>'PU Wise OWE'!$B$5</f>
        <v xml:space="preserve">RG 2021-22 </v>
      </c>
      <c r="G40" s="284" t="s">
        <v>303</v>
      </c>
      <c r="H40" s="284" t="s">
        <v>310</v>
      </c>
      <c r="I40" s="281" t="str">
        <f>'PU Wise OWE'!B8</f>
        <v>Actuals upto Dec' 21</v>
      </c>
      <c r="J40" s="284" t="s">
        <v>205</v>
      </c>
      <c r="K40" s="283" t="s">
        <v>206</v>
      </c>
      <c r="L40" s="283"/>
      <c r="M40" s="283" t="s">
        <v>147</v>
      </c>
      <c r="N40" s="283"/>
      <c r="O40" s="285" t="s">
        <v>308</v>
      </c>
      <c r="P40" s="327" t="s">
        <v>267</v>
      </c>
      <c r="Q40" s="166"/>
    </row>
    <row r="41" spans="1:18" x14ac:dyDescent="0.3">
      <c r="A41" s="285"/>
      <c r="B41" s="282"/>
      <c r="C41" s="282"/>
      <c r="D41" s="282"/>
      <c r="E41" s="282"/>
      <c r="F41" s="316"/>
      <c r="G41" s="282"/>
      <c r="H41" s="282"/>
      <c r="I41" s="282"/>
      <c r="J41" s="282"/>
      <c r="K41" s="79" t="s">
        <v>145</v>
      </c>
      <c r="L41" s="80" t="s">
        <v>146</v>
      </c>
      <c r="M41" s="79" t="s">
        <v>145</v>
      </c>
      <c r="N41" s="80" t="s">
        <v>146</v>
      </c>
      <c r="O41" s="285"/>
      <c r="P41" s="328"/>
      <c r="Q41" s="166"/>
    </row>
    <row r="42" spans="1:18" ht="15.6" x14ac:dyDescent="0.3">
      <c r="A42" s="27" t="s">
        <v>165</v>
      </c>
      <c r="B42" s="104">
        <v>273.47000000000003</v>
      </c>
      <c r="C42" s="70">
        <f>SUM(C43:C47)</f>
        <v>191.1</v>
      </c>
      <c r="D42" s="85">
        <f t="shared" ref="D42:D49" si="23">C42/$C$7</f>
        <v>2.9557976013338982E-2</v>
      </c>
      <c r="E42" s="97"/>
      <c r="F42" s="21">
        <f>SUM(F43:F47)</f>
        <v>330.37</v>
      </c>
      <c r="G42" s="24">
        <f t="shared" ref="G42:G49" si="24">F42/$F$7</f>
        <v>3.7942816453333798E-2</v>
      </c>
      <c r="H42" s="21">
        <f>SUM(H43:H47)</f>
        <v>213.47</v>
      </c>
      <c r="I42" s="21">
        <f>SUM(I43:I47)</f>
        <v>312.24</v>
      </c>
      <c r="J42" s="24">
        <f t="shared" ref="J42:J49" si="25">I42/$I$7</f>
        <v>4.332556755189175E-2</v>
      </c>
      <c r="K42" s="22">
        <f>H42-I42</f>
        <v>-98.77000000000001</v>
      </c>
      <c r="L42" s="24">
        <f>K42/I42</f>
        <v>-0.3163271842172688</v>
      </c>
      <c r="M42" s="22">
        <f t="shared" ref="M42:M49" si="26">I42-C42</f>
        <v>121.14000000000001</v>
      </c>
      <c r="N42" s="52">
        <f t="shared" ref="N42:N49" si="27">M42/C42</f>
        <v>0.63390894819466259</v>
      </c>
      <c r="O42" s="52">
        <f t="shared" ref="O42:O49" si="28">I42/F42</f>
        <v>0.94512213578714777</v>
      </c>
      <c r="P42" s="158"/>
      <c r="Q42" s="164">
        <v>266.16000000000003</v>
      </c>
      <c r="R42" s="68">
        <f t="shared" ref="R42:R48" si="29">Q42-F42</f>
        <v>-64.20999999999998</v>
      </c>
    </row>
    <row r="43" spans="1:18" ht="15.6" x14ac:dyDescent="0.3">
      <c r="A43" s="57" t="s">
        <v>161</v>
      </c>
      <c r="B43" s="21">
        <v>19.690000000000001</v>
      </c>
      <c r="C43" s="70">
        <f>ROUND('PU Wise OWE'!$AK$84/10000,2)</f>
        <v>11.92</v>
      </c>
      <c r="D43" s="85">
        <f t="shared" si="23"/>
        <v>1.8437000213448493E-3</v>
      </c>
      <c r="E43" s="97"/>
      <c r="F43" s="21">
        <f>ROUND('PU Wise OWE'!$AK$82/10000,2)</f>
        <v>50.81</v>
      </c>
      <c r="G43" s="24">
        <f t="shared" si="24"/>
        <v>5.8355011169110094E-3</v>
      </c>
      <c r="H43" s="21">
        <f>ROUND('PU Wise OWE'!$AK$83/10000,2)</f>
        <v>12.26</v>
      </c>
      <c r="I43" s="21">
        <f>ROUND('PU Wise OWE'!$AK$85/10000,2)</f>
        <v>40.74</v>
      </c>
      <c r="J43" s="24">
        <f t="shared" si="25"/>
        <v>5.6529708623625089E-3</v>
      </c>
      <c r="K43" s="22">
        <f t="shared" ref="K43:K49" si="30">H43-I43</f>
        <v>-28.480000000000004</v>
      </c>
      <c r="L43" s="24">
        <f t="shared" ref="L43:L49" si="31">K43/I43</f>
        <v>-0.69906725576828677</v>
      </c>
      <c r="M43" s="22">
        <f t="shared" si="26"/>
        <v>28.82</v>
      </c>
      <c r="N43" s="52">
        <f t="shared" si="27"/>
        <v>2.4177852348993287</v>
      </c>
      <c r="O43" s="52">
        <f t="shared" si="28"/>
        <v>0.80181066719149774</v>
      </c>
      <c r="P43" s="158"/>
      <c r="Q43" s="164">
        <f>(I43/10)*12</f>
        <v>48.887999999999998</v>
      </c>
      <c r="R43" s="68">
        <f t="shared" si="29"/>
        <v>-1.9220000000000041</v>
      </c>
    </row>
    <row r="44" spans="1:18" ht="15.6" x14ac:dyDescent="0.3">
      <c r="A44" s="58" t="s">
        <v>168</v>
      </c>
      <c r="B44" s="108">
        <v>114.4</v>
      </c>
      <c r="C44" s="70">
        <f>ROUND('PU Wise OWE'!$AR$84/10000,2)</f>
        <v>83.73</v>
      </c>
      <c r="D44" s="85">
        <f t="shared" si="23"/>
        <v>1.2950755267382905E-2</v>
      </c>
      <c r="E44" s="97"/>
      <c r="F44" s="21">
        <f>ROUND('PU Wise OWE'!$AR$82/10000,2)</f>
        <v>42.23</v>
      </c>
      <c r="G44" s="24">
        <f t="shared" si="24"/>
        <v>4.8500927409398133E-3</v>
      </c>
      <c r="H44" s="21">
        <f>ROUND('PU Wise OWE'!$AR$83/10000,2)</f>
        <v>79.58</v>
      </c>
      <c r="I44" s="21">
        <f>ROUND('PU Wise OWE'!$AR$85/10000,2)</f>
        <v>29.49</v>
      </c>
      <c r="J44" s="24">
        <f t="shared" si="25"/>
        <v>4.0919516625201368E-3</v>
      </c>
      <c r="K44" s="22">
        <f t="shared" si="30"/>
        <v>50.09</v>
      </c>
      <c r="L44" s="24">
        <f t="shared" si="31"/>
        <v>1.6985418786029165</v>
      </c>
      <c r="M44" s="22">
        <f t="shared" si="26"/>
        <v>-54.240000000000009</v>
      </c>
      <c r="N44" s="52">
        <f t="shared" si="27"/>
        <v>-0.64779648871372275</v>
      </c>
      <c r="O44" s="52">
        <f t="shared" si="28"/>
        <v>0.69831873076012319</v>
      </c>
      <c r="P44" s="158"/>
      <c r="Q44" s="164">
        <f>(I44/10)*12</f>
        <v>35.387999999999998</v>
      </c>
      <c r="R44" s="68">
        <f t="shared" si="29"/>
        <v>-6.8419999999999987</v>
      </c>
    </row>
    <row r="45" spans="1:18" ht="15.6" x14ac:dyDescent="0.3">
      <c r="A45" s="58" t="s">
        <v>169</v>
      </c>
      <c r="B45" s="108">
        <v>46.69</v>
      </c>
      <c r="C45" s="70">
        <f>ROUND('PU Wise OWE'!$AU$84/10000,2)</f>
        <v>32.4</v>
      </c>
      <c r="D45" s="85">
        <f t="shared" si="23"/>
        <v>5.0113993868769391E-3</v>
      </c>
      <c r="E45" s="97"/>
      <c r="F45" s="21">
        <f>ROUND('PU Wise OWE'!$AU$82/10000,2)</f>
        <v>13.65</v>
      </c>
      <c r="G45" s="24">
        <f t="shared" si="24"/>
        <v>1.5676951435905388E-3</v>
      </c>
      <c r="H45" s="21">
        <f>ROUND('PU Wise OWE'!$AU$83/10000,2)</f>
        <v>35.1</v>
      </c>
      <c r="I45" s="21">
        <f>ROUND('PU Wise OWE'!$AU$85/10000,2)</f>
        <v>13.2</v>
      </c>
      <c r="J45" s="24">
        <f t="shared" si="25"/>
        <v>1.8315958611483827E-3</v>
      </c>
      <c r="K45" s="22">
        <f t="shared" si="30"/>
        <v>21.900000000000002</v>
      </c>
      <c r="L45" s="24">
        <f t="shared" si="31"/>
        <v>1.6590909090909094</v>
      </c>
      <c r="M45" s="22">
        <f t="shared" si="26"/>
        <v>-19.2</v>
      </c>
      <c r="N45" s="52">
        <f t="shared" si="27"/>
        <v>-0.59259259259259256</v>
      </c>
      <c r="O45" s="52">
        <f t="shared" si="28"/>
        <v>0.96703296703296693</v>
      </c>
      <c r="P45" s="158"/>
      <c r="Q45" s="164">
        <f>(I45/10)*12</f>
        <v>15.839999999999998</v>
      </c>
      <c r="R45" s="68">
        <f t="shared" si="29"/>
        <v>2.1899999999999977</v>
      </c>
    </row>
    <row r="46" spans="1:18" ht="15.6" x14ac:dyDescent="0.3">
      <c r="A46" s="57" t="s">
        <v>166</v>
      </c>
      <c r="B46" s="21">
        <v>54.55</v>
      </c>
      <c r="C46" s="70">
        <f>ROUND('PU Wise OWE'!$AZ$84/10000,2)</f>
        <v>33.479999999999997</v>
      </c>
      <c r="D46" s="85">
        <f t="shared" si="23"/>
        <v>5.1784460331061695E-3</v>
      </c>
      <c r="E46" s="97"/>
      <c r="F46" s="21">
        <f>ROUND('PU Wise OWE'!$AZ$82/10000,2)</f>
        <v>83.82</v>
      </c>
      <c r="G46" s="24">
        <f t="shared" si="24"/>
        <v>9.6266818267955277E-3</v>
      </c>
      <c r="H46" s="21">
        <f>ROUND('PU Wise OWE'!$AZ$83/10000,2)</f>
        <v>31.99</v>
      </c>
      <c r="I46" s="21">
        <f>ROUND('PU Wise OWE'!$AZ$85/10000,2)</f>
        <v>82.42</v>
      </c>
      <c r="J46" s="24">
        <f t="shared" si="25"/>
        <v>1.1436373551200736E-2</v>
      </c>
      <c r="K46" s="22">
        <f t="shared" si="30"/>
        <v>-50.430000000000007</v>
      </c>
      <c r="L46" s="24">
        <f t="shared" si="31"/>
        <v>-0.61186605192914345</v>
      </c>
      <c r="M46" s="22">
        <f t="shared" si="26"/>
        <v>48.940000000000005</v>
      </c>
      <c r="N46" s="52">
        <f t="shared" si="27"/>
        <v>1.4617682198327362</v>
      </c>
      <c r="O46" s="52">
        <f t="shared" si="28"/>
        <v>0.98329754235266054</v>
      </c>
      <c r="P46" s="158"/>
      <c r="Q46" s="164">
        <f>(I46/10)*12</f>
        <v>98.904000000000011</v>
      </c>
      <c r="R46" s="168">
        <f t="shared" si="29"/>
        <v>15.084000000000017</v>
      </c>
    </row>
    <row r="47" spans="1:18" ht="15.6" x14ac:dyDescent="0.3">
      <c r="A47" s="58" t="s">
        <v>167</v>
      </c>
      <c r="B47" s="108">
        <v>38.14</v>
      </c>
      <c r="C47" s="70">
        <f>ROUND('PU Wise OWE'!$BA$84/10000,2)</f>
        <v>29.57</v>
      </c>
      <c r="D47" s="85">
        <f t="shared" si="23"/>
        <v>4.5736753046281197E-3</v>
      </c>
      <c r="E47" s="97"/>
      <c r="F47" s="21">
        <f>ROUND('PU Wise OWE'!$BA$82/10000,2)</f>
        <v>139.86000000000001</v>
      </c>
      <c r="G47" s="24">
        <f t="shared" si="24"/>
        <v>1.6062845625096907E-2</v>
      </c>
      <c r="H47" s="21">
        <f>ROUND('PU Wise OWE'!$BA$83/10000,2)</f>
        <v>54.54</v>
      </c>
      <c r="I47" s="21">
        <f>ROUND('PU Wise OWE'!$BA$85/10000,2)</f>
        <v>146.38999999999999</v>
      </c>
      <c r="J47" s="24">
        <f t="shared" si="25"/>
        <v>2.0312675614659981E-2</v>
      </c>
      <c r="K47" s="22">
        <f t="shared" si="30"/>
        <v>-91.85</v>
      </c>
      <c r="L47" s="24">
        <f t="shared" si="31"/>
        <v>-0.6274335678666576</v>
      </c>
      <c r="M47" s="22">
        <f t="shared" si="26"/>
        <v>116.82</v>
      </c>
      <c r="N47" s="52">
        <f t="shared" si="27"/>
        <v>3.950625634088603</v>
      </c>
      <c r="O47" s="52">
        <f t="shared" si="28"/>
        <v>1.0466895466895465</v>
      </c>
      <c r="P47" s="158"/>
      <c r="Q47" s="164">
        <f>(I47/10)*12</f>
        <v>175.66800000000001</v>
      </c>
      <c r="R47" s="68">
        <f t="shared" si="29"/>
        <v>35.807999999999993</v>
      </c>
    </row>
    <row r="48" spans="1:18" ht="15.6" x14ac:dyDescent="0.3">
      <c r="A48" s="59" t="s">
        <v>170</v>
      </c>
      <c r="B48" s="103">
        <v>663.48</v>
      </c>
      <c r="C48" s="70">
        <f>ROUND('PU Wise OWE'!$AM$84/10000,2)-ROUND('PU Wise OWE'!$BJ$84/10000,2)</f>
        <v>478.70000000000005</v>
      </c>
      <c r="D48" s="85">
        <f t="shared" si="23"/>
        <v>7.4041879212900952E-2</v>
      </c>
      <c r="E48" s="97"/>
      <c r="F48" s="21">
        <f>ROUND('PU Wise OWE'!$AM$82/10000,2)-ROUND('PU Wise OWE'!$BJ$82/10000,2)</f>
        <v>865.18</v>
      </c>
      <c r="G48" s="24">
        <f t="shared" si="24"/>
        <v>9.9365456727594309E-2</v>
      </c>
      <c r="H48" s="21">
        <f>ROUND('PU Wise OWE'!$AM$83/10000,2)-ROUND('PU Wise OWE'!$BJ$83/10000,2)</f>
        <v>484.89000000000004</v>
      </c>
      <c r="I48" s="21">
        <f>ROUND('PU Wise OWE'!$AM$85/10000,2)-ROUND('PU Wise OWE'!$BJ$85/10000,2)</f>
        <v>737.57</v>
      </c>
      <c r="J48" s="24">
        <f t="shared" si="25"/>
        <v>0.10234319388691006</v>
      </c>
      <c r="K48" s="22">
        <f t="shared" si="30"/>
        <v>-252.68</v>
      </c>
      <c r="L48" s="24">
        <f t="shared" si="31"/>
        <v>-0.34258443266401833</v>
      </c>
      <c r="M48" s="22">
        <f t="shared" si="26"/>
        <v>258.87</v>
      </c>
      <c r="N48" s="52">
        <f t="shared" si="27"/>
        <v>0.54077710465844997</v>
      </c>
      <c r="O48" s="52">
        <f t="shared" si="28"/>
        <v>0.85250468110682176</v>
      </c>
      <c r="P48" s="158"/>
      <c r="Q48" s="164">
        <v>670.28</v>
      </c>
      <c r="R48" s="68">
        <f t="shared" si="29"/>
        <v>-194.89999999999998</v>
      </c>
    </row>
    <row r="49" spans="1:18" s="36" customFormat="1" ht="15" thickBot="1" x14ac:dyDescent="0.35">
      <c r="A49" s="60" t="s">
        <v>130</v>
      </c>
      <c r="B49" s="74">
        <f>B42+B48</f>
        <v>936.95</v>
      </c>
      <c r="C49" s="74">
        <f>C42+C48</f>
        <v>669.80000000000007</v>
      </c>
      <c r="D49" s="86">
        <f t="shared" si="23"/>
        <v>0.10359985522623995</v>
      </c>
      <c r="E49" s="98"/>
      <c r="F49" s="26">
        <f>F42+F48</f>
        <v>1195.55</v>
      </c>
      <c r="G49" s="54">
        <f t="shared" si="24"/>
        <v>0.13730827318092811</v>
      </c>
      <c r="H49" s="26">
        <f>H42+H48</f>
        <v>698.36</v>
      </c>
      <c r="I49" s="26">
        <f>I42+I48</f>
        <v>1049.81</v>
      </c>
      <c r="J49" s="54">
        <f t="shared" si="25"/>
        <v>0.14566876143880181</v>
      </c>
      <c r="K49" s="26">
        <f t="shared" si="30"/>
        <v>-351.44999999999993</v>
      </c>
      <c r="L49" s="54">
        <f t="shared" si="31"/>
        <v>-0.33477486402301365</v>
      </c>
      <c r="M49" s="26">
        <f t="shared" si="26"/>
        <v>380.00999999999988</v>
      </c>
      <c r="N49" s="55">
        <f t="shared" si="27"/>
        <v>0.56734846222753033</v>
      </c>
      <c r="O49" s="52">
        <f t="shared" si="28"/>
        <v>0.87809794655179618</v>
      </c>
      <c r="P49" s="159"/>
      <c r="Q49" s="74">
        <f>Q42+Q48</f>
        <v>936.44</v>
      </c>
      <c r="R49" s="74">
        <f>R42+R48</f>
        <v>-259.10999999999996</v>
      </c>
    </row>
    <row r="50" spans="1:18" x14ac:dyDescent="0.3">
      <c r="Q50" s="165"/>
    </row>
    <row r="51" spans="1:18" x14ac:dyDescent="0.3">
      <c r="A51" s="75" t="s">
        <v>184</v>
      </c>
      <c r="B51" s="75"/>
      <c r="Q51" s="165"/>
    </row>
    <row r="52" spans="1:18" ht="30" customHeight="1" x14ac:dyDescent="0.3">
      <c r="A52" s="81" t="s">
        <v>185</v>
      </c>
      <c r="B52" s="109">
        <v>188.88</v>
      </c>
      <c r="C52" s="70">
        <f>ROUND('PU Wise OWE'!$AK$128/10000,2)-C43</f>
        <v>130.03</v>
      </c>
      <c r="D52" s="85">
        <f t="shared" ref="D52:D56" si="32">C52/$C$7</f>
        <v>2.0112106860358282E-2</v>
      </c>
      <c r="E52" s="298"/>
      <c r="F52" s="22">
        <f>ROUND('PU Wise OWE'!$AK$126/10000,2)-F43</f>
        <v>127.84</v>
      </c>
      <c r="G52" s="24">
        <f t="shared" ref="G52:G54" si="33">F52/$F$7</f>
        <v>1.468235510304868E-2</v>
      </c>
      <c r="H52" s="22">
        <f>ROUND('PU Wise OWE'!$AK$127/10000,2)-H43</f>
        <v>92.58</v>
      </c>
      <c r="I52" s="22">
        <f>ROUND('PU Wise OWE'!$AK$129/10000,2)-I43</f>
        <v>93.97</v>
      </c>
      <c r="J52" s="24">
        <f t="shared" ref="J52:J56" si="34">I52/$I$7</f>
        <v>1.303901992970557E-2</v>
      </c>
      <c r="K52" s="22">
        <f>H52-I52</f>
        <v>-1.3900000000000006</v>
      </c>
      <c r="L52" s="24">
        <f>K52/I52</f>
        <v>-1.4791954879216777E-2</v>
      </c>
      <c r="M52" s="22">
        <f>I52-C52</f>
        <v>-36.06</v>
      </c>
      <c r="N52" s="52">
        <f>M52/C52</f>
        <v>-0.27732061831884952</v>
      </c>
      <c r="O52" s="52">
        <f t="shared" ref="O52:O54" si="35">I52/F52</f>
        <v>0.73505944931163947</v>
      </c>
      <c r="P52" s="157" t="s">
        <v>271</v>
      </c>
      <c r="Q52" s="164">
        <f>(I52/10)*12</f>
        <v>112.76400000000001</v>
      </c>
      <c r="R52" s="168">
        <f>Q52-F52</f>
        <v>-15.075999999999993</v>
      </c>
    </row>
    <row r="53" spans="1:18" ht="15.6" x14ac:dyDescent="0.3">
      <c r="A53" s="20" t="s">
        <v>162</v>
      </c>
      <c r="B53" s="105">
        <v>121.46</v>
      </c>
      <c r="C53" s="70">
        <f>ROUND('PU Wise OWE'!$AL$128/10000,2)</f>
        <v>94.63</v>
      </c>
      <c r="D53" s="85">
        <f t="shared" si="32"/>
        <v>1.4636689011733478E-2</v>
      </c>
      <c r="E53" s="299"/>
      <c r="F53" s="22">
        <f>ROUND('PU Wise OWE'!$AL$126/10000,2)</f>
        <v>100.46</v>
      </c>
      <c r="G53" s="24">
        <f t="shared" si="33"/>
        <v>1.153777685898209E-2</v>
      </c>
      <c r="H53" s="23">
        <f>ROUND('PU Wise OWE'!$AL$127/10000,2)</f>
        <v>83.38</v>
      </c>
      <c r="I53" s="23">
        <f>ROUND('PU Wise OWE'!$AL$129/10000,2)</f>
        <v>69.650000000000006</v>
      </c>
      <c r="J53" s="24">
        <f t="shared" si="34"/>
        <v>9.6644433128018851E-3</v>
      </c>
      <c r="K53" s="22">
        <f t="shared" ref="K53:K54" si="36">H53-I53</f>
        <v>13.72999999999999</v>
      </c>
      <c r="L53" s="24">
        <f t="shared" ref="L53:L54" si="37">K53/I53</f>
        <v>0.1971284996410623</v>
      </c>
      <c r="M53" s="22">
        <f>I53-C53</f>
        <v>-24.97999999999999</v>
      </c>
      <c r="N53" s="52">
        <f>M53/C53</f>
        <v>-0.26397548346190414</v>
      </c>
      <c r="O53" s="52">
        <f t="shared" si="35"/>
        <v>0.69331077045590295</v>
      </c>
      <c r="P53" s="156" t="s">
        <v>272</v>
      </c>
      <c r="Q53" s="164">
        <f>(I53/10)*12</f>
        <v>83.580000000000013</v>
      </c>
      <c r="R53" s="68">
        <f>Q53-F53</f>
        <v>-16.879999999999981</v>
      </c>
    </row>
    <row r="54" spans="1:18" s="36" customFormat="1" x14ac:dyDescent="0.3">
      <c r="A54" s="25" t="s">
        <v>130</v>
      </c>
      <c r="B54" s="26">
        <f>SUM(B52:B53)</f>
        <v>310.33999999999997</v>
      </c>
      <c r="C54" s="74">
        <f>SUM(C52:C53)</f>
        <v>224.66</v>
      </c>
      <c r="D54" s="86">
        <f t="shared" si="32"/>
        <v>3.4748795872091766E-2</v>
      </c>
      <c r="E54" s="300"/>
      <c r="F54" s="74">
        <f t="shared" ref="F54:I54" si="38">SUM(F52:F53)</f>
        <v>228.3</v>
      </c>
      <c r="G54" s="54">
        <f t="shared" si="33"/>
        <v>2.6220131962030772E-2</v>
      </c>
      <c r="H54" s="74">
        <f t="shared" si="38"/>
        <v>175.95999999999998</v>
      </c>
      <c r="I54" s="74">
        <f t="shared" si="38"/>
        <v>163.62</v>
      </c>
      <c r="J54" s="54">
        <f t="shared" si="34"/>
        <v>2.2703463242507455E-2</v>
      </c>
      <c r="K54" s="26">
        <f t="shared" si="36"/>
        <v>12.339999999999975</v>
      </c>
      <c r="L54" s="54">
        <f t="shared" si="37"/>
        <v>7.5418652976408596E-2</v>
      </c>
      <c r="M54" s="26">
        <f>I54-C54</f>
        <v>-61.039999999999992</v>
      </c>
      <c r="N54" s="102">
        <f>M54/C54</f>
        <v>-0.27169945695717973</v>
      </c>
      <c r="O54" s="52">
        <f t="shared" si="35"/>
        <v>0.71668856767411304</v>
      </c>
      <c r="P54" s="155"/>
      <c r="Q54" s="74">
        <f>SUM(Q52:Q53)</f>
        <v>196.34400000000002</v>
      </c>
      <c r="R54" s="74">
        <f>SUM(R52:R53)</f>
        <v>-31.955999999999975</v>
      </c>
    </row>
    <row r="55" spans="1:18" x14ac:dyDescent="0.3">
      <c r="Q55" s="165"/>
    </row>
    <row r="56" spans="1:18" s="36" customFormat="1" ht="38.4" customHeight="1" x14ac:dyDescent="0.3">
      <c r="A56" s="78" t="s">
        <v>163</v>
      </c>
      <c r="B56" s="110">
        <v>348.19</v>
      </c>
      <c r="C56" s="71">
        <f>ROUND('PU Wise OWE'!$AO$128/10000,2)</f>
        <v>273.05</v>
      </c>
      <c r="D56" s="86">
        <f t="shared" si="32"/>
        <v>4.2233413660084825E-2</v>
      </c>
      <c r="E56" s="53"/>
      <c r="F56" s="26">
        <f>ROUND('PU Wise OWE'!$AO$126/10000,2)</f>
        <v>318.47000000000003</v>
      </c>
      <c r="G56" s="54">
        <f t="shared" ref="G56" si="39">F56/$F$7</f>
        <v>3.657610786661384E-2</v>
      </c>
      <c r="H56" s="25">
        <f>ROUND('PU Wise OWE'!$AO$127/10000,2)</f>
        <v>231.45</v>
      </c>
      <c r="I56" s="25">
        <f>ROUND('PU Wise OWE'!$AO$129/10000,2)</f>
        <v>269.41000000000003</v>
      </c>
      <c r="J56" s="54">
        <f t="shared" si="34"/>
        <v>3.738259401151408E-2</v>
      </c>
      <c r="K56" s="26">
        <f>H56-I56</f>
        <v>-37.960000000000036</v>
      </c>
      <c r="L56" s="54">
        <f>K56/I56</f>
        <v>-0.14090048624772664</v>
      </c>
      <c r="M56" s="26">
        <f>I56-C56</f>
        <v>-3.6399999999999864</v>
      </c>
      <c r="N56" s="55">
        <f>M56/C56</f>
        <v>-1.3330891778062575E-2</v>
      </c>
      <c r="O56" s="52">
        <f t="shared" ref="O56" si="40">I56/F56</f>
        <v>0.84595095299400258</v>
      </c>
      <c r="P56" s="157" t="s">
        <v>285</v>
      </c>
      <c r="Q56" s="164">
        <f>(I56-26.18)/10*2+I56</f>
        <v>318.05600000000004</v>
      </c>
      <c r="R56" s="168">
        <f>Q56-F56</f>
        <v>-0.41399999999998727</v>
      </c>
    </row>
    <row r="57" spans="1:18" s="36" customFormat="1" x14ac:dyDescent="0.3">
      <c r="A57" s="116"/>
      <c r="B57" s="117"/>
      <c r="C57" s="113"/>
      <c r="D57" s="114"/>
      <c r="E57" s="115"/>
      <c r="F57" s="91"/>
      <c r="G57" s="90"/>
      <c r="H57" s="90"/>
      <c r="I57" s="88"/>
      <c r="J57" s="90"/>
      <c r="K57" s="90"/>
      <c r="L57" s="90"/>
      <c r="M57" s="26"/>
      <c r="N57" s="55"/>
      <c r="O57" s="100"/>
      <c r="P57" s="160"/>
      <c r="Q57" s="167"/>
    </row>
    <row r="58" spans="1:18" x14ac:dyDescent="0.3">
      <c r="B58" s="284" t="s">
        <v>296</v>
      </c>
      <c r="C58" s="281" t="str">
        <f>'PU Wise OWE'!$B$7</f>
        <v>Actuals upto Dec' 20</v>
      </c>
      <c r="D58" s="284" t="s">
        <v>173</v>
      </c>
      <c r="E58" s="284"/>
      <c r="F58" s="315" t="str">
        <f>'PU Wise OWE'!$B$5</f>
        <v xml:space="preserve">RG 2021-22 </v>
      </c>
      <c r="G58" s="284" t="s">
        <v>303</v>
      </c>
      <c r="H58" s="284" t="s">
        <v>310</v>
      </c>
      <c r="I58" s="281" t="str">
        <f>'PU Wise OWE'!B8</f>
        <v>Actuals upto Dec' 21</v>
      </c>
      <c r="J58" s="284" t="s">
        <v>205</v>
      </c>
      <c r="K58" s="283" t="s">
        <v>206</v>
      </c>
      <c r="L58" s="283"/>
      <c r="M58" s="283" t="s">
        <v>147</v>
      </c>
      <c r="N58" s="283"/>
      <c r="O58" s="285" t="s">
        <v>308</v>
      </c>
      <c r="P58" s="323" t="s">
        <v>267</v>
      </c>
      <c r="Q58" s="166"/>
    </row>
    <row r="59" spans="1:18" x14ac:dyDescent="0.3">
      <c r="A59" s="75" t="s">
        <v>186</v>
      </c>
      <c r="B59" s="282"/>
      <c r="C59" s="282"/>
      <c r="D59" s="282"/>
      <c r="E59" s="282"/>
      <c r="F59" s="316"/>
      <c r="G59" s="282"/>
      <c r="H59" s="282"/>
      <c r="I59" s="282"/>
      <c r="J59" s="282"/>
      <c r="K59" s="79" t="s">
        <v>145</v>
      </c>
      <c r="L59" s="80" t="s">
        <v>146</v>
      </c>
      <c r="M59" s="79" t="s">
        <v>145</v>
      </c>
      <c r="N59" s="80" t="s">
        <v>146</v>
      </c>
      <c r="O59" s="285"/>
      <c r="P59" s="323"/>
      <c r="Q59" s="166"/>
    </row>
    <row r="60" spans="1:18" ht="15.6" x14ac:dyDescent="0.3">
      <c r="A60" s="23" t="s">
        <v>187</v>
      </c>
      <c r="B60" s="22">
        <v>80.099999999999994</v>
      </c>
      <c r="C60" s="70">
        <f>ROUND('PU Wise OWE'!$AM$62/10000,2)</f>
        <v>60.4</v>
      </c>
      <c r="D60" s="85">
        <f t="shared" ref="D60:D64" si="41">C60/$C$7</f>
        <v>9.3422383631903434E-3</v>
      </c>
      <c r="E60" s="295"/>
      <c r="F60" s="22">
        <f>ROUND('PU Wise OWE'!$AM$60/10000,2)</f>
        <v>80.11</v>
      </c>
      <c r="G60" s="24">
        <f t="shared" ref="G60:G64" si="42">F60/$F$7</f>
        <v>9.2005903262298953E-3</v>
      </c>
      <c r="H60" s="23">
        <f>ROUND('PU Wise OWE'!$AM$61/10000,2)</f>
        <v>51.53</v>
      </c>
      <c r="I60" s="23">
        <f>ROUND('PU Wise OWE'!$AM$63/10000,2)</f>
        <v>66.599999999999994</v>
      </c>
      <c r="J60" s="94">
        <f t="shared" ref="J60:J64" si="43">I60/$I$7</f>
        <v>9.2412336630668408E-3</v>
      </c>
      <c r="K60" s="22">
        <f>H60-I60</f>
        <v>-15.069999999999993</v>
      </c>
      <c r="L60" s="24">
        <f>K60/I60</f>
        <v>-0.22627627627627619</v>
      </c>
      <c r="M60" s="22">
        <f>I60-C60</f>
        <v>6.1999999999999957</v>
      </c>
      <c r="N60" s="52">
        <f>M60/C60</f>
        <v>0.10264900662251648</v>
      </c>
      <c r="O60" s="52">
        <f t="shared" ref="O60:O64" si="44">I60/F60</f>
        <v>0.83135688428410925</v>
      </c>
      <c r="P60" s="157"/>
      <c r="Q60" s="164">
        <f>(I60/10)*12</f>
        <v>79.919999999999987</v>
      </c>
      <c r="R60" s="68">
        <f>Q60-F60</f>
        <v>-0.19000000000001194</v>
      </c>
    </row>
    <row r="61" spans="1:18" ht="46.2" customHeight="1" x14ac:dyDescent="0.3">
      <c r="A61" s="23" t="s">
        <v>188</v>
      </c>
      <c r="B61" s="22">
        <v>21.26</v>
      </c>
      <c r="C61" s="70">
        <f>ROUND('PU Wise OWE'!$AM$95/10000,2)</f>
        <v>15.37</v>
      </c>
      <c r="D61" s="85">
        <f t="shared" si="41"/>
        <v>2.3773212523548934E-3</v>
      </c>
      <c r="E61" s="296"/>
      <c r="F61" s="22">
        <f>ROUND('PU Wise OWE'!$AM$93/10000,2)</f>
        <v>18.62</v>
      </c>
      <c r="G61" s="24">
        <f t="shared" si="42"/>
        <v>2.1384969651029916E-3</v>
      </c>
      <c r="H61" s="23">
        <f>ROUND('PU Wise OWE'!$AM$94/10000,2)</f>
        <v>12.4</v>
      </c>
      <c r="I61" s="23">
        <f>ROUND('PU Wise OWE'!$AM$96/10000,2)</f>
        <v>6.42</v>
      </c>
      <c r="J61" s="94">
        <f t="shared" si="43"/>
        <v>8.908216233767135E-4</v>
      </c>
      <c r="K61" s="22">
        <f t="shared" ref="K61:K64" si="45">H61-I61</f>
        <v>5.98</v>
      </c>
      <c r="L61" s="24">
        <f t="shared" ref="L61:L64" si="46">K61/I61</f>
        <v>0.93146417445482876</v>
      </c>
      <c r="M61" s="22">
        <f>I61-C61</f>
        <v>-8.9499999999999993</v>
      </c>
      <c r="N61" s="52">
        <f>M61/C61</f>
        <v>-0.58230318802862713</v>
      </c>
      <c r="O61" s="52">
        <f t="shared" si="44"/>
        <v>0.34479054779806656</v>
      </c>
      <c r="P61" s="157" t="s">
        <v>276</v>
      </c>
      <c r="Q61" s="164">
        <f>(I61/10)*12</f>
        <v>7.7040000000000006</v>
      </c>
      <c r="R61" s="68">
        <f>Q61-F61</f>
        <v>-10.916</v>
      </c>
    </row>
    <row r="62" spans="1:18" ht="43.2" customHeight="1" x14ac:dyDescent="0.3">
      <c r="A62" s="23" t="s">
        <v>189</v>
      </c>
      <c r="B62" s="22">
        <v>9.89</v>
      </c>
      <c r="C62" s="70">
        <f>ROUND('PU Wise OWE'!$AN$18/10000,2)</f>
        <v>10.61</v>
      </c>
      <c r="D62" s="85">
        <f t="shared" si="41"/>
        <v>1.6410786263816148E-3</v>
      </c>
      <c r="E62" s="296"/>
      <c r="F62" s="22">
        <f>ROUND('PU Wise OWE'!$AN$16/10000,2)</f>
        <v>14.8</v>
      </c>
      <c r="G62" s="24">
        <f>F62/$F$7</f>
        <v>1.6997720238197784E-3</v>
      </c>
      <c r="H62" s="23">
        <f>ROUND('PU Wise OWE'!$AN$17/10000,2)</f>
        <v>7.68</v>
      </c>
      <c r="I62" s="23">
        <f>ROUND('PU Wise OWE'!$AN$19/10000,2)</f>
        <v>10.85</v>
      </c>
      <c r="J62" s="94">
        <f t="shared" si="43"/>
        <v>1.5055162949590875E-3</v>
      </c>
      <c r="K62" s="22">
        <f t="shared" si="45"/>
        <v>-3.17</v>
      </c>
      <c r="L62" s="24">
        <f t="shared" si="46"/>
        <v>-0.29216589861751152</v>
      </c>
      <c r="M62" s="22">
        <f>I62-C62</f>
        <v>0.24000000000000021</v>
      </c>
      <c r="N62" s="52">
        <f>M62/C62</f>
        <v>2.2620169651272407E-2</v>
      </c>
      <c r="O62" s="52">
        <f t="shared" si="44"/>
        <v>0.733108108108108</v>
      </c>
      <c r="P62" s="157" t="s">
        <v>273</v>
      </c>
      <c r="Q62" s="164">
        <f>(I62/10)*12</f>
        <v>13.02</v>
      </c>
      <c r="R62" s="68">
        <f>Q62-F62</f>
        <v>-1.7800000000000011</v>
      </c>
    </row>
    <row r="63" spans="1:18" ht="15.6" x14ac:dyDescent="0.3">
      <c r="A63" s="23" t="s">
        <v>190</v>
      </c>
      <c r="B63" s="22">
        <v>1.64</v>
      </c>
      <c r="C63" s="70">
        <f>ROUND('PU Wise OWE'!$AN$62/10000,2)</f>
        <v>2.78</v>
      </c>
      <c r="D63" s="85">
        <f t="shared" si="41"/>
        <v>4.2999044121968795E-4</v>
      </c>
      <c r="E63" s="296"/>
      <c r="F63" s="22">
        <f>ROUND('PU Wise OWE'!$AN$60/10000,2)</f>
        <v>3.34</v>
      </c>
      <c r="G63" s="24">
        <f>F63/$F$7</f>
        <v>3.8359719997013914E-4</v>
      </c>
      <c r="H63" s="23">
        <f>ROUND('PU Wise OWE'!$AN$61/10000,2)</f>
        <v>1.1100000000000001</v>
      </c>
      <c r="I63" s="23">
        <f>ROUND('PU Wise OWE'!$AN$63/10000,2)</f>
        <v>2.57</v>
      </c>
      <c r="J63" s="94">
        <f t="shared" si="43"/>
        <v>3.5660616387510178E-4</v>
      </c>
      <c r="K63" s="22">
        <f t="shared" si="45"/>
        <v>-1.4599999999999997</v>
      </c>
      <c r="L63" s="24">
        <f t="shared" si="46"/>
        <v>-0.56809338521400776</v>
      </c>
      <c r="M63" s="22">
        <f>I63-C63</f>
        <v>-0.20999999999999996</v>
      </c>
      <c r="N63" s="52">
        <f>M63/C63</f>
        <v>-7.5539568345323729E-2</v>
      </c>
      <c r="O63" s="52">
        <f t="shared" si="44"/>
        <v>0.76946107784431139</v>
      </c>
      <c r="P63" s="156"/>
      <c r="Q63" s="164">
        <f>(I63/10)*12</f>
        <v>3.0840000000000001</v>
      </c>
      <c r="R63" s="68">
        <f>Q63-F63</f>
        <v>-0.25599999999999978</v>
      </c>
    </row>
    <row r="64" spans="1:18" s="36" customFormat="1" x14ac:dyDescent="0.3">
      <c r="A64" s="25" t="s">
        <v>130</v>
      </c>
      <c r="B64" s="26">
        <f>SUM(B60:B63)</f>
        <v>112.89</v>
      </c>
      <c r="C64" s="74">
        <f>SUM(C60:C63)</f>
        <v>89.16</v>
      </c>
      <c r="D64" s="86">
        <f t="shared" si="41"/>
        <v>1.3790628683146539E-2</v>
      </c>
      <c r="E64" s="297"/>
      <c r="F64" s="26">
        <f>SUM(F60:F63)</f>
        <v>116.87</v>
      </c>
      <c r="G64" s="54">
        <f t="shared" si="42"/>
        <v>1.3422456515122805E-2</v>
      </c>
      <c r="H64" s="26">
        <f>SUM(H60:H63)</f>
        <v>72.72</v>
      </c>
      <c r="I64" s="26">
        <f>SUM(I60:I63)</f>
        <v>86.439999999999984</v>
      </c>
      <c r="J64" s="54">
        <f t="shared" si="43"/>
        <v>1.1994177745277741E-2</v>
      </c>
      <c r="K64" s="26">
        <f t="shared" si="45"/>
        <v>-13.719999999999985</v>
      </c>
      <c r="L64" s="54">
        <f t="shared" si="46"/>
        <v>-0.15872281351226269</v>
      </c>
      <c r="M64" s="26">
        <f>I64-C64</f>
        <v>-2.7200000000000131</v>
      </c>
      <c r="N64" s="55">
        <f>M64/C64</f>
        <v>-3.0506953790937787E-2</v>
      </c>
      <c r="O64" s="52">
        <f t="shared" si="44"/>
        <v>0.73962522460853919</v>
      </c>
      <c r="P64" s="155"/>
      <c r="Q64" s="74">
        <f>SUM(Q60:Q63)</f>
        <v>103.72799999999999</v>
      </c>
      <c r="R64" s="74">
        <f>SUM(R60:R63)</f>
        <v>-13.142000000000014</v>
      </c>
    </row>
    <row r="65" spans="1:18" x14ac:dyDescent="0.3">
      <c r="Q65" s="165"/>
    </row>
    <row r="66" spans="1:18" x14ac:dyDescent="0.3">
      <c r="A66" s="75" t="s">
        <v>191</v>
      </c>
      <c r="B66" s="75"/>
      <c r="Q66" s="165"/>
    </row>
    <row r="67" spans="1:18" ht="27.6" customHeight="1" x14ac:dyDescent="0.3">
      <c r="A67" s="23" t="s">
        <v>192</v>
      </c>
      <c r="B67" s="22">
        <v>1117.51</v>
      </c>
      <c r="C67" s="70">
        <f>ROUND('PU Wise OWE'!$AP$73/10000,2)</f>
        <v>1373.32</v>
      </c>
      <c r="D67" s="85">
        <f t="shared" ref="D67:D69" si="47">C67/$C$7</f>
        <v>0.21241527796252585</v>
      </c>
      <c r="E67" s="23"/>
      <c r="F67" s="22">
        <f>ROUND('PU Wise OWE'!$AP$71/10000,2)</f>
        <v>1510.58</v>
      </c>
      <c r="G67" s="24">
        <f t="shared" ref="G67:G69" si="48">F67/$F$7</f>
        <v>0.17348929890146492</v>
      </c>
      <c r="H67" s="23">
        <f>ROUND('PU Wise OWE'!$AP$72/10000,2)</f>
        <v>1335.27</v>
      </c>
      <c r="I67" s="23">
        <f>ROUND('PU Wise OWE'!$AP$74/10000,2)</f>
        <v>1309.96</v>
      </c>
      <c r="J67" s="94">
        <f t="shared" ref="J67:J69" si="49">I67/$I$7</f>
        <v>0.18176646320226786</v>
      </c>
      <c r="K67" s="22">
        <f>H67-I67</f>
        <v>25.309999999999945</v>
      </c>
      <c r="L67" s="24">
        <f>K67/I67</f>
        <v>1.9321200647347967E-2</v>
      </c>
      <c r="M67" s="22">
        <f>I67-C67</f>
        <v>-63.3599999999999</v>
      </c>
      <c r="N67" s="52">
        <f>M67/C67</f>
        <v>-4.6136370256021832E-2</v>
      </c>
      <c r="O67" s="52">
        <f t="shared" ref="O67:O68" si="50">I67/F67</f>
        <v>0.86719008592725977</v>
      </c>
      <c r="P67" s="157" t="s">
        <v>277</v>
      </c>
      <c r="Q67" s="164">
        <f>(I67-256.76-544.78)/10*2+I67</f>
        <v>1411.644</v>
      </c>
      <c r="R67" s="68">
        <f>Q67-F67</f>
        <v>-98.935999999999922</v>
      </c>
    </row>
    <row r="68" spans="1:18" ht="15.6" x14ac:dyDescent="0.3">
      <c r="A68" s="87" t="s">
        <v>193</v>
      </c>
      <c r="B68" s="111">
        <v>38.520000000000003</v>
      </c>
      <c r="C68" s="70">
        <f>ROUND('PU Wise OWE'!$AP$128/10000,2)-C67</f>
        <v>28.440000000000055</v>
      </c>
      <c r="D68" s="85">
        <f t="shared" si="47"/>
        <v>4.3988950173697661E-3</v>
      </c>
      <c r="E68" s="23"/>
      <c r="F68" s="22">
        <f>ROUND('PU Wise OWE'!$AP$126/10000,2)-F67</f>
        <v>129.85000000000014</v>
      </c>
      <c r="G68" s="24">
        <f t="shared" si="48"/>
        <v>1.4913202519797194E-2</v>
      </c>
      <c r="H68" s="23">
        <f>ROUND('PU Wise OWE'!$AP$127/10000,2)-H67</f>
        <v>26.779999999999973</v>
      </c>
      <c r="I68" s="23">
        <f>ROUND('PU Wise OWE'!$AP$129/10000,2)-I67</f>
        <v>143.29999999999995</v>
      </c>
      <c r="J68" s="94">
        <f t="shared" si="49"/>
        <v>1.9883915674436606E-2</v>
      </c>
      <c r="K68" s="22">
        <f t="shared" ref="K68:K69" si="51">H68-I68</f>
        <v>-116.51999999999998</v>
      </c>
      <c r="L68" s="24">
        <f t="shared" ref="L68:L69" si="52">K68/I68</f>
        <v>-0.81311933007676218</v>
      </c>
      <c r="M68" s="22">
        <f>I68-C68</f>
        <v>114.8599999999999</v>
      </c>
      <c r="N68" s="52">
        <f>M68/C68</f>
        <v>4.0386779184247423</v>
      </c>
      <c r="O68" s="52">
        <f t="shared" si="50"/>
        <v>1.1035810550635334</v>
      </c>
      <c r="P68" s="156"/>
      <c r="Q68" s="164">
        <f>(I68/10)*12</f>
        <v>171.95999999999992</v>
      </c>
      <c r="R68" s="68">
        <f>Q68-F68</f>
        <v>42.109999999999786</v>
      </c>
    </row>
    <row r="69" spans="1:18" s="36" customFormat="1" x14ac:dyDescent="0.3">
      <c r="A69" s="25" t="s">
        <v>130</v>
      </c>
      <c r="B69" s="26">
        <f>SUM(B67:B68)</f>
        <v>1156.03</v>
      </c>
      <c r="C69" s="74">
        <f>SUM(C67:C68)</f>
        <v>1401.76</v>
      </c>
      <c r="D69" s="86">
        <f t="shared" si="47"/>
        <v>0.21681417297989561</v>
      </c>
      <c r="E69" s="88"/>
      <c r="F69" s="89">
        <f>SUM(F67:F68)</f>
        <v>1640.43</v>
      </c>
      <c r="G69" s="90">
        <f t="shared" si="48"/>
        <v>0.18840250142126211</v>
      </c>
      <c r="H69" s="89">
        <f>SUM(H67:H68)</f>
        <v>1362.05</v>
      </c>
      <c r="I69" s="89">
        <f>SUM(I67:I68)</f>
        <v>1453.26</v>
      </c>
      <c r="J69" s="54">
        <f t="shared" si="49"/>
        <v>0.20165037887670445</v>
      </c>
      <c r="K69" s="22">
        <f t="shared" si="51"/>
        <v>-91.210000000000036</v>
      </c>
      <c r="L69" s="24">
        <f t="shared" si="52"/>
        <v>-6.2762341219052359E-2</v>
      </c>
      <c r="M69" s="91">
        <f>I69-C69</f>
        <v>51.5</v>
      </c>
      <c r="N69" s="101">
        <f>M69/C69</f>
        <v>3.67395274512042E-2</v>
      </c>
      <c r="P69" s="161"/>
      <c r="Q69" s="74">
        <f>SUM(Q67:Q68)</f>
        <v>1583.6039999999998</v>
      </c>
      <c r="R69" s="74">
        <f>SUM(R67:R68)</f>
        <v>-56.826000000000136</v>
      </c>
    </row>
    <row r="70" spans="1:18" x14ac:dyDescent="0.3">
      <c r="E70" s="31"/>
      <c r="F70" s="34"/>
      <c r="G70" s="34"/>
      <c r="H70" s="34"/>
      <c r="I70" s="31"/>
      <c r="J70" s="31"/>
      <c r="K70" s="31"/>
      <c r="L70" s="31"/>
      <c r="M70" s="34"/>
      <c r="N70" s="92"/>
      <c r="Q70" s="165"/>
    </row>
    <row r="71" spans="1:18" x14ac:dyDescent="0.3">
      <c r="A71" s="75" t="s">
        <v>195</v>
      </c>
      <c r="B71" s="75"/>
      <c r="E71" s="31"/>
      <c r="F71" s="34"/>
      <c r="G71" s="34"/>
      <c r="H71" s="34"/>
      <c r="I71" s="31"/>
      <c r="J71" s="31"/>
      <c r="K71" s="31"/>
      <c r="L71" s="31"/>
      <c r="M71" s="34"/>
      <c r="N71" s="92"/>
      <c r="Q71" s="165"/>
    </row>
    <row r="72" spans="1:18" ht="38.4" customHeight="1" x14ac:dyDescent="0.3">
      <c r="A72" s="23" t="s">
        <v>194</v>
      </c>
      <c r="B72" s="22">
        <v>12.31</v>
      </c>
      <c r="C72" s="70">
        <f>ROUND('PU Wise OWE'!$AQ$29/10000,2)+ROUND('PU Wise OWE'!$BB$29/10000,2)</f>
        <v>21.73</v>
      </c>
      <c r="D72" s="85">
        <f t="shared" ref="D72:D74" si="53">C72/$C$7</f>
        <v>3.361040391260367E-3</v>
      </c>
      <c r="E72" s="23"/>
      <c r="F72" s="70">
        <f>ROUND('PU Wise OWE'!$AQ$27/10000,2)+ROUND('PU Wise OWE'!$BB$27/10000,2)</f>
        <v>3.18</v>
      </c>
      <c r="G72" s="24">
        <f t="shared" ref="G72:G74" si="54">F72/$F$7</f>
        <v>3.6522128619911458E-4</v>
      </c>
      <c r="H72" s="70">
        <f>ROUND('PU Wise OWE'!$AQ$28/10000,2)+ROUND('PU Wise OWE'!$BB$28/10000,2)</f>
        <v>8.49</v>
      </c>
      <c r="I72" s="70">
        <f>ROUND('PU Wise OWE'!$AQ$30/10000,2)+ROUND('PU Wise OWE'!$BB$30/10000,2)</f>
        <v>17.09</v>
      </c>
      <c r="J72" s="94">
        <f t="shared" ref="J72:J74" si="55">I72/$I$7</f>
        <v>2.3713616111383229E-3</v>
      </c>
      <c r="K72" s="22">
        <f>H72-I72</f>
        <v>-8.6</v>
      </c>
      <c r="L72" s="24">
        <f>K72/I72</f>
        <v>-0.50321825629022821</v>
      </c>
      <c r="M72" s="22">
        <f>I72-C72</f>
        <v>-4.6400000000000006</v>
      </c>
      <c r="N72" s="52">
        <f>M72/C72</f>
        <v>-0.21352968246663601</v>
      </c>
      <c r="O72" s="52">
        <f t="shared" ref="O72:O73" si="56">I72/F72</f>
        <v>5.3742138364779874</v>
      </c>
      <c r="P72" s="157" t="s">
        <v>288</v>
      </c>
      <c r="Q72" s="164">
        <f>(I72/10)*12</f>
        <v>20.508000000000003</v>
      </c>
      <c r="R72" s="68">
        <f>Q72-F72</f>
        <v>17.328000000000003</v>
      </c>
    </row>
    <row r="73" spans="1:18" ht="52.95" customHeight="1" x14ac:dyDescent="0.3">
      <c r="A73" s="23" t="s">
        <v>196</v>
      </c>
      <c r="B73" s="22">
        <v>114.52</v>
      </c>
      <c r="C73" s="70">
        <f>ROUND('PU Wise OWE'!$AQ$40/10000,2)+ROUND('PU Wise OWE'!$BB$40/10000,2)</f>
        <v>72.489999999999995</v>
      </c>
      <c r="D73" s="85">
        <f t="shared" si="53"/>
        <v>1.1212232764034238E-2</v>
      </c>
      <c r="E73" s="23"/>
      <c r="F73" s="70">
        <f>ROUND('PU Wise OWE'!$AQ$38/10000,2)+ROUND('PU Wise OWE'!$BB$38/10000,2)</f>
        <v>129.79999999999998</v>
      </c>
      <c r="G73" s="24">
        <f t="shared" si="54"/>
        <v>1.490746004674373E-2</v>
      </c>
      <c r="H73" s="70">
        <f>ROUND('PU Wise OWE'!$AQ$39/10000,2)+ROUND('PU Wise OWE'!$BB$39/10000,2)</f>
        <v>60.480000000000004</v>
      </c>
      <c r="I73" s="70">
        <f>ROUND('PU Wise OWE'!$AQ$41/10000,2)+ROUND('PU Wise OWE'!$BB$41/10000,2)</f>
        <v>109.16</v>
      </c>
      <c r="J73" s="94">
        <f t="shared" si="55"/>
        <v>1.5146742742648293E-2</v>
      </c>
      <c r="K73" s="22">
        <f t="shared" ref="K73:K74" si="57">H73-I73</f>
        <v>-48.679999999999993</v>
      </c>
      <c r="L73" s="24">
        <f t="shared" ref="L73:L74" si="58">K73/I73</f>
        <v>-0.44595089776474894</v>
      </c>
      <c r="M73" s="22">
        <f>I73-C73</f>
        <v>36.67</v>
      </c>
      <c r="N73" s="52">
        <f>M73/C73</f>
        <v>0.50586287763829496</v>
      </c>
      <c r="O73" s="52">
        <f t="shared" si="56"/>
        <v>0.84098613251155629</v>
      </c>
      <c r="P73" s="157" t="s">
        <v>274</v>
      </c>
      <c r="Q73" s="164">
        <f>(I73/10)*12</f>
        <v>130.99200000000002</v>
      </c>
      <c r="R73" s="68">
        <f>Q73-F73</f>
        <v>1.1920000000000357</v>
      </c>
    </row>
    <row r="74" spans="1:18" s="36" customFormat="1" x14ac:dyDescent="0.3">
      <c r="A74" s="25" t="s">
        <v>130</v>
      </c>
      <c r="B74" s="26">
        <v>126.83</v>
      </c>
      <c r="C74" s="74">
        <f>SUM(C72:C73)</f>
        <v>94.22</v>
      </c>
      <c r="D74" s="86">
        <f t="shared" si="53"/>
        <v>1.4573273155294605E-2</v>
      </c>
      <c r="E74" s="25"/>
      <c r="F74" s="74">
        <f>SUM(F72:F73)</f>
        <v>132.97999999999999</v>
      </c>
      <c r="G74" s="54">
        <f t="shared" si="54"/>
        <v>1.5272681332942845E-2</v>
      </c>
      <c r="H74" s="74">
        <f t="shared" ref="H74:I74" si="59">SUM(H72:H73)</f>
        <v>68.97</v>
      </c>
      <c r="I74" s="74">
        <f t="shared" si="59"/>
        <v>126.25</v>
      </c>
      <c r="J74" s="54">
        <f t="shared" si="55"/>
        <v>1.7518104353786618E-2</v>
      </c>
      <c r="K74" s="26">
        <f t="shared" si="57"/>
        <v>-57.28</v>
      </c>
      <c r="L74" s="54">
        <f t="shared" si="58"/>
        <v>-0.45370297029702972</v>
      </c>
      <c r="M74" s="26">
        <f>I74-C74</f>
        <v>32.03</v>
      </c>
      <c r="N74" s="55">
        <f>M74/C74</f>
        <v>0.33994905540225007</v>
      </c>
      <c r="P74" s="161"/>
      <c r="Q74" s="74">
        <f>SUM(Q72:Q73)</f>
        <v>151.50000000000003</v>
      </c>
      <c r="R74" s="74">
        <f>SUM(R72:R73)</f>
        <v>18.520000000000039</v>
      </c>
    </row>
    <row r="75" spans="1:18" x14ac:dyDescent="0.3">
      <c r="D75" s="31"/>
      <c r="E75" s="31"/>
      <c r="F75" s="34"/>
      <c r="G75" s="34"/>
      <c r="H75" s="34"/>
      <c r="I75" s="31"/>
      <c r="J75" s="31"/>
      <c r="K75" s="31"/>
      <c r="L75" s="31"/>
      <c r="M75" s="34"/>
      <c r="N75" s="92"/>
      <c r="Q75" s="165"/>
    </row>
    <row r="76" spans="1:18" x14ac:dyDescent="0.3">
      <c r="A76" s="75" t="s">
        <v>197</v>
      </c>
      <c r="B76" s="75"/>
      <c r="D76" s="31"/>
      <c r="E76" s="31"/>
      <c r="F76" s="34"/>
      <c r="G76" s="34"/>
      <c r="H76" s="34"/>
      <c r="I76" s="31"/>
      <c r="J76" s="31"/>
      <c r="K76" s="31"/>
      <c r="L76" s="31"/>
      <c r="M76" s="34"/>
      <c r="N76" s="92"/>
      <c r="Q76" s="165"/>
    </row>
    <row r="77" spans="1:18" ht="15.6" x14ac:dyDescent="0.3">
      <c r="A77" s="23" t="s">
        <v>199</v>
      </c>
      <c r="B77" s="22">
        <v>2</v>
      </c>
      <c r="C77" s="70">
        <f>ROUND('PU Wise OWE'!$AW$128/10000,2)</f>
        <v>1.36</v>
      </c>
      <c r="D77" s="85">
        <f t="shared" ref="D77:D83" si="60">C77/$C$7</f>
        <v>2.1035503599236535E-4</v>
      </c>
      <c r="E77" s="23"/>
      <c r="F77" s="22">
        <f>ROUND('PU Wise OWE'!$AW$126/10000,2)</f>
        <v>2.62</v>
      </c>
      <c r="G77" s="24">
        <f t="shared" ref="G77:G83" si="61">F77/$F$7</f>
        <v>3.0090558800052833E-4</v>
      </c>
      <c r="H77" s="23">
        <f>ROUND('PU Wise OWE'!$AW$127/10000,2)</f>
        <v>2.02</v>
      </c>
      <c r="I77" s="23">
        <f>ROUND('PU Wise OWE'!$AW$129/10000,2)</f>
        <v>1.1399999999999999</v>
      </c>
      <c r="J77" s="94">
        <f t="shared" ref="J77:J85" si="62">I77/$I$7</f>
        <v>1.5818327891736032E-4</v>
      </c>
      <c r="K77" s="22">
        <f>H77-I77</f>
        <v>0.88000000000000012</v>
      </c>
      <c r="L77" s="24">
        <f>K77/I77</f>
        <v>0.77192982456140369</v>
      </c>
      <c r="M77" s="22">
        <f t="shared" ref="M77:M83" si="63">I77-C77</f>
        <v>-0.2200000000000002</v>
      </c>
      <c r="N77" s="52">
        <f t="shared" ref="N77:N83" si="64">M77/C77</f>
        <v>-0.16176470588235306</v>
      </c>
      <c r="O77" s="52">
        <f t="shared" ref="O77:O82" si="65">I77/F77</f>
        <v>0.43511450381679384</v>
      </c>
      <c r="P77" s="156"/>
      <c r="Q77" s="164">
        <f t="shared" ref="Q77:Q82" si="66">(I77/10)*12</f>
        <v>1.3679999999999999</v>
      </c>
      <c r="R77" s="68">
        <f t="shared" ref="R77:R82" si="67">Q77-F77</f>
        <v>-1.2520000000000002</v>
      </c>
    </row>
    <row r="78" spans="1:18" ht="15.6" x14ac:dyDescent="0.3">
      <c r="A78" s="23" t="s">
        <v>198</v>
      </c>
      <c r="B78" s="22">
        <v>1.66</v>
      </c>
      <c r="C78" s="70">
        <f>ROUND('PU Wise OWE'!$AX$128/10000,2)</f>
        <v>1.21</v>
      </c>
      <c r="D78" s="85">
        <f t="shared" si="60"/>
        <v>1.8715411290497211E-4</v>
      </c>
      <c r="E78" s="23"/>
      <c r="F78" s="22">
        <f>ROUND('PU Wise OWE'!$AW$126/10000,2)</f>
        <v>2.62</v>
      </c>
      <c r="G78" s="24">
        <f t="shared" si="61"/>
        <v>3.0090558800052833E-4</v>
      </c>
      <c r="H78" s="23">
        <f>ROUND('PU Wise OWE'!$AX$127/10000,2)</f>
        <v>1.38</v>
      </c>
      <c r="I78" s="23">
        <f>ROUND('PU Wise OWE'!$AX$129/10000,2)</f>
        <v>1.48</v>
      </c>
      <c r="J78" s="94">
        <f t="shared" si="62"/>
        <v>2.0536074806815202E-4</v>
      </c>
      <c r="K78" s="22">
        <f t="shared" ref="K78:K83" si="68">H78-I78</f>
        <v>-0.10000000000000009</v>
      </c>
      <c r="L78" s="24">
        <f t="shared" ref="L78:L83" si="69">K78/I78</f>
        <v>-6.7567567567567627E-2</v>
      </c>
      <c r="M78" s="22">
        <f t="shared" si="63"/>
        <v>0.27</v>
      </c>
      <c r="N78" s="52">
        <f t="shared" si="64"/>
        <v>0.22314049586776863</v>
      </c>
      <c r="O78" s="52">
        <f t="shared" si="65"/>
        <v>0.56488549618320605</v>
      </c>
      <c r="P78" s="156"/>
      <c r="Q78" s="164">
        <f t="shared" si="66"/>
        <v>1.7759999999999998</v>
      </c>
      <c r="R78" s="68">
        <f t="shared" si="67"/>
        <v>-0.84400000000000031</v>
      </c>
    </row>
    <row r="79" spans="1:18" ht="34.200000000000003" customHeight="1" x14ac:dyDescent="0.3">
      <c r="A79" s="23" t="s">
        <v>200</v>
      </c>
      <c r="B79" s="22">
        <v>16.940000000000001</v>
      </c>
      <c r="C79" s="70">
        <f>ROUND('PU Wise OWE'!$BC$128/10000,2)</f>
        <v>13.35</v>
      </c>
      <c r="D79" s="85">
        <f t="shared" si="60"/>
        <v>2.0648821547779978E-3</v>
      </c>
      <c r="E79" s="23"/>
      <c r="F79" s="22">
        <f>ROUND('PU Wise OWE'!$BC$126/10000,2)</f>
        <v>14.85</v>
      </c>
      <c r="G79" s="24">
        <f t="shared" si="61"/>
        <v>1.7055144968732235E-3</v>
      </c>
      <c r="H79" s="23">
        <f>ROUND('PU Wise OWE'!$BC$127/10000,2)</f>
        <v>11.31</v>
      </c>
      <c r="I79" s="23">
        <f>ROUND('PU Wise OWE'!$BC$129/10000,2)</f>
        <v>13.64</v>
      </c>
      <c r="J79" s="94">
        <f t="shared" si="62"/>
        <v>1.8926490565199957E-3</v>
      </c>
      <c r="K79" s="22">
        <f t="shared" si="68"/>
        <v>-2.33</v>
      </c>
      <c r="L79" s="24">
        <f t="shared" si="69"/>
        <v>-0.17082111436950145</v>
      </c>
      <c r="M79" s="22">
        <f t="shared" si="63"/>
        <v>0.29000000000000092</v>
      </c>
      <c r="N79" s="52">
        <f t="shared" si="64"/>
        <v>2.1722846441947635E-2</v>
      </c>
      <c r="O79" s="52">
        <f t="shared" si="65"/>
        <v>0.91851851851851862</v>
      </c>
      <c r="P79" s="157" t="s">
        <v>275</v>
      </c>
      <c r="Q79" s="164">
        <f t="shared" si="66"/>
        <v>16.368000000000002</v>
      </c>
      <c r="R79" s="68">
        <f t="shared" si="67"/>
        <v>1.5180000000000025</v>
      </c>
    </row>
    <row r="80" spans="1:18" ht="52.95" customHeight="1" x14ac:dyDescent="0.3">
      <c r="A80" s="23" t="s">
        <v>201</v>
      </c>
      <c r="B80" s="22">
        <v>16.95</v>
      </c>
      <c r="C80" s="70">
        <f>ROUND('PU Wise OWE'!$BD$128/10000,2)</f>
        <v>13.35</v>
      </c>
      <c r="D80" s="85">
        <f t="shared" si="60"/>
        <v>2.0648821547779978E-3</v>
      </c>
      <c r="E80" s="23"/>
      <c r="F80" s="22">
        <f>ROUND('PU Wise OWE'!$BD$126/10000,2)</f>
        <v>14.72</v>
      </c>
      <c r="G80" s="24">
        <f t="shared" si="61"/>
        <v>1.690584066934266E-3</v>
      </c>
      <c r="H80" s="23">
        <f>ROUND('PU Wise OWE'!$BD$127/10000,2)</f>
        <v>11.31</v>
      </c>
      <c r="I80" s="23">
        <f>ROUND('PU Wise OWE'!$BD$129/10000,2)</f>
        <v>13.55</v>
      </c>
      <c r="J80" s="94">
        <f t="shared" si="62"/>
        <v>1.8801609029212567E-3</v>
      </c>
      <c r="K80" s="22">
        <f t="shared" si="68"/>
        <v>-2.2400000000000002</v>
      </c>
      <c r="L80" s="24">
        <f t="shared" si="69"/>
        <v>-0.16531365313653137</v>
      </c>
      <c r="M80" s="22">
        <f t="shared" si="63"/>
        <v>0.20000000000000107</v>
      </c>
      <c r="N80" s="52">
        <f t="shared" si="64"/>
        <v>1.498127340823978E-2</v>
      </c>
      <c r="O80" s="52">
        <f t="shared" si="65"/>
        <v>0.92051630434782605</v>
      </c>
      <c r="P80" s="157" t="s">
        <v>275</v>
      </c>
      <c r="Q80" s="164">
        <f t="shared" si="66"/>
        <v>16.259999999999998</v>
      </c>
      <c r="R80" s="68">
        <f t="shared" si="67"/>
        <v>1.5399999999999974</v>
      </c>
    </row>
    <row r="81" spans="1:18" ht="43.95" customHeight="1" x14ac:dyDescent="0.3">
      <c r="A81" s="23" t="s">
        <v>202</v>
      </c>
      <c r="B81" s="22">
        <v>17.329999999999998</v>
      </c>
      <c r="C81" s="70">
        <f>ROUND('PU Wise OWE'!$BF$128/10000,2)</f>
        <v>12.96</v>
      </c>
      <c r="D81" s="85">
        <f t="shared" si="60"/>
        <v>2.0045597547507757E-3</v>
      </c>
      <c r="E81" s="23"/>
      <c r="F81" s="22">
        <f>ROUND('PU Wise OWE'!$BF$126/10000,2)</f>
        <v>12.35</v>
      </c>
      <c r="G81" s="24">
        <f t="shared" si="61"/>
        <v>1.4183908442009638E-3</v>
      </c>
      <c r="H81" s="23">
        <f>ROUND('PU Wise OWE'!$BF$127/10000,2)</f>
        <v>9.85</v>
      </c>
      <c r="I81" s="23">
        <f>ROUND('PU Wise OWE'!$BF$129/10000,2)</f>
        <v>13.22</v>
      </c>
      <c r="J81" s="94">
        <f t="shared" si="62"/>
        <v>1.8343710063925471E-3</v>
      </c>
      <c r="K81" s="22">
        <f t="shared" si="68"/>
        <v>-3.370000000000001</v>
      </c>
      <c r="L81" s="24">
        <f t="shared" si="69"/>
        <v>-0.25491679273827539</v>
      </c>
      <c r="M81" s="22">
        <f t="shared" si="63"/>
        <v>0.25999999999999979</v>
      </c>
      <c r="N81" s="52">
        <f t="shared" si="64"/>
        <v>2.006172839506171E-2</v>
      </c>
      <c r="O81" s="52">
        <f t="shared" si="65"/>
        <v>1.0704453441295547</v>
      </c>
      <c r="P81" s="157" t="s">
        <v>275</v>
      </c>
      <c r="Q81" s="164">
        <f t="shared" si="66"/>
        <v>15.864000000000001</v>
      </c>
      <c r="R81" s="68">
        <f t="shared" si="67"/>
        <v>3.5140000000000011</v>
      </c>
    </row>
    <row r="82" spans="1:18" ht="15.6" x14ac:dyDescent="0.3">
      <c r="A82" s="23" t="s">
        <v>203</v>
      </c>
      <c r="B82" s="22">
        <v>166.71</v>
      </c>
      <c r="C82" s="70">
        <f>ROUND('PU Wise OWE'!$BG$128/10000,2)-ROUND('PU Wise OWE'!$BG$117/10000,2)</f>
        <v>150.07999999999993</v>
      </c>
      <c r="D82" s="85">
        <f t="shared" si="60"/>
        <v>2.3213296913039836E-2</v>
      </c>
      <c r="E82" s="23"/>
      <c r="F82" s="22">
        <f>ROUND('PU Wise OWE'!$BG$126/10000,2)-ROUND('PU Wise OWE'!$BG$115/10000,2)</f>
        <v>137.21000000000004</v>
      </c>
      <c r="G82" s="24">
        <f t="shared" si="61"/>
        <v>1.5758494553264314E-2</v>
      </c>
      <c r="H82" s="23">
        <f>ROUND('PU Wise OWE'!$BG$127/10000,2)-ROUND('PU Wise OWE'!$BG$116/10000,2)</f>
        <v>102.5</v>
      </c>
      <c r="I82" s="23">
        <f>ROUND('PU Wise OWE'!$BG$129/10000,2)-ROUND('PU Wise OWE'!$BG$118/10000,2)</f>
        <v>164.71999999999935</v>
      </c>
      <c r="J82" s="94">
        <f t="shared" si="62"/>
        <v>2.2856096230936394E-2</v>
      </c>
      <c r="K82" s="22">
        <f t="shared" si="68"/>
        <v>-62.219999999999345</v>
      </c>
      <c r="L82" s="24">
        <f t="shared" si="69"/>
        <v>-0.37773190869353807</v>
      </c>
      <c r="M82" s="22">
        <f t="shared" si="63"/>
        <v>14.639999999999418</v>
      </c>
      <c r="N82" s="52">
        <f t="shared" si="64"/>
        <v>9.7547974413642227E-2</v>
      </c>
      <c r="O82" s="52">
        <f t="shared" si="65"/>
        <v>1.2004955907003811</v>
      </c>
      <c r="P82" s="157"/>
      <c r="Q82" s="164">
        <f t="shared" si="66"/>
        <v>197.66399999999919</v>
      </c>
      <c r="R82" s="168">
        <f t="shared" si="67"/>
        <v>60.453999999999155</v>
      </c>
    </row>
    <row r="83" spans="1:18" s="36" customFormat="1" x14ac:dyDescent="0.3">
      <c r="A83" s="25" t="s">
        <v>130</v>
      </c>
      <c r="B83" s="26">
        <f>SUM(B77:B82)</f>
        <v>221.59</v>
      </c>
      <c r="C83" s="74">
        <f>SUM(C77:C82)</f>
        <v>192.30999999999995</v>
      </c>
      <c r="D83" s="86">
        <f t="shared" si="60"/>
        <v>2.9745130126243947E-2</v>
      </c>
      <c r="E83" s="25"/>
      <c r="F83" s="74">
        <f>SUM(F77:F82)</f>
        <v>184.37000000000003</v>
      </c>
      <c r="G83" s="54">
        <f t="shared" si="61"/>
        <v>2.1174795137273824E-2</v>
      </c>
      <c r="H83" s="74">
        <f>SUM(H77:H82)</f>
        <v>138.37</v>
      </c>
      <c r="I83" s="74">
        <f>SUM(I77:I82)</f>
        <v>207.74999999999935</v>
      </c>
      <c r="J83" s="54">
        <f t="shared" si="62"/>
        <v>2.8826821223755707E-2</v>
      </c>
      <c r="K83" s="26">
        <f t="shared" si="68"/>
        <v>-69.379999999999342</v>
      </c>
      <c r="L83" s="54">
        <f t="shared" si="69"/>
        <v>-0.3339590854392277</v>
      </c>
      <c r="M83" s="26">
        <f t="shared" si="63"/>
        <v>15.439999999999401</v>
      </c>
      <c r="N83" s="55">
        <f t="shared" si="64"/>
        <v>8.0287036555558244E-2</v>
      </c>
      <c r="O83" s="25"/>
      <c r="P83" s="155"/>
      <c r="Q83" s="74">
        <f>SUM(Q77:Q82)</f>
        <v>249.29999999999919</v>
      </c>
      <c r="R83" s="74">
        <f>SUM(R77:R82)</f>
        <v>64.929999999999154</v>
      </c>
    </row>
    <row r="84" spans="1:18" x14ac:dyDescent="0.3">
      <c r="Q84" s="165"/>
    </row>
    <row r="85" spans="1:18" s="36" customFormat="1" ht="28.8" x14ac:dyDescent="0.3">
      <c r="A85" s="93" t="s">
        <v>204</v>
      </c>
      <c r="B85" s="112">
        <v>5247.44</v>
      </c>
      <c r="C85" s="74">
        <f>C37+C49+C54+C56+C64+C69+C74+C83</f>
        <v>2968.96</v>
      </c>
      <c r="D85" s="86">
        <f t="shared" ref="D85" si="70">C85/$C$7</f>
        <v>0.45921741739698013</v>
      </c>
      <c r="E85" s="25"/>
      <c r="F85" s="74">
        <f>F37+F49+F54+F56+F64+F69+F74+F83</f>
        <v>3847.94</v>
      </c>
      <c r="G85" s="54">
        <f t="shared" ref="G85" si="71">F85/$F$7</f>
        <v>0.44193383522547824</v>
      </c>
      <c r="H85" s="74">
        <f>H37+H49+H54+H56+H64+H69+H74+H83</f>
        <v>2762.31</v>
      </c>
      <c r="I85" s="74">
        <f>I37+I49+I54+I56+I64+I69+I74+I83</f>
        <v>3383.97</v>
      </c>
      <c r="J85" s="54">
        <f t="shared" si="62"/>
        <v>0.46955041259471914</v>
      </c>
      <c r="K85" s="26">
        <f t="shared" ref="K85" si="72">H85-I85</f>
        <v>-621.65999999999985</v>
      </c>
      <c r="L85" s="54">
        <f t="shared" ref="L85" si="73">K85/I85</f>
        <v>-0.18370730236970181</v>
      </c>
      <c r="M85" s="26">
        <f>I85-C85</f>
        <v>415.00999999999976</v>
      </c>
      <c r="N85" s="55">
        <f>M85/C85</f>
        <v>0.13978295430049573</v>
      </c>
      <c r="O85" s="52">
        <f t="shared" ref="O85" si="74">I85/F85</f>
        <v>0.87942379558932826</v>
      </c>
      <c r="P85" s="155"/>
      <c r="Q85" s="74">
        <f>Q37+Q49+Q54+Q56+Q64+Q69+Q74+Q83</f>
        <v>3577.887999999999</v>
      </c>
      <c r="R85" s="168">
        <f>Q85-F85</f>
        <v>-270.05200000000104</v>
      </c>
    </row>
    <row r="86" spans="1:18" x14ac:dyDescent="0.3">
      <c r="Q86" s="165"/>
    </row>
    <row r="87" spans="1:18" s="147" customFormat="1" x14ac:dyDescent="0.3">
      <c r="A87" s="77"/>
      <c r="B87" s="284" t="s">
        <v>296</v>
      </c>
      <c r="C87" s="281" t="s">
        <v>305</v>
      </c>
      <c r="D87" s="284" t="s">
        <v>173</v>
      </c>
      <c r="E87" s="284"/>
      <c r="F87" s="315" t="s">
        <v>307</v>
      </c>
      <c r="G87" s="284" t="s">
        <v>309</v>
      </c>
      <c r="H87" s="152"/>
      <c r="I87" s="281" t="s">
        <v>306</v>
      </c>
      <c r="J87" s="284" t="s">
        <v>205</v>
      </c>
      <c r="K87" s="152"/>
      <c r="L87" s="152"/>
      <c r="M87" s="283" t="s">
        <v>147</v>
      </c>
      <c r="N87" s="283"/>
      <c r="O87" s="285" t="s">
        <v>308</v>
      </c>
      <c r="Q87" s="165"/>
    </row>
    <row r="88" spans="1:18" s="147" customFormat="1" x14ac:dyDescent="0.3">
      <c r="A88" s="133" t="s">
        <v>253</v>
      </c>
      <c r="B88" s="282"/>
      <c r="C88" s="282"/>
      <c r="D88" s="282"/>
      <c r="E88" s="282"/>
      <c r="F88" s="316"/>
      <c r="G88" s="282"/>
      <c r="H88" s="153"/>
      <c r="I88" s="329"/>
      <c r="J88" s="282"/>
      <c r="K88" s="153"/>
      <c r="L88" s="153"/>
      <c r="M88" s="79" t="s">
        <v>145</v>
      </c>
      <c r="N88" s="80" t="s">
        <v>146</v>
      </c>
      <c r="O88" s="285"/>
      <c r="Q88" s="165"/>
    </row>
    <row r="89" spans="1:18" s="147" customFormat="1" ht="15.6" x14ac:dyDescent="0.3">
      <c r="A89" s="23" t="s">
        <v>254</v>
      </c>
      <c r="B89" s="23">
        <v>0</v>
      </c>
      <c r="C89" s="148">
        <v>0</v>
      </c>
      <c r="D89" s="85">
        <f t="shared" ref="D89:D102" si="75">C89/$C$7</f>
        <v>0</v>
      </c>
      <c r="E89" s="23"/>
      <c r="F89" s="22">
        <v>0.69</v>
      </c>
      <c r="G89" s="24">
        <f t="shared" ref="G89:G102" si="76">F89/$F$7</f>
        <v>7.9246128137543714E-5</v>
      </c>
      <c r="H89" s="24"/>
      <c r="I89" s="23">
        <v>0</v>
      </c>
      <c r="J89" s="94">
        <f t="shared" ref="J89:J102" si="77">I89/$I$7</f>
        <v>0</v>
      </c>
      <c r="K89" s="94"/>
      <c r="L89" s="94"/>
      <c r="M89" s="22">
        <f>I89-C89</f>
        <v>0</v>
      </c>
      <c r="N89" s="52">
        <v>0</v>
      </c>
      <c r="O89" s="52">
        <f t="shared" ref="O89:O102" si="78">I89/F89</f>
        <v>0</v>
      </c>
      <c r="Q89" s="164"/>
    </row>
    <row r="90" spans="1:18" s="147" customFormat="1" ht="15.6" x14ac:dyDescent="0.3">
      <c r="A90" s="23" t="s">
        <v>255</v>
      </c>
      <c r="B90" s="23">
        <v>33.630000000000003</v>
      </c>
      <c r="C90" s="149">
        <v>1.86</v>
      </c>
      <c r="D90" s="85">
        <f t="shared" si="75"/>
        <v>2.8769144628367616E-4</v>
      </c>
      <c r="E90" s="23"/>
      <c r="F90" s="22">
        <v>33.28</v>
      </c>
      <c r="G90" s="24">
        <f t="shared" si="76"/>
        <v>3.8221900643731232E-3</v>
      </c>
      <c r="H90" s="24"/>
      <c r="I90" s="22">
        <v>2.77</v>
      </c>
      <c r="J90" s="94">
        <f t="shared" si="77"/>
        <v>3.84357616316744E-4</v>
      </c>
      <c r="K90" s="94"/>
      <c r="L90" s="94"/>
      <c r="M90" s="22">
        <f t="shared" ref="M90:M102" si="79">I90-C90</f>
        <v>0.90999999999999992</v>
      </c>
      <c r="N90" s="52">
        <f t="shared" ref="N90:N102" si="80">M90/C90</f>
        <v>0.48924731182795694</v>
      </c>
      <c r="O90" s="52">
        <f t="shared" si="78"/>
        <v>8.3233173076923073E-2</v>
      </c>
      <c r="Q90" s="164"/>
    </row>
    <row r="91" spans="1:18" s="147" customFormat="1" ht="15.6" x14ac:dyDescent="0.3">
      <c r="A91" s="23" t="s">
        <v>265</v>
      </c>
      <c r="B91" s="23">
        <v>7.44</v>
      </c>
      <c r="C91" s="149">
        <v>0.04</v>
      </c>
      <c r="D91" s="85">
        <f t="shared" si="75"/>
        <v>6.1869128233048629E-6</v>
      </c>
      <c r="E91" s="23"/>
      <c r="F91" s="22">
        <v>0.53</v>
      </c>
      <c r="G91" s="24">
        <f t="shared" si="76"/>
        <v>6.0870214366519095E-5</v>
      </c>
      <c r="H91" s="24"/>
      <c r="I91" s="22">
        <v>0</v>
      </c>
      <c r="J91" s="94">
        <f t="shared" si="77"/>
        <v>0</v>
      </c>
      <c r="K91" s="94"/>
      <c r="L91" s="94"/>
      <c r="M91" s="22">
        <f t="shared" si="79"/>
        <v>-0.04</v>
      </c>
      <c r="N91" s="52">
        <f t="shared" si="80"/>
        <v>-1</v>
      </c>
      <c r="O91" s="52">
        <f t="shared" si="78"/>
        <v>0</v>
      </c>
      <c r="Q91" s="164"/>
    </row>
    <row r="92" spans="1:18" s="147" customFormat="1" ht="15.6" x14ac:dyDescent="0.3">
      <c r="A92" s="150" t="s">
        <v>256</v>
      </c>
      <c r="B92" s="25">
        <f>SUM(B89:B91)</f>
        <v>41.07</v>
      </c>
      <c r="C92" s="25">
        <f>SUM(C89:C91)</f>
        <v>1.9000000000000001</v>
      </c>
      <c r="D92" s="86">
        <f t="shared" si="75"/>
        <v>2.9387835910698099E-4</v>
      </c>
      <c r="E92" s="25">
        <f t="shared" ref="E92:F92" si="81">SUM(E89:E90)</f>
        <v>0</v>
      </c>
      <c r="F92" s="26">
        <f t="shared" si="81"/>
        <v>33.97</v>
      </c>
      <c r="G92" s="54">
        <f t="shared" si="76"/>
        <v>3.901436192510667E-3</v>
      </c>
      <c r="H92" s="54"/>
      <c r="I92" s="26">
        <f>SUM(I89:I91)</f>
        <v>2.77</v>
      </c>
      <c r="J92" s="54">
        <f t="shared" si="77"/>
        <v>3.84357616316744E-4</v>
      </c>
      <c r="K92" s="54"/>
      <c r="L92" s="54"/>
      <c r="M92" s="26">
        <f t="shared" si="79"/>
        <v>0.86999999999999988</v>
      </c>
      <c r="N92" s="55">
        <f t="shared" si="80"/>
        <v>0.45789473684210519</v>
      </c>
      <c r="O92" s="55">
        <f t="shared" si="78"/>
        <v>8.1542537533117465E-2</v>
      </c>
      <c r="Q92" s="164"/>
    </row>
    <row r="93" spans="1:18" s="147" customFormat="1" ht="15.6" x14ac:dyDescent="0.3">
      <c r="A93" s="23" t="s">
        <v>257</v>
      </c>
      <c r="B93" s="25">
        <v>0</v>
      </c>
      <c r="C93" s="148">
        <v>0</v>
      </c>
      <c r="D93" s="85">
        <f t="shared" si="75"/>
        <v>0</v>
      </c>
      <c r="E93" s="23"/>
      <c r="F93" s="22">
        <v>0</v>
      </c>
      <c r="G93" s="24">
        <f t="shared" si="76"/>
        <v>0</v>
      </c>
      <c r="H93" s="24"/>
      <c r="I93" s="22">
        <v>0</v>
      </c>
      <c r="J93" s="94">
        <f t="shared" si="77"/>
        <v>0</v>
      </c>
      <c r="K93" s="94"/>
      <c r="L93" s="94"/>
      <c r="M93" s="22">
        <f t="shared" si="79"/>
        <v>0</v>
      </c>
      <c r="N93" s="52">
        <v>0</v>
      </c>
      <c r="O93" s="52">
        <v>0</v>
      </c>
      <c r="Q93" s="164"/>
    </row>
    <row r="94" spans="1:18" s="147" customFormat="1" ht="15.6" x14ac:dyDescent="0.3">
      <c r="A94" s="23" t="s">
        <v>258</v>
      </c>
      <c r="B94" s="25">
        <v>13.17</v>
      </c>
      <c r="C94" s="149">
        <v>0.17</v>
      </c>
      <c r="D94" s="85">
        <f t="shared" si="75"/>
        <v>2.6294379499045669E-5</v>
      </c>
      <c r="E94" s="23"/>
      <c r="F94" s="22">
        <v>14.55</v>
      </c>
      <c r="G94" s="24">
        <f t="shared" si="76"/>
        <v>1.6710596585525525E-3</v>
      </c>
      <c r="H94" s="24"/>
      <c r="I94" s="22">
        <v>3.38</v>
      </c>
      <c r="J94" s="94">
        <f t="shared" si="77"/>
        <v>4.6899954626375255E-4</v>
      </c>
      <c r="K94" s="94"/>
      <c r="L94" s="94"/>
      <c r="M94" s="22">
        <f t="shared" si="79"/>
        <v>3.21</v>
      </c>
      <c r="N94" s="52">
        <f t="shared" si="80"/>
        <v>18.882352941176467</v>
      </c>
      <c r="O94" s="52">
        <f t="shared" si="78"/>
        <v>0.23230240549828177</v>
      </c>
      <c r="Q94" s="164"/>
    </row>
    <row r="95" spans="1:18" s="147" customFormat="1" ht="15.6" x14ac:dyDescent="0.3">
      <c r="A95" s="23" t="s">
        <v>266</v>
      </c>
      <c r="B95" s="25">
        <v>-0.3</v>
      </c>
      <c r="C95" s="149">
        <v>0</v>
      </c>
      <c r="D95" s="85">
        <f t="shared" si="75"/>
        <v>0</v>
      </c>
      <c r="E95" s="23"/>
      <c r="F95" s="22">
        <v>0.05</v>
      </c>
      <c r="G95" s="24">
        <f t="shared" si="76"/>
        <v>5.7424730534451972E-6</v>
      </c>
      <c r="H95" s="24"/>
      <c r="I95" s="22">
        <v>0</v>
      </c>
      <c r="J95" s="94">
        <f t="shared" si="77"/>
        <v>0</v>
      </c>
      <c r="K95" s="94"/>
      <c r="L95" s="94"/>
      <c r="M95" s="22">
        <f t="shared" si="79"/>
        <v>0</v>
      </c>
      <c r="N95" s="52">
        <v>0</v>
      </c>
      <c r="O95" s="52">
        <f t="shared" si="78"/>
        <v>0</v>
      </c>
      <c r="Q95" s="164"/>
    </row>
    <row r="96" spans="1:18" s="147" customFormat="1" ht="15.6" x14ac:dyDescent="0.3">
      <c r="A96" s="150" t="s">
        <v>259</v>
      </c>
      <c r="B96" s="25">
        <f>SUM(B93:B95)</f>
        <v>12.87</v>
      </c>
      <c r="C96" s="25">
        <f>SUM(C93:C95)</f>
        <v>0.17</v>
      </c>
      <c r="D96" s="86">
        <f t="shared" si="75"/>
        <v>2.6294379499045669E-5</v>
      </c>
      <c r="E96" s="25">
        <f t="shared" ref="E96" si="82">SUM(E93:E94)</f>
        <v>0</v>
      </c>
      <c r="F96" s="26">
        <f>SUM(F93:F95)</f>
        <v>14.600000000000001</v>
      </c>
      <c r="G96" s="54">
        <f t="shared" si="76"/>
        <v>1.6768021316059978E-3</v>
      </c>
      <c r="H96" s="54"/>
      <c r="I96" s="26">
        <f>SUM(I93:I95)</f>
        <v>3.38</v>
      </c>
      <c r="J96" s="54">
        <f t="shared" si="77"/>
        <v>4.6899954626375255E-4</v>
      </c>
      <c r="K96" s="54"/>
      <c r="L96" s="54"/>
      <c r="M96" s="26">
        <f t="shared" si="79"/>
        <v>3.21</v>
      </c>
      <c r="N96" s="55">
        <f t="shared" si="80"/>
        <v>18.882352941176467</v>
      </c>
      <c r="O96" s="55">
        <f t="shared" si="78"/>
        <v>0.23150684931506846</v>
      </c>
      <c r="Q96" s="164"/>
    </row>
    <row r="97" spans="1:17" s="147" customFormat="1" ht="15.6" x14ac:dyDescent="0.3">
      <c r="A97" s="23" t="s">
        <v>260</v>
      </c>
      <c r="B97" s="26">
        <v>24.12</v>
      </c>
      <c r="C97" s="149">
        <v>1.61</v>
      </c>
      <c r="D97" s="85">
        <f t="shared" si="75"/>
        <v>2.4902324113802076E-4</v>
      </c>
      <c r="E97" s="23"/>
      <c r="F97" s="22">
        <v>17.600000000000001</v>
      </c>
      <c r="G97" s="24">
        <f t="shared" si="76"/>
        <v>2.0213505148127097E-3</v>
      </c>
      <c r="H97" s="24"/>
      <c r="I97" s="22">
        <v>0.15</v>
      </c>
      <c r="J97" s="94">
        <f t="shared" si="77"/>
        <v>2.0813589331231624E-5</v>
      </c>
      <c r="K97" s="94"/>
      <c r="L97" s="94"/>
      <c r="M97" s="22">
        <f t="shared" si="79"/>
        <v>-1.4600000000000002</v>
      </c>
      <c r="N97" s="52">
        <f t="shared" si="80"/>
        <v>-0.90683229813664601</v>
      </c>
      <c r="O97" s="52">
        <f t="shared" si="78"/>
        <v>8.5227272727272721E-3</v>
      </c>
      <c r="Q97" s="164"/>
    </row>
    <row r="98" spans="1:17" s="147" customFormat="1" ht="15.6" x14ac:dyDescent="0.3">
      <c r="A98" s="23" t="s">
        <v>261</v>
      </c>
      <c r="B98" s="25">
        <v>145.66</v>
      </c>
      <c r="C98" s="149">
        <v>4.3499999999999996</v>
      </c>
      <c r="D98" s="85">
        <f t="shared" si="75"/>
        <v>6.7282676953440382E-4</v>
      </c>
      <c r="E98" s="23"/>
      <c r="F98" s="22">
        <v>11.56</v>
      </c>
      <c r="G98" s="24">
        <f t="shared" si="76"/>
        <v>1.3276597699565297E-3</v>
      </c>
      <c r="H98" s="24"/>
      <c r="I98" s="22">
        <v>6.27</v>
      </c>
      <c r="J98" s="94">
        <f t="shared" si="77"/>
        <v>8.7000803404548184E-4</v>
      </c>
      <c r="K98" s="94"/>
      <c r="L98" s="94"/>
      <c r="M98" s="22">
        <f t="shared" si="79"/>
        <v>1.92</v>
      </c>
      <c r="N98" s="52">
        <f t="shared" si="80"/>
        <v>0.44137931034482758</v>
      </c>
      <c r="O98" s="52">
        <f t="shared" si="78"/>
        <v>0.54238754325259508</v>
      </c>
      <c r="Q98" s="164"/>
    </row>
    <row r="99" spans="1:17" s="147" customFormat="1" ht="15.6" x14ac:dyDescent="0.3">
      <c r="A99" s="150" t="s">
        <v>262</v>
      </c>
      <c r="B99" s="25">
        <f t="shared" ref="B99:I102" si="83">SUM(B97:B98)</f>
        <v>169.78</v>
      </c>
      <c r="C99" s="26">
        <f t="shared" si="83"/>
        <v>5.96</v>
      </c>
      <c r="D99" s="86">
        <f t="shared" si="75"/>
        <v>9.2185001067242463E-4</v>
      </c>
      <c r="E99" s="25">
        <f t="shared" si="83"/>
        <v>0</v>
      </c>
      <c r="F99" s="26">
        <f t="shared" si="83"/>
        <v>29.160000000000004</v>
      </c>
      <c r="G99" s="54">
        <f t="shared" si="76"/>
        <v>3.3490102847692394E-3</v>
      </c>
      <c r="H99" s="54"/>
      <c r="I99" s="26">
        <f t="shared" si="83"/>
        <v>6.42</v>
      </c>
      <c r="J99" s="54">
        <f t="shared" si="77"/>
        <v>8.908216233767135E-4</v>
      </c>
      <c r="K99" s="54"/>
      <c r="L99" s="54"/>
      <c r="M99" s="26">
        <f t="shared" si="79"/>
        <v>0.45999999999999996</v>
      </c>
      <c r="N99" s="55">
        <f t="shared" si="80"/>
        <v>7.7181208053691275E-2</v>
      </c>
      <c r="O99" s="55">
        <f t="shared" si="78"/>
        <v>0.22016460905349791</v>
      </c>
      <c r="Q99" s="164"/>
    </row>
    <row r="100" spans="1:17" s="147" customFormat="1" ht="15.6" x14ac:dyDescent="0.3">
      <c r="A100" s="23" t="s">
        <v>263</v>
      </c>
      <c r="B100" s="26">
        <v>12.31</v>
      </c>
      <c r="C100" s="149">
        <v>4.28</v>
      </c>
      <c r="D100" s="85">
        <f t="shared" si="75"/>
        <v>6.6199967209362037E-4</v>
      </c>
      <c r="E100" s="23"/>
      <c r="F100" s="22">
        <v>13.17</v>
      </c>
      <c r="G100" s="24">
        <f t="shared" si="76"/>
        <v>1.5125674022774648E-3</v>
      </c>
      <c r="H100" s="24"/>
      <c r="I100" s="22">
        <v>1.93</v>
      </c>
      <c r="J100" s="94">
        <f t="shared" si="77"/>
        <v>2.6780151606184687E-4</v>
      </c>
      <c r="K100" s="94"/>
      <c r="L100" s="94"/>
      <c r="M100" s="22">
        <f t="shared" si="79"/>
        <v>-2.3500000000000005</v>
      </c>
      <c r="N100" s="52">
        <f t="shared" si="80"/>
        <v>-0.54906542056074781</v>
      </c>
      <c r="O100" s="52">
        <f t="shared" si="78"/>
        <v>0.14654517843583903</v>
      </c>
      <c r="Q100" s="164"/>
    </row>
    <row r="101" spans="1:17" s="147" customFormat="1" ht="15.6" x14ac:dyDescent="0.3">
      <c r="A101" s="23" t="s">
        <v>264</v>
      </c>
      <c r="B101" s="25">
        <v>101.34</v>
      </c>
      <c r="C101" s="149">
        <v>1.64</v>
      </c>
      <c r="D101" s="85">
        <f t="shared" si="75"/>
        <v>2.5366342575549938E-4</v>
      </c>
      <c r="E101" s="23"/>
      <c r="F101" s="22">
        <v>65.03</v>
      </c>
      <c r="G101" s="24">
        <f t="shared" si="76"/>
        <v>7.468660453310824E-3</v>
      </c>
      <c r="H101" s="24"/>
      <c r="I101" s="22">
        <v>5.95</v>
      </c>
      <c r="J101" s="94">
        <f t="shared" si="77"/>
        <v>8.2560571013885439E-4</v>
      </c>
      <c r="K101" s="94"/>
      <c r="L101" s="94"/>
      <c r="M101" s="22">
        <f t="shared" si="79"/>
        <v>4.3100000000000005</v>
      </c>
      <c r="N101" s="52">
        <f t="shared" si="80"/>
        <v>2.6280487804878052</v>
      </c>
      <c r="O101" s="52">
        <f t="shared" si="78"/>
        <v>9.1496232508073191E-2</v>
      </c>
      <c r="Q101" s="164"/>
    </row>
    <row r="102" spans="1:17" s="147" customFormat="1" ht="15.6" x14ac:dyDescent="0.3">
      <c r="A102" s="150" t="s">
        <v>294</v>
      </c>
      <c r="B102" s="25">
        <f t="shared" si="83"/>
        <v>113.65</v>
      </c>
      <c r="C102" s="26">
        <f t="shared" si="83"/>
        <v>5.92</v>
      </c>
      <c r="D102" s="86">
        <f t="shared" si="75"/>
        <v>9.1566309784911969E-4</v>
      </c>
      <c r="E102" s="25">
        <f t="shared" si="83"/>
        <v>0</v>
      </c>
      <c r="F102" s="26">
        <f t="shared" si="83"/>
        <v>78.2</v>
      </c>
      <c r="G102" s="54">
        <f t="shared" si="76"/>
        <v>8.9812278555882891E-3</v>
      </c>
      <c r="H102" s="54"/>
      <c r="I102" s="26">
        <f t="shared" si="83"/>
        <v>7.88</v>
      </c>
      <c r="J102" s="54">
        <f t="shared" si="77"/>
        <v>1.0934072262007012E-3</v>
      </c>
      <c r="K102" s="54"/>
      <c r="L102" s="54"/>
      <c r="M102" s="26">
        <f t="shared" si="79"/>
        <v>1.96</v>
      </c>
      <c r="N102" s="55">
        <f t="shared" si="80"/>
        <v>0.33108108108108109</v>
      </c>
      <c r="O102" s="55">
        <f t="shared" si="78"/>
        <v>0.10076726342710997</v>
      </c>
      <c r="Q102" s="164"/>
    </row>
    <row r="103" spans="1:17" x14ac:dyDescent="0.3">
      <c r="Q103" s="165"/>
    </row>
    <row r="104" spans="1:17" x14ac:dyDescent="0.3">
      <c r="A104" s="77"/>
      <c r="B104" s="284" t="s">
        <v>296</v>
      </c>
      <c r="C104" s="281" t="str">
        <f>'PU Wise OWE'!$B$7</f>
        <v>Actuals upto Dec' 20</v>
      </c>
      <c r="D104" s="284" t="s">
        <v>173</v>
      </c>
      <c r="E104" s="284"/>
      <c r="F104" s="315" t="str">
        <f>'PU Wise OWE'!$B$5</f>
        <v xml:space="preserve">RG 2021-22 </v>
      </c>
      <c r="G104" s="284" t="s">
        <v>309</v>
      </c>
      <c r="H104" s="152"/>
      <c r="I104" s="281" t="str">
        <f>I40</f>
        <v>Actuals upto Dec' 21</v>
      </c>
      <c r="J104" s="284" t="s">
        <v>205</v>
      </c>
      <c r="K104" s="152"/>
      <c r="L104" s="152"/>
      <c r="M104" s="283" t="s">
        <v>147</v>
      </c>
      <c r="N104" s="283"/>
      <c r="O104" s="285" t="s">
        <v>308</v>
      </c>
      <c r="Q104" s="165"/>
    </row>
    <row r="105" spans="1:17" x14ac:dyDescent="0.3">
      <c r="A105" s="133" t="s">
        <v>191</v>
      </c>
      <c r="B105" s="282"/>
      <c r="C105" s="282"/>
      <c r="D105" s="282"/>
      <c r="E105" s="282"/>
      <c r="F105" s="316"/>
      <c r="G105" s="282"/>
      <c r="H105" s="153"/>
      <c r="I105" s="282"/>
      <c r="J105" s="282"/>
      <c r="K105" s="153"/>
      <c r="L105" s="153"/>
      <c r="M105" s="79" t="s">
        <v>145</v>
      </c>
      <c r="N105" s="80" t="s">
        <v>146</v>
      </c>
      <c r="O105" s="285"/>
      <c r="Q105" s="165"/>
    </row>
    <row r="106" spans="1:17" ht="15.6" x14ac:dyDescent="0.3">
      <c r="A106" s="23" t="s">
        <v>217</v>
      </c>
      <c r="B106" s="23">
        <v>305.92</v>
      </c>
      <c r="C106" s="109">
        <v>19.18</v>
      </c>
      <c r="D106" s="85">
        <f t="shared" ref="D106:D109" si="84">C106/$C$7</f>
        <v>2.966624698774682E-3</v>
      </c>
      <c r="E106" s="23"/>
      <c r="F106" s="20">
        <v>115.89</v>
      </c>
      <c r="G106" s="24">
        <f t="shared" ref="G106:G109" si="85">F106/$F$7</f>
        <v>1.3309904043275278E-2</v>
      </c>
      <c r="H106" s="24"/>
      <c r="I106" s="105">
        <v>28.26</v>
      </c>
      <c r="J106" s="94">
        <f t="shared" ref="J106:J109" si="86">I106/$I$7</f>
        <v>3.9212802300040385E-3</v>
      </c>
      <c r="K106" s="94"/>
      <c r="L106" s="94"/>
      <c r="M106" s="22">
        <f>I106-C106</f>
        <v>9.0800000000000018</v>
      </c>
      <c r="N106" s="52">
        <f>M106/C106</f>
        <v>0.47340980187695525</v>
      </c>
      <c r="O106" s="52">
        <f t="shared" ref="O106:O109" si="87">I106/F106</f>
        <v>0.24385192855293814</v>
      </c>
      <c r="Q106" s="164"/>
    </row>
    <row r="107" spans="1:17" ht="15.6" x14ac:dyDescent="0.3">
      <c r="A107" s="23" t="s">
        <v>216</v>
      </c>
      <c r="B107" s="23">
        <v>266.58999999999997</v>
      </c>
      <c r="C107" s="81">
        <v>27.95</v>
      </c>
      <c r="D107" s="85">
        <f t="shared" si="84"/>
        <v>4.3231053352842733E-3</v>
      </c>
      <c r="E107" s="23"/>
      <c r="F107" s="105">
        <v>750</v>
      </c>
      <c r="G107" s="24">
        <f t="shared" si="85"/>
        <v>8.6137095801677957E-2</v>
      </c>
      <c r="H107" s="24"/>
      <c r="I107" s="105">
        <v>40.58</v>
      </c>
      <c r="J107" s="94">
        <f t="shared" si="86"/>
        <v>5.6307697004091949E-3</v>
      </c>
      <c r="K107" s="94"/>
      <c r="L107" s="94"/>
      <c r="M107" s="22">
        <f t="shared" ref="M107:M109" si="88">I107-C107</f>
        <v>12.629999999999999</v>
      </c>
      <c r="N107" s="52">
        <f t="shared" ref="N107:N109" si="89">M107/C107</f>
        <v>0.45187835420393557</v>
      </c>
      <c r="O107" s="52">
        <f t="shared" si="87"/>
        <v>5.4106666666666664E-2</v>
      </c>
      <c r="Q107" s="164"/>
    </row>
    <row r="108" spans="1:17" ht="15.6" x14ac:dyDescent="0.3">
      <c r="A108" s="87" t="s">
        <v>215</v>
      </c>
      <c r="B108" s="23">
        <v>544.78</v>
      </c>
      <c r="C108" s="81">
        <v>165.44</v>
      </c>
      <c r="D108" s="85">
        <f t="shared" si="84"/>
        <v>2.5589071437188912E-2</v>
      </c>
      <c r="E108" s="23"/>
      <c r="F108" s="105">
        <v>676.5</v>
      </c>
      <c r="G108" s="24">
        <f t="shared" si="85"/>
        <v>7.7695660413113515E-2</v>
      </c>
      <c r="H108" s="24"/>
      <c r="I108" s="20">
        <v>301.26</v>
      </c>
      <c r="J108" s="94">
        <f t="shared" si="86"/>
        <v>4.1802012812845589E-2</v>
      </c>
      <c r="K108" s="94"/>
      <c r="L108" s="94"/>
      <c r="M108" s="22">
        <f t="shared" si="88"/>
        <v>135.82</v>
      </c>
      <c r="N108" s="52">
        <f t="shared" si="89"/>
        <v>0.82096228239845259</v>
      </c>
      <c r="O108" s="52">
        <f t="shared" si="87"/>
        <v>0.44532150776053214</v>
      </c>
      <c r="Q108" s="164"/>
    </row>
    <row r="109" spans="1:17" ht="15.6" x14ac:dyDescent="0.3">
      <c r="A109" s="25" t="s">
        <v>130</v>
      </c>
      <c r="B109" s="25">
        <f>SUM(B106:B108)</f>
        <v>1117.29</v>
      </c>
      <c r="C109" s="139">
        <f>+C106+C107+C108</f>
        <v>212.57</v>
      </c>
      <c r="D109" s="86">
        <f t="shared" si="84"/>
        <v>3.2878801471247866E-2</v>
      </c>
      <c r="E109" s="25"/>
      <c r="F109" s="139">
        <f>+F106+F107+F108</f>
        <v>1542.3899999999999</v>
      </c>
      <c r="G109" s="54">
        <f t="shared" si="85"/>
        <v>0.17714266025806674</v>
      </c>
      <c r="H109" s="54"/>
      <c r="I109" s="104">
        <f>SUM(I106:I108)</f>
        <v>370.1</v>
      </c>
      <c r="J109" s="54">
        <f t="shared" si="86"/>
        <v>5.1354062743258828E-2</v>
      </c>
      <c r="K109" s="54"/>
      <c r="L109" s="54"/>
      <c r="M109" s="26">
        <f t="shared" si="88"/>
        <v>157.53000000000003</v>
      </c>
      <c r="N109" s="55">
        <f t="shared" si="89"/>
        <v>0.74107352871995125</v>
      </c>
      <c r="O109" s="55">
        <f t="shared" si="87"/>
        <v>0.23995228184830039</v>
      </c>
      <c r="Q109" s="164"/>
    </row>
    <row r="110" spans="1:17" x14ac:dyDescent="0.3">
      <c r="C110" s="137"/>
      <c r="Q110" s="165"/>
    </row>
    <row r="111" spans="1:17" x14ac:dyDescent="0.3">
      <c r="A111" s="133" t="s">
        <v>218</v>
      </c>
      <c r="B111" s="23"/>
      <c r="C111" s="81"/>
      <c r="D111" s="23"/>
      <c r="E111" s="23"/>
      <c r="F111" s="23"/>
      <c r="G111" s="23"/>
      <c r="H111" s="23"/>
      <c r="I111" s="23"/>
      <c r="J111" s="23"/>
      <c r="K111" s="23"/>
      <c r="L111" s="23"/>
      <c r="M111" s="23"/>
      <c r="N111" s="23"/>
      <c r="O111" s="23"/>
      <c r="Q111" s="165"/>
    </row>
    <row r="112" spans="1:17" ht="15.6" x14ac:dyDescent="0.3">
      <c r="A112" s="23" t="s">
        <v>219</v>
      </c>
      <c r="B112" s="22">
        <v>28.69</v>
      </c>
      <c r="C112" s="109">
        <v>5.63</v>
      </c>
      <c r="D112" s="85">
        <f t="shared" ref="D112:D115" si="90">C112/$C$7</f>
        <v>8.7080797988015946E-4</v>
      </c>
      <c r="E112" s="23"/>
      <c r="F112" s="22">
        <v>27.91</v>
      </c>
      <c r="G112" s="24">
        <f t="shared" ref="G112:G115" si="91">F112/$F$7</f>
        <v>3.2054484584331092E-3</v>
      </c>
      <c r="H112" s="24"/>
      <c r="I112" s="23">
        <v>0.22</v>
      </c>
      <c r="J112" s="94">
        <f t="shared" ref="J112:J115" si="92">I112/$I$7</f>
        <v>3.0526597685806384E-5</v>
      </c>
      <c r="K112" s="94"/>
      <c r="L112" s="94"/>
      <c r="M112" s="22">
        <f>I112-C112</f>
        <v>-5.41</v>
      </c>
      <c r="N112" s="52">
        <f>M112/C112</f>
        <v>-0.96092362344582594</v>
      </c>
      <c r="O112" s="52">
        <f t="shared" ref="O112:O115" si="93">I112/F112</f>
        <v>7.8824793980652088E-3</v>
      </c>
      <c r="Q112" s="164"/>
    </row>
    <row r="113" spans="1:17" ht="15.6" x14ac:dyDescent="0.3">
      <c r="A113" s="23" t="s">
        <v>220</v>
      </c>
      <c r="B113" s="22">
        <v>38.6</v>
      </c>
      <c r="C113" s="81">
        <v>2.54</v>
      </c>
      <c r="D113" s="85">
        <f t="shared" si="90"/>
        <v>3.9286896427985881E-4</v>
      </c>
      <c r="E113" s="23"/>
      <c r="F113" s="23">
        <v>33.72</v>
      </c>
      <c r="G113" s="24">
        <f t="shared" si="91"/>
        <v>3.8727238272434406E-3</v>
      </c>
      <c r="H113" s="24"/>
      <c r="I113" s="22">
        <v>0.11</v>
      </c>
      <c r="J113" s="94">
        <f t="shared" si="92"/>
        <v>1.5263298842903192E-5</v>
      </c>
      <c r="K113" s="94"/>
      <c r="L113" s="94"/>
      <c r="M113" s="22">
        <f t="shared" ref="M113:M115" si="94">I113-C113</f>
        <v>-2.4300000000000002</v>
      </c>
      <c r="N113" s="52">
        <f t="shared" ref="N113:N115" si="95">M113/C113</f>
        <v>-0.95669291338582685</v>
      </c>
      <c r="O113" s="52">
        <f t="shared" si="93"/>
        <v>3.2621589561091344E-3</v>
      </c>
      <c r="Q113" s="164"/>
    </row>
    <row r="114" spans="1:17" ht="15.6" x14ac:dyDescent="0.3">
      <c r="A114" s="87" t="s">
        <v>221</v>
      </c>
      <c r="B114" s="23">
        <v>33.32</v>
      </c>
      <c r="C114" s="81">
        <v>2.81</v>
      </c>
      <c r="D114" s="85">
        <f t="shared" si="90"/>
        <v>4.3463062583716663E-4</v>
      </c>
      <c r="E114" s="23"/>
      <c r="F114" s="23">
        <v>33.19</v>
      </c>
      <c r="G114" s="24">
        <f t="shared" si="91"/>
        <v>3.8118536128769216E-3</v>
      </c>
      <c r="H114" s="24"/>
      <c r="I114" s="22">
        <v>3.03</v>
      </c>
      <c r="J114" s="94">
        <f t="shared" si="92"/>
        <v>4.2043450449087878E-4</v>
      </c>
      <c r="K114" s="94"/>
      <c r="L114" s="94"/>
      <c r="M114" s="22">
        <f t="shared" si="94"/>
        <v>0.21999999999999975</v>
      </c>
      <c r="N114" s="52">
        <f t="shared" si="95"/>
        <v>7.8291814946619132E-2</v>
      </c>
      <c r="O114" s="52">
        <f t="shared" si="93"/>
        <v>9.1292557999397408E-2</v>
      </c>
      <c r="Q114" s="164"/>
    </row>
    <row r="115" spans="1:17" ht="15.6" x14ac:dyDescent="0.3">
      <c r="A115" s="25" t="s">
        <v>130</v>
      </c>
      <c r="B115" s="26">
        <f>SUM(B112:B114)</f>
        <v>100.61000000000001</v>
      </c>
      <c r="C115" s="146">
        <f>SUM(C112:C114)</f>
        <v>10.98</v>
      </c>
      <c r="D115" s="86">
        <f t="shared" si="90"/>
        <v>1.6983075699971849E-3</v>
      </c>
      <c r="E115" s="25"/>
      <c r="F115" s="25">
        <f>SUM(F112:F114)</f>
        <v>94.82</v>
      </c>
      <c r="G115" s="54">
        <f t="shared" si="91"/>
        <v>1.0890025898553471E-2</v>
      </c>
      <c r="H115" s="54"/>
      <c r="I115" s="25">
        <f>SUM(I112:I114)</f>
        <v>3.36</v>
      </c>
      <c r="J115" s="54">
        <f t="shared" si="92"/>
        <v>4.6622440101958836E-4</v>
      </c>
      <c r="K115" s="54"/>
      <c r="L115" s="54"/>
      <c r="M115" s="26">
        <f t="shared" si="94"/>
        <v>-7.620000000000001</v>
      </c>
      <c r="N115" s="55">
        <f t="shared" si="95"/>
        <v>-0.69398907103825147</v>
      </c>
      <c r="O115" s="55">
        <f t="shared" si="93"/>
        <v>3.543556211769669E-2</v>
      </c>
      <c r="Q115" s="164"/>
    </row>
    <row r="118" spans="1:17" x14ac:dyDescent="0.3">
      <c r="B118" s="34"/>
      <c r="C118" s="138"/>
      <c r="D118" s="31"/>
      <c r="E118" s="31"/>
      <c r="F118" s="31"/>
    </row>
    <row r="119" spans="1:17" x14ac:dyDescent="0.3">
      <c r="B119" s="31"/>
      <c r="C119" s="138"/>
      <c r="D119" s="31"/>
      <c r="E119" s="31"/>
      <c r="F119" s="31"/>
    </row>
    <row r="120" spans="1:17" x14ac:dyDescent="0.3">
      <c r="B120" s="31"/>
      <c r="C120" s="138"/>
      <c r="D120" s="31"/>
      <c r="E120" s="31"/>
      <c r="F120" s="31"/>
    </row>
    <row r="121" spans="1:17" x14ac:dyDescent="0.3">
      <c r="B121" s="31"/>
      <c r="C121" s="138"/>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7" sqref="G27"/>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1"/>
  <sheetViews>
    <sheetView topLeftCell="A43" workbookViewId="0">
      <selection activeCell="M41" sqref="M41"/>
    </sheetView>
  </sheetViews>
  <sheetFormatPr defaultRowHeight="14.4" x14ac:dyDescent="0.3"/>
  <cols>
    <col min="1" max="1" width="14.6640625" style="258" customWidth="1"/>
    <col min="2" max="13" width="10.88671875" style="258" customWidth="1"/>
    <col min="14" max="14" width="10.109375" style="258" customWidth="1"/>
    <col min="15" max="256" width="9.109375" style="258"/>
    <col min="257" max="257" width="14.6640625" style="258" customWidth="1"/>
    <col min="258" max="269" width="10.88671875" style="258" customWidth="1"/>
    <col min="270" max="270" width="10.109375" style="258" customWidth="1"/>
    <col min="271" max="512" width="9.109375" style="258"/>
    <col min="513" max="513" width="14.6640625" style="258" customWidth="1"/>
    <col min="514" max="525" width="10.88671875" style="258" customWidth="1"/>
    <col min="526" max="526" width="10.109375" style="258" customWidth="1"/>
    <col min="527" max="768" width="9.109375" style="258"/>
    <col min="769" max="769" width="14.6640625" style="258" customWidth="1"/>
    <col min="770" max="781" width="10.88671875" style="258" customWidth="1"/>
    <col min="782" max="782" width="10.109375" style="258" customWidth="1"/>
    <col min="783" max="1024" width="9.109375" style="258"/>
    <col min="1025" max="1025" width="14.6640625" style="258" customWidth="1"/>
    <col min="1026" max="1037" width="10.88671875" style="258" customWidth="1"/>
    <col min="1038" max="1038" width="10.109375" style="258" customWidth="1"/>
    <col min="1039" max="1280" width="9.109375" style="258"/>
    <col min="1281" max="1281" width="14.6640625" style="258" customWidth="1"/>
    <col min="1282" max="1293" width="10.88671875" style="258" customWidth="1"/>
    <col min="1294" max="1294" width="10.109375" style="258" customWidth="1"/>
    <col min="1295" max="1536" width="9.109375" style="258"/>
    <col min="1537" max="1537" width="14.6640625" style="258" customWidth="1"/>
    <col min="1538" max="1549" width="10.88671875" style="258" customWidth="1"/>
    <col min="1550" max="1550" width="10.109375" style="258" customWidth="1"/>
    <col min="1551" max="1792" width="9.109375" style="258"/>
    <col min="1793" max="1793" width="14.6640625" style="258" customWidth="1"/>
    <col min="1794" max="1805" width="10.88671875" style="258" customWidth="1"/>
    <col min="1806" max="1806" width="10.109375" style="258" customWidth="1"/>
    <col min="1807" max="2048" width="9.109375" style="258"/>
    <col min="2049" max="2049" width="14.6640625" style="258" customWidth="1"/>
    <col min="2050" max="2061" width="10.88671875" style="258" customWidth="1"/>
    <col min="2062" max="2062" width="10.109375" style="258" customWidth="1"/>
    <col min="2063" max="2304" width="9.109375" style="258"/>
    <col min="2305" max="2305" width="14.6640625" style="258" customWidth="1"/>
    <col min="2306" max="2317" width="10.88671875" style="258" customWidth="1"/>
    <col min="2318" max="2318" width="10.109375" style="258" customWidth="1"/>
    <col min="2319" max="2560" width="9.109375" style="258"/>
    <col min="2561" max="2561" width="14.6640625" style="258" customWidth="1"/>
    <col min="2562" max="2573" width="10.88671875" style="258" customWidth="1"/>
    <col min="2574" max="2574" width="10.109375" style="258" customWidth="1"/>
    <col min="2575" max="2816" width="9.109375" style="258"/>
    <col min="2817" max="2817" width="14.6640625" style="258" customWidth="1"/>
    <col min="2818" max="2829" width="10.88671875" style="258" customWidth="1"/>
    <col min="2830" max="2830" width="10.109375" style="258" customWidth="1"/>
    <col min="2831" max="3072" width="9.109375" style="258"/>
    <col min="3073" max="3073" width="14.6640625" style="258" customWidth="1"/>
    <col min="3074" max="3085" width="10.88671875" style="258" customWidth="1"/>
    <col min="3086" max="3086" width="10.109375" style="258" customWidth="1"/>
    <col min="3087" max="3328" width="9.109375" style="258"/>
    <col min="3329" max="3329" width="14.6640625" style="258" customWidth="1"/>
    <col min="3330" max="3341" width="10.88671875" style="258" customWidth="1"/>
    <col min="3342" max="3342" width="10.109375" style="258" customWidth="1"/>
    <col min="3343" max="3584" width="9.109375" style="258"/>
    <col min="3585" max="3585" width="14.6640625" style="258" customWidth="1"/>
    <col min="3586" max="3597" width="10.88671875" style="258" customWidth="1"/>
    <col min="3598" max="3598" width="10.109375" style="258" customWidth="1"/>
    <col min="3599" max="3840" width="9.109375" style="258"/>
    <col min="3841" max="3841" width="14.6640625" style="258" customWidth="1"/>
    <col min="3842" max="3853" width="10.88671875" style="258" customWidth="1"/>
    <col min="3854" max="3854" width="10.109375" style="258" customWidth="1"/>
    <col min="3855" max="4096" width="9.109375" style="258"/>
    <col min="4097" max="4097" width="14.6640625" style="258" customWidth="1"/>
    <col min="4098" max="4109" width="10.88671875" style="258" customWidth="1"/>
    <col min="4110" max="4110" width="10.109375" style="258" customWidth="1"/>
    <col min="4111" max="4352" width="9.109375" style="258"/>
    <col min="4353" max="4353" width="14.6640625" style="258" customWidth="1"/>
    <col min="4354" max="4365" width="10.88671875" style="258" customWidth="1"/>
    <col min="4366" max="4366" width="10.109375" style="258" customWidth="1"/>
    <col min="4367" max="4608" width="9.109375" style="258"/>
    <col min="4609" max="4609" width="14.6640625" style="258" customWidth="1"/>
    <col min="4610" max="4621" width="10.88671875" style="258" customWidth="1"/>
    <col min="4622" max="4622" width="10.109375" style="258" customWidth="1"/>
    <col min="4623" max="4864" width="9.109375" style="258"/>
    <col min="4865" max="4865" width="14.6640625" style="258" customWidth="1"/>
    <col min="4866" max="4877" width="10.88671875" style="258" customWidth="1"/>
    <col min="4878" max="4878" width="10.109375" style="258" customWidth="1"/>
    <col min="4879" max="5120" width="9.109375" style="258"/>
    <col min="5121" max="5121" width="14.6640625" style="258" customWidth="1"/>
    <col min="5122" max="5133" width="10.88671875" style="258" customWidth="1"/>
    <col min="5134" max="5134" width="10.109375" style="258" customWidth="1"/>
    <col min="5135" max="5376" width="9.109375" style="258"/>
    <col min="5377" max="5377" width="14.6640625" style="258" customWidth="1"/>
    <col min="5378" max="5389" width="10.88671875" style="258" customWidth="1"/>
    <col min="5390" max="5390" width="10.109375" style="258" customWidth="1"/>
    <col min="5391" max="5632" width="9.109375" style="258"/>
    <col min="5633" max="5633" width="14.6640625" style="258" customWidth="1"/>
    <col min="5634" max="5645" width="10.88671875" style="258" customWidth="1"/>
    <col min="5646" max="5646" width="10.109375" style="258" customWidth="1"/>
    <col min="5647" max="5888" width="9.109375" style="258"/>
    <col min="5889" max="5889" width="14.6640625" style="258" customWidth="1"/>
    <col min="5890" max="5901" width="10.88671875" style="258" customWidth="1"/>
    <col min="5902" max="5902" width="10.109375" style="258" customWidth="1"/>
    <col min="5903" max="6144" width="9.109375" style="258"/>
    <col min="6145" max="6145" width="14.6640625" style="258" customWidth="1"/>
    <col min="6146" max="6157" width="10.88671875" style="258" customWidth="1"/>
    <col min="6158" max="6158" width="10.109375" style="258" customWidth="1"/>
    <col min="6159" max="6400" width="9.109375" style="258"/>
    <col min="6401" max="6401" width="14.6640625" style="258" customWidth="1"/>
    <col min="6402" max="6413" width="10.88671875" style="258" customWidth="1"/>
    <col min="6414" max="6414" width="10.109375" style="258" customWidth="1"/>
    <col min="6415" max="6656" width="9.109375" style="258"/>
    <col min="6657" max="6657" width="14.6640625" style="258" customWidth="1"/>
    <col min="6658" max="6669" width="10.88671875" style="258" customWidth="1"/>
    <col min="6670" max="6670" width="10.109375" style="258" customWidth="1"/>
    <col min="6671" max="6912" width="9.109375" style="258"/>
    <col min="6913" max="6913" width="14.6640625" style="258" customWidth="1"/>
    <col min="6914" max="6925" width="10.88671875" style="258" customWidth="1"/>
    <col min="6926" max="6926" width="10.109375" style="258" customWidth="1"/>
    <col min="6927" max="7168" width="9.109375" style="258"/>
    <col min="7169" max="7169" width="14.6640625" style="258" customWidth="1"/>
    <col min="7170" max="7181" width="10.88671875" style="258" customWidth="1"/>
    <col min="7182" max="7182" width="10.109375" style="258" customWidth="1"/>
    <col min="7183" max="7424" width="9.109375" style="258"/>
    <col min="7425" max="7425" width="14.6640625" style="258" customWidth="1"/>
    <col min="7426" max="7437" width="10.88671875" style="258" customWidth="1"/>
    <col min="7438" max="7438" width="10.109375" style="258" customWidth="1"/>
    <col min="7439" max="7680" width="9.109375" style="258"/>
    <col min="7681" max="7681" width="14.6640625" style="258" customWidth="1"/>
    <col min="7682" max="7693" width="10.88671875" style="258" customWidth="1"/>
    <col min="7694" max="7694" width="10.109375" style="258" customWidth="1"/>
    <col min="7695" max="7936" width="9.109375" style="258"/>
    <col min="7937" max="7937" width="14.6640625" style="258" customWidth="1"/>
    <col min="7938" max="7949" width="10.88671875" style="258" customWidth="1"/>
    <col min="7950" max="7950" width="10.109375" style="258" customWidth="1"/>
    <col min="7951" max="8192" width="9.109375" style="258"/>
    <col min="8193" max="8193" width="14.6640625" style="258" customWidth="1"/>
    <col min="8194" max="8205" width="10.88671875" style="258" customWidth="1"/>
    <col min="8206" max="8206" width="10.109375" style="258" customWidth="1"/>
    <col min="8207" max="8448" width="9.109375" style="258"/>
    <col min="8449" max="8449" width="14.6640625" style="258" customWidth="1"/>
    <col min="8450" max="8461" width="10.88671875" style="258" customWidth="1"/>
    <col min="8462" max="8462" width="10.109375" style="258" customWidth="1"/>
    <col min="8463" max="8704" width="9.109375" style="258"/>
    <col min="8705" max="8705" width="14.6640625" style="258" customWidth="1"/>
    <col min="8706" max="8717" width="10.88671875" style="258" customWidth="1"/>
    <col min="8718" max="8718" width="10.109375" style="258" customWidth="1"/>
    <col min="8719" max="8960" width="9.109375" style="258"/>
    <col min="8961" max="8961" width="14.6640625" style="258" customWidth="1"/>
    <col min="8962" max="8973" width="10.88671875" style="258" customWidth="1"/>
    <col min="8974" max="8974" width="10.109375" style="258" customWidth="1"/>
    <col min="8975" max="9216" width="9.109375" style="258"/>
    <col min="9217" max="9217" width="14.6640625" style="258" customWidth="1"/>
    <col min="9218" max="9229" width="10.88671875" style="258" customWidth="1"/>
    <col min="9230" max="9230" width="10.109375" style="258" customWidth="1"/>
    <col min="9231" max="9472" width="9.109375" style="258"/>
    <col min="9473" max="9473" width="14.6640625" style="258" customWidth="1"/>
    <col min="9474" max="9485" width="10.88671875" style="258" customWidth="1"/>
    <col min="9486" max="9486" width="10.109375" style="258" customWidth="1"/>
    <col min="9487" max="9728" width="9.109375" style="258"/>
    <col min="9729" max="9729" width="14.6640625" style="258" customWidth="1"/>
    <col min="9730" max="9741" width="10.88671875" style="258" customWidth="1"/>
    <col min="9742" max="9742" width="10.109375" style="258" customWidth="1"/>
    <col min="9743" max="9984" width="9.109375" style="258"/>
    <col min="9985" max="9985" width="14.6640625" style="258" customWidth="1"/>
    <col min="9986" max="9997" width="10.88671875" style="258" customWidth="1"/>
    <col min="9998" max="9998" width="10.109375" style="258" customWidth="1"/>
    <col min="9999" max="10240" width="9.109375" style="258"/>
    <col min="10241" max="10241" width="14.6640625" style="258" customWidth="1"/>
    <col min="10242" max="10253" width="10.88671875" style="258" customWidth="1"/>
    <col min="10254" max="10254" width="10.109375" style="258" customWidth="1"/>
    <col min="10255" max="10496" width="9.109375" style="258"/>
    <col min="10497" max="10497" width="14.6640625" style="258" customWidth="1"/>
    <col min="10498" max="10509" width="10.88671875" style="258" customWidth="1"/>
    <col min="10510" max="10510" width="10.109375" style="258" customWidth="1"/>
    <col min="10511" max="10752" width="9.109375" style="258"/>
    <col min="10753" max="10753" width="14.6640625" style="258" customWidth="1"/>
    <col min="10754" max="10765" width="10.88671875" style="258" customWidth="1"/>
    <col min="10766" max="10766" width="10.109375" style="258" customWidth="1"/>
    <col min="10767" max="11008" width="9.109375" style="258"/>
    <col min="11009" max="11009" width="14.6640625" style="258" customWidth="1"/>
    <col min="11010" max="11021" width="10.88671875" style="258" customWidth="1"/>
    <col min="11022" max="11022" width="10.109375" style="258" customWidth="1"/>
    <col min="11023" max="11264" width="9.109375" style="258"/>
    <col min="11265" max="11265" width="14.6640625" style="258" customWidth="1"/>
    <col min="11266" max="11277" width="10.88671875" style="258" customWidth="1"/>
    <col min="11278" max="11278" width="10.109375" style="258" customWidth="1"/>
    <col min="11279" max="11520" width="9.109375" style="258"/>
    <col min="11521" max="11521" width="14.6640625" style="258" customWidth="1"/>
    <col min="11522" max="11533" width="10.88671875" style="258" customWidth="1"/>
    <col min="11534" max="11534" width="10.109375" style="258" customWidth="1"/>
    <col min="11535" max="11776" width="9.109375" style="258"/>
    <col min="11777" max="11777" width="14.6640625" style="258" customWidth="1"/>
    <col min="11778" max="11789" width="10.88671875" style="258" customWidth="1"/>
    <col min="11790" max="11790" width="10.109375" style="258" customWidth="1"/>
    <col min="11791" max="12032" width="9.109375" style="258"/>
    <col min="12033" max="12033" width="14.6640625" style="258" customWidth="1"/>
    <col min="12034" max="12045" width="10.88671875" style="258" customWidth="1"/>
    <col min="12046" max="12046" width="10.109375" style="258" customWidth="1"/>
    <col min="12047" max="12288" width="9.109375" style="258"/>
    <col min="12289" max="12289" width="14.6640625" style="258" customWidth="1"/>
    <col min="12290" max="12301" width="10.88671875" style="258" customWidth="1"/>
    <col min="12302" max="12302" width="10.109375" style="258" customWidth="1"/>
    <col min="12303" max="12544" width="9.109375" style="258"/>
    <col min="12545" max="12545" width="14.6640625" style="258" customWidth="1"/>
    <col min="12546" max="12557" width="10.88671875" style="258" customWidth="1"/>
    <col min="12558" max="12558" width="10.109375" style="258" customWidth="1"/>
    <col min="12559" max="12800" width="9.109375" style="258"/>
    <col min="12801" max="12801" width="14.6640625" style="258" customWidth="1"/>
    <col min="12802" max="12813" width="10.88671875" style="258" customWidth="1"/>
    <col min="12814" max="12814" width="10.109375" style="258" customWidth="1"/>
    <col min="12815" max="13056" width="9.109375" style="258"/>
    <col min="13057" max="13057" width="14.6640625" style="258" customWidth="1"/>
    <col min="13058" max="13069" width="10.88671875" style="258" customWidth="1"/>
    <col min="13070" max="13070" width="10.109375" style="258" customWidth="1"/>
    <col min="13071" max="13312" width="9.109375" style="258"/>
    <col min="13313" max="13313" width="14.6640625" style="258" customWidth="1"/>
    <col min="13314" max="13325" width="10.88671875" style="258" customWidth="1"/>
    <col min="13326" max="13326" width="10.109375" style="258" customWidth="1"/>
    <col min="13327" max="13568" width="9.109375" style="258"/>
    <col min="13569" max="13569" width="14.6640625" style="258" customWidth="1"/>
    <col min="13570" max="13581" width="10.88671875" style="258" customWidth="1"/>
    <col min="13582" max="13582" width="10.109375" style="258" customWidth="1"/>
    <col min="13583" max="13824" width="9.109375" style="258"/>
    <col min="13825" max="13825" width="14.6640625" style="258" customWidth="1"/>
    <col min="13826" max="13837" width="10.88671875" style="258" customWidth="1"/>
    <col min="13838" max="13838" width="10.109375" style="258" customWidth="1"/>
    <col min="13839" max="14080" width="9.109375" style="258"/>
    <col min="14081" max="14081" width="14.6640625" style="258" customWidth="1"/>
    <col min="14082" max="14093" width="10.88671875" style="258" customWidth="1"/>
    <col min="14094" max="14094" width="10.109375" style="258" customWidth="1"/>
    <col min="14095" max="14336" width="9.109375" style="258"/>
    <col min="14337" max="14337" width="14.6640625" style="258" customWidth="1"/>
    <col min="14338" max="14349" width="10.88671875" style="258" customWidth="1"/>
    <col min="14350" max="14350" width="10.109375" style="258" customWidth="1"/>
    <col min="14351" max="14592" width="9.109375" style="258"/>
    <col min="14593" max="14593" width="14.6640625" style="258" customWidth="1"/>
    <col min="14594" max="14605" width="10.88671875" style="258" customWidth="1"/>
    <col min="14606" max="14606" width="10.109375" style="258" customWidth="1"/>
    <col min="14607" max="14848" width="9.109375" style="258"/>
    <col min="14849" max="14849" width="14.6640625" style="258" customWidth="1"/>
    <col min="14850" max="14861" width="10.88671875" style="258" customWidth="1"/>
    <col min="14862" max="14862" width="10.109375" style="258" customWidth="1"/>
    <col min="14863" max="15104" width="9.109375" style="258"/>
    <col min="15105" max="15105" width="14.6640625" style="258" customWidth="1"/>
    <col min="15106" max="15117" width="10.88671875" style="258" customWidth="1"/>
    <col min="15118" max="15118" width="10.109375" style="258" customWidth="1"/>
    <col min="15119" max="15360" width="9.109375" style="258"/>
    <col min="15361" max="15361" width="14.6640625" style="258" customWidth="1"/>
    <col min="15362" max="15373" width="10.88671875" style="258" customWidth="1"/>
    <col min="15374" max="15374" width="10.109375" style="258" customWidth="1"/>
    <col min="15375" max="15616" width="9.109375" style="258"/>
    <col min="15617" max="15617" width="14.6640625" style="258" customWidth="1"/>
    <col min="15618" max="15629" width="10.88671875" style="258" customWidth="1"/>
    <col min="15630" max="15630" width="10.109375" style="258" customWidth="1"/>
    <col min="15631" max="15872" width="9.109375" style="258"/>
    <col min="15873" max="15873" width="14.6640625" style="258" customWidth="1"/>
    <col min="15874" max="15885" width="10.88671875" style="258" customWidth="1"/>
    <col min="15886" max="15886" width="10.109375" style="258" customWidth="1"/>
    <col min="15887" max="16128" width="9.109375" style="258"/>
    <col min="16129" max="16129" width="14.6640625" style="258" customWidth="1"/>
    <col min="16130" max="16141" width="10.88671875" style="258" customWidth="1"/>
    <col min="16142" max="16142" width="10.109375" style="258" customWidth="1"/>
    <col min="16143" max="16384" width="9.109375" style="258"/>
  </cols>
  <sheetData>
    <row r="1" spans="1:14" x14ac:dyDescent="0.3">
      <c r="A1" s="263" t="s">
        <v>323</v>
      </c>
      <c r="B1" s="264"/>
      <c r="C1" s="264"/>
      <c r="D1" s="264"/>
      <c r="E1" s="264"/>
      <c r="F1" s="264"/>
      <c r="G1" s="264"/>
      <c r="H1" s="264"/>
      <c r="I1" s="264"/>
      <c r="J1" s="264"/>
      <c r="K1" s="264"/>
      <c r="L1" s="264"/>
      <c r="M1" s="264"/>
      <c r="N1" s="264"/>
    </row>
    <row r="2" spans="1:14" x14ac:dyDescent="0.3">
      <c r="A2" s="263" t="s">
        <v>324</v>
      </c>
      <c r="B2" s="264"/>
      <c r="C2" s="264"/>
      <c r="D2" s="264"/>
      <c r="E2" s="264"/>
      <c r="F2" s="264"/>
      <c r="G2" s="264"/>
      <c r="H2" s="264"/>
      <c r="I2" s="264"/>
      <c r="J2" s="264"/>
      <c r="K2" s="264"/>
      <c r="L2" s="264"/>
      <c r="M2" s="264"/>
      <c r="N2" s="264"/>
    </row>
    <row r="3" spans="1:14" x14ac:dyDescent="0.3">
      <c r="A3" s="259" t="s">
        <v>0</v>
      </c>
      <c r="B3" s="259" t="s">
        <v>1</v>
      </c>
      <c r="C3" s="259" t="s">
        <v>2</v>
      </c>
      <c r="D3" s="259" t="s">
        <v>3</v>
      </c>
      <c r="E3" s="259" t="s">
        <v>4</v>
      </c>
      <c r="F3" s="259" t="s">
        <v>5</v>
      </c>
      <c r="G3" s="259" t="s">
        <v>6</v>
      </c>
      <c r="H3" s="259" t="s">
        <v>7</v>
      </c>
      <c r="I3" s="259" t="s">
        <v>8</v>
      </c>
      <c r="J3" s="259" t="s">
        <v>9</v>
      </c>
      <c r="K3" s="259" t="s">
        <v>10</v>
      </c>
      <c r="L3" s="259" t="s">
        <v>11</v>
      </c>
      <c r="M3" s="259" t="s">
        <v>12</v>
      </c>
      <c r="N3" s="259" t="s">
        <v>13</v>
      </c>
    </row>
    <row r="4" spans="1:14" x14ac:dyDescent="0.3">
      <c r="A4" s="259" t="s">
        <v>14</v>
      </c>
      <c r="B4" s="29">
        <v>1994939</v>
      </c>
      <c r="C4" s="29">
        <v>3561230</v>
      </c>
      <c r="D4" s="29">
        <v>760367</v>
      </c>
      <c r="E4" s="29">
        <v>1161353</v>
      </c>
      <c r="F4" s="29">
        <v>1813321</v>
      </c>
      <c r="G4" s="29">
        <v>3446877</v>
      </c>
      <c r="H4" s="29">
        <v>4314850</v>
      </c>
      <c r="I4" s="29">
        <v>11417</v>
      </c>
      <c r="J4" s="29">
        <v>640324</v>
      </c>
      <c r="K4" s="29">
        <v>1208912</v>
      </c>
      <c r="L4" s="28" t="s">
        <v>15</v>
      </c>
      <c r="M4" s="28" t="s">
        <v>15</v>
      </c>
      <c r="N4" s="29">
        <v>18913592</v>
      </c>
    </row>
    <row r="5" spans="1:14" x14ac:dyDescent="0.3">
      <c r="A5" s="259" t="s">
        <v>16</v>
      </c>
      <c r="B5" s="29">
        <v>330175</v>
      </c>
      <c r="C5" s="29">
        <v>568640</v>
      </c>
      <c r="D5" s="29">
        <v>126073</v>
      </c>
      <c r="E5" s="29">
        <v>194497</v>
      </c>
      <c r="F5" s="29">
        <v>301172</v>
      </c>
      <c r="G5" s="29">
        <v>711142</v>
      </c>
      <c r="H5" s="29">
        <v>766254</v>
      </c>
      <c r="I5" s="29">
        <v>1940</v>
      </c>
      <c r="J5" s="29">
        <v>108717</v>
      </c>
      <c r="K5" s="29">
        <v>202280</v>
      </c>
      <c r="L5" s="28" t="s">
        <v>15</v>
      </c>
      <c r="M5" s="28" t="s">
        <v>15</v>
      </c>
      <c r="N5" s="29">
        <v>3310890</v>
      </c>
    </row>
    <row r="6" spans="1:14" x14ac:dyDescent="0.3">
      <c r="A6" s="259" t="s">
        <v>17</v>
      </c>
      <c r="B6" s="29">
        <v>69448</v>
      </c>
      <c r="C6" s="29">
        <v>252458</v>
      </c>
      <c r="D6" s="29">
        <v>40389</v>
      </c>
      <c r="E6" s="29">
        <v>61972</v>
      </c>
      <c r="F6" s="29">
        <v>112472</v>
      </c>
      <c r="G6" s="29">
        <v>157375</v>
      </c>
      <c r="H6" s="29">
        <v>219180</v>
      </c>
      <c r="I6" s="29">
        <v>545</v>
      </c>
      <c r="J6" s="29">
        <v>27790</v>
      </c>
      <c r="K6" s="29">
        <v>23355</v>
      </c>
      <c r="L6" s="28" t="s">
        <v>15</v>
      </c>
      <c r="M6" s="28" t="s">
        <v>15</v>
      </c>
      <c r="N6" s="29">
        <v>964982</v>
      </c>
    </row>
    <row r="7" spans="1:14" x14ac:dyDescent="0.3">
      <c r="A7" s="259" t="s">
        <v>18</v>
      </c>
      <c r="B7" s="29">
        <v>206247</v>
      </c>
      <c r="C7" s="29">
        <v>262670</v>
      </c>
      <c r="D7" s="29">
        <v>77542</v>
      </c>
      <c r="E7" s="29">
        <v>128836</v>
      </c>
      <c r="F7" s="29">
        <v>146371</v>
      </c>
      <c r="G7" s="29">
        <v>537514</v>
      </c>
      <c r="H7" s="29">
        <v>478075</v>
      </c>
      <c r="I7" s="29">
        <v>1282</v>
      </c>
      <c r="J7" s="29">
        <v>52986</v>
      </c>
      <c r="K7" s="29">
        <v>98728</v>
      </c>
      <c r="L7" s="28" t="s">
        <v>15</v>
      </c>
      <c r="M7" s="28" t="s">
        <v>15</v>
      </c>
      <c r="N7" s="29">
        <v>1990251</v>
      </c>
    </row>
    <row r="8" spans="1:14" x14ac:dyDescent="0.3">
      <c r="A8" s="259" t="s">
        <v>19</v>
      </c>
      <c r="B8" s="29">
        <v>79530</v>
      </c>
      <c r="C8" s="29">
        <v>195177</v>
      </c>
      <c r="D8" s="29">
        <v>50673</v>
      </c>
      <c r="E8" s="29">
        <v>67289</v>
      </c>
      <c r="F8" s="29">
        <v>99259</v>
      </c>
      <c r="G8" s="29">
        <v>184276</v>
      </c>
      <c r="H8" s="29">
        <v>232841</v>
      </c>
      <c r="I8" s="29">
        <v>506</v>
      </c>
      <c r="J8" s="29">
        <v>40885</v>
      </c>
      <c r="K8" s="29">
        <v>61560</v>
      </c>
      <c r="L8" s="28" t="s">
        <v>15</v>
      </c>
      <c r="M8" s="28" t="s">
        <v>15</v>
      </c>
      <c r="N8" s="29">
        <v>1011994</v>
      </c>
    </row>
    <row r="9" spans="1:14" x14ac:dyDescent="0.3">
      <c r="A9" s="259" t="s">
        <v>20</v>
      </c>
      <c r="B9" s="28" t="s">
        <v>15</v>
      </c>
      <c r="C9" s="28" t="s">
        <v>15</v>
      </c>
      <c r="D9" s="28" t="s">
        <v>15</v>
      </c>
      <c r="E9" s="28" t="s">
        <v>15</v>
      </c>
      <c r="F9" s="28" t="s">
        <v>15</v>
      </c>
      <c r="G9" s="28" t="s">
        <v>15</v>
      </c>
      <c r="H9" s="28" t="s">
        <v>15</v>
      </c>
      <c r="I9" s="28" t="s">
        <v>15</v>
      </c>
      <c r="J9" s="28" t="s">
        <v>15</v>
      </c>
      <c r="K9" s="28" t="s">
        <v>15</v>
      </c>
      <c r="L9" s="29">
        <v>2053688</v>
      </c>
      <c r="M9" s="28" t="s">
        <v>15</v>
      </c>
      <c r="N9" s="29">
        <v>2053688</v>
      </c>
    </row>
    <row r="10" spans="1:14" x14ac:dyDescent="0.3">
      <c r="A10" s="259"/>
      <c r="B10" s="28"/>
      <c r="C10" s="28"/>
      <c r="D10" s="28"/>
      <c r="E10" s="28"/>
      <c r="F10" s="28"/>
      <c r="G10" s="28"/>
      <c r="H10" s="28"/>
      <c r="I10" s="28"/>
      <c r="J10" s="28"/>
      <c r="K10" s="28"/>
      <c r="L10" s="29"/>
      <c r="M10" s="28"/>
      <c r="N10" s="29"/>
    </row>
    <row r="11" spans="1:14" x14ac:dyDescent="0.3">
      <c r="A11" s="259" t="s">
        <v>21</v>
      </c>
      <c r="B11" s="29">
        <v>1939</v>
      </c>
      <c r="C11" s="29">
        <v>171</v>
      </c>
      <c r="D11" s="29">
        <v>0</v>
      </c>
      <c r="E11" s="28" t="s">
        <v>15</v>
      </c>
      <c r="F11" s="29">
        <v>2880</v>
      </c>
      <c r="G11" s="29">
        <v>952366</v>
      </c>
      <c r="H11" s="29">
        <v>403343</v>
      </c>
      <c r="I11" s="29">
        <v>613</v>
      </c>
      <c r="J11" s="28" t="s">
        <v>15</v>
      </c>
      <c r="K11" s="28" t="s">
        <v>15</v>
      </c>
      <c r="L11" s="28" t="s">
        <v>15</v>
      </c>
      <c r="M11" s="28" t="s">
        <v>15</v>
      </c>
      <c r="N11" s="29">
        <v>1361312</v>
      </c>
    </row>
    <row r="12" spans="1:14" x14ac:dyDescent="0.3">
      <c r="A12" s="259" t="s">
        <v>22</v>
      </c>
      <c r="B12" s="29">
        <v>41</v>
      </c>
      <c r="C12" s="29">
        <v>98</v>
      </c>
      <c r="D12" s="29">
        <v>1028</v>
      </c>
      <c r="E12" s="29">
        <v>1354</v>
      </c>
      <c r="F12" s="29">
        <v>523</v>
      </c>
      <c r="G12" s="29">
        <v>23214</v>
      </c>
      <c r="H12" s="29">
        <v>46268</v>
      </c>
      <c r="I12" s="28" t="s">
        <v>15</v>
      </c>
      <c r="J12" s="29">
        <v>150</v>
      </c>
      <c r="K12" s="28" t="s">
        <v>15</v>
      </c>
      <c r="L12" s="28" t="s">
        <v>15</v>
      </c>
      <c r="M12" s="28" t="s">
        <v>15</v>
      </c>
      <c r="N12" s="29">
        <v>72677</v>
      </c>
    </row>
    <row r="13" spans="1:14" x14ac:dyDescent="0.3">
      <c r="A13" s="259" t="s">
        <v>23</v>
      </c>
      <c r="B13" s="29">
        <v>4492</v>
      </c>
      <c r="C13" s="29">
        <v>64709</v>
      </c>
      <c r="D13" s="29">
        <v>6288</v>
      </c>
      <c r="E13" s="29">
        <v>29448</v>
      </c>
      <c r="F13" s="29">
        <v>25436</v>
      </c>
      <c r="G13" s="29">
        <v>99182</v>
      </c>
      <c r="H13" s="29">
        <v>156671</v>
      </c>
      <c r="I13" s="29">
        <v>322</v>
      </c>
      <c r="J13" s="29">
        <v>1886</v>
      </c>
      <c r="K13" s="29">
        <v>1030</v>
      </c>
      <c r="L13" s="28" t="s">
        <v>15</v>
      </c>
      <c r="M13" s="28" t="s">
        <v>15</v>
      </c>
      <c r="N13" s="29">
        <v>389463</v>
      </c>
    </row>
    <row r="14" spans="1:14" x14ac:dyDescent="0.3">
      <c r="A14" s="259" t="s">
        <v>24</v>
      </c>
      <c r="B14" s="29">
        <v>8138</v>
      </c>
      <c r="C14" s="29">
        <v>352674</v>
      </c>
      <c r="D14" s="29">
        <v>10206</v>
      </c>
      <c r="E14" s="29">
        <v>25632</v>
      </c>
      <c r="F14" s="29">
        <v>43379</v>
      </c>
      <c r="G14" s="29">
        <v>191944</v>
      </c>
      <c r="H14" s="29">
        <v>166847</v>
      </c>
      <c r="I14" s="29">
        <v>203</v>
      </c>
      <c r="J14" s="29">
        <v>60301</v>
      </c>
      <c r="K14" s="29">
        <v>122560</v>
      </c>
      <c r="L14" s="28" t="s">
        <v>15</v>
      </c>
      <c r="M14" s="28" t="s">
        <v>15</v>
      </c>
      <c r="N14" s="29">
        <v>981883</v>
      </c>
    </row>
    <row r="15" spans="1:14" x14ac:dyDescent="0.3">
      <c r="A15" s="259" t="s">
        <v>25</v>
      </c>
      <c r="B15" s="29">
        <v>10949</v>
      </c>
      <c r="C15" s="29">
        <v>282</v>
      </c>
      <c r="D15" s="29">
        <v>160</v>
      </c>
      <c r="E15" s="29">
        <v>77</v>
      </c>
      <c r="F15" s="29">
        <v>81</v>
      </c>
      <c r="G15" s="29">
        <v>732</v>
      </c>
      <c r="H15" s="29">
        <v>206</v>
      </c>
      <c r="I15" s="28" t="s">
        <v>15</v>
      </c>
      <c r="J15" s="29">
        <v>6525</v>
      </c>
      <c r="K15" s="29">
        <v>116</v>
      </c>
      <c r="L15" s="28" t="s">
        <v>15</v>
      </c>
      <c r="M15" s="28" t="s">
        <v>15</v>
      </c>
      <c r="N15" s="29">
        <v>19128</v>
      </c>
    </row>
    <row r="16" spans="1:14" x14ac:dyDescent="0.3">
      <c r="A16" s="259" t="s">
        <v>26</v>
      </c>
      <c r="B16" s="29">
        <v>12841</v>
      </c>
      <c r="C16" s="29">
        <v>39954</v>
      </c>
      <c r="D16" s="29">
        <v>1122</v>
      </c>
      <c r="E16" s="29">
        <v>1988</v>
      </c>
      <c r="F16" s="29">
        <v>5976</v>
      </c>
      <c r="G16" s="29">
        <v>4572</v>
      </c>
      <c r="H16" s="29">
        <v>10209</v>
      </c>
      <c r="I16" s="28" t="s">
        <v>15</v>
      </c>
      <c r="J16" s="29">
        <v>1401</v>
      </c>
      <c r="K16" s="29">
        <v>5148</v>
      </c>
      <c r="L16" s="28" t="s">
        <v>15</v>
      </c>
      <c r="M16" s="28" t="s">
        <v>15</v>
      </c>
      <c r="N16" s="29">
        <v>83212</v>
      </c>
    </row>
    <row r="17" spans="1:14" x14ac:dyDescent="0.3">
      <c r="A17" s="259" t="s">
        <v>27</v>
      </c>
      <c r="B17" s="29">
        <v>45415</v>
      </c>
      <c r="C17" s="29">
        <v>258233</v>
      </c>
      <c r="D17" s="29">
        <v>7775</v>
      </c>
      <c r="E17" s="29">
        <v>18373</v>
      </c>
      <c r="F17" s="29">
        <v>163085</v>
      </c>
      <c r="G17" s="29">
        <v>9060</v>
      </c>
      <c r="H17" s="29">
        <v>119759</v>
      </c>
      <c r="I17" s="29">
        <v>119</v>
      </c>
      <c r="J17" s="29">
        <v>7981</v>
      </c>
      <c r="K17" s="29">
        <v>132026</v>
      </c>
      <c r="L17" s="28" t="s">
        <v>15</v>
      </c>
      <c r="M17" s="28" t="s">
        <v>15</v>
      </c>
      <c r="N17" s="29">
        <v>761829</v>
      </c>
    </row>
    <row r="18" spans="1:14" x14ac:dyDescent="0.3">
      <c r="A18" s="259"/>
      <c r="B18" s="29"/>
      <c r="C18" s="29"/>
      <c r="D18" s="29"/>
      <c r="E18" s="29"/>
      <c r="F18" s="29"/>
      <c r="G18" s="29"/>
      <c r="H18" s="29"/>
      <c r="I18" s="29"/>
      <c r="J18" s="29"/>
      <c r="K18" s="29"/>
      <c r="L18" s="28"/>
      <c r="M18" s="28"/>
      <c r="N18" s="29"/>
    </row>
    <row r="19" spans="1:14" x14ac:dyDescent="0.3">
      <c r="A19" s="259" t="s">
        <v>28</v>
      </c>
      <c r="B19" s="29">
        <v>16210</v>
      </c>
      <c r="C19" s="29">
        <v>1951</v>
      </c>
      <c r="D19" s="29">
        <v>923</v>
      </c>
      <c r="E19" s="29">
        <v>398</v>
      </c>
      <c r="F19" s="29">
        <v>2180</v>
      </c>
      <c r="G19" s="29">
        <v>2113</v>
      </c>
      <c r="H19" s="29">
        <v>8873</v>
      </c>
      <c r="I19" s="28" t="s">
        <v>15</v>
      </c>
      <c r="J19" s="29">
        <v>724</v>
      </c>
      <c r="K19" s="29">
        <v>3784</v>
      </c>
      <c r="L19" s="28" t="s">
        <v>15</v>
      </c>
      <c r="M19" s="28" t="s">
        <v>15</v>
      </c>
      <c r="N19" s="29">
        <v>37156</v>
      </c>
    </row>
    <row r="20" spans="1:14" x14ac:dyDescent="0.3">
      <c r="A20" s="259" t="s">
        <v>29</v>
      </c>
      <c r="B20" s="29">
        <v>6784</v>
      </c>
      <c r="C20" s="29">
        <v>717</v>
      </c>
      <c r="D20" s="29">
        <v>477</v>
      </c>
      <c r="E20" s="29">
        <v>188</v>
      </c>
      <c r="F20" s="29">
        <v>25242</v>
      </c>
      <c r="G20" s="29">
        <v>1633</v>
      </c>
      <c r="H20" s="29">
        <v>1134</v>
      </c>
      <c r="I20" s="29">
        <v>0</v>
      </c>
      <c r="J20" s="29">
        <v>221</v>
      </c>
      <c r="K20" s="29">
        <v>489</v>
      </c>
      <c r="L20" s="28" t="s">
        <v>15</v>
      </c>
      <c r="M20" s="28" t="s">
        <v>15</v>
      </c>
      <c r="N20" s="29">
        <v>36886</v>
      </c>
    </row>
    <row r="21" spans="1:14" x14ac:dyDescent="0.3">
      <c r="A21" s="259" t="s">
        <v>30</v>
      </c>
      <c r="B21" s="29">
        <v>10117</v>
      </c>
      <c r="C21" s="29">
        <v>3283</v>
      </c>
      <c r="D21" s="29">
        <v>1687</v>
      </c>
      <c r="E21" s="29">
        <v>2071</v>
      </c>
      <c r="F21" s="29">
        <v>3403</v>
      </c>
      <c r="G21" s="29">
        <v>10094</v>
      </c>
      <c r="H21" s="29">
        <v>7979</v>
      </c>
      <c r="I21" s="29">
        <v>56</v>
      </c>
      <c r="J21" s="29">
        <v>1112</v>
      </c>
      <c r="K21" s="29">
        <v>2253</v>
      </c>
      <c r="L21" s="28" t="s">
        <v>15</v>
      </c>
      <c r="M21" s="28" t="s">
        <v>15</v>
      </c>
      <c r="N21" s="29">
        <v>42055</v>
      </c>
    </row>
    <row r="22" spans="1:14" x14ac:dyDescent="0.3">
      <c r="A22" s="259" t="s">
        <v>31</v>
      </c>
      <c r="B22" s="29">
        <v>77824</v>
      </c>
      <c r="C22" s="29">
        <v>36206</v>
      </c>
      <c r="D22" s="29">
        <v>821</v>
      </c>
      <c r="E22" s="29">
        <v>3886</v>
      </c>
      <c r="F22" s="29">
        <v>4744</v>
      </c>
      <c r="G22" s="29">
        <v>4246</v>
      </c>
      <c r="H22" s="29">
        <v>8724</v>
      </c>
      <c r="I22" s="28" t="s">
        <v>15</v>
      </c>
      <c r="J22" s="29">
        <v>2859</v>
      </c>
      <c r="K22" s="29">
        <v>7782</v>
      </c>
      <c r="L22" s="28" t="s">
        <v>15</v>
      </c>
      <c r="M22" s="28" t="s">
        <v>15</v>
      </c>
      <c r="N22" s="29">
        <v>147093</v>
      </c>
    </row>
    <row r="23" spans="1:14" x14ac:dyDescent="0.3">
      <c r="A23" s="259" t="s">
        <v>32</v>
      </c>
      <c r="B23" s="28" t="s">
        <v>15</v>
      </c>
      <c r="C23" s="28" t="s">
        <v>15</v>
      </c>
      <c r="D23" s="28" t="s">
        <v>15</v>
      </c>
      <c r="E23" s="28" t="s">
        <v>15</v>
      </c>
      <c r="F23" s="29">
        <v>18</v>
      </c>
      <c r="G23" s="28" t="s">
        <v>15</v>
      </c>
      <c r="H23" s="29">
        <v>0</v>
      </c>
      <c r="I23" s="28" t="s">
        <v>15</v>
      </c>
      <c r="J23" s="28" t="s">
        <v>15</v>
      </c>
      <c r="K23" s="28" t="s">
        <v>15</v>
      </c>
      <c r="L23" s="28" t="s">
        <v>15</v>
      </c>
      <c r="M23" s="28" t="s">
        <v>15</v>
      </c>
      <c r="N23" s="29">
        <v>18</v>
      </c>
    </row>
    <row r="24" spans="1:14" x14ac:dyDescent="0.3">
      <c r="A24" s="259" t="s">
        <v>317</v>
      </c>
      <c r="B24" s="28" t="s">
        <v>15</v>
      </c>
      <c r="C24" s="28" t="s">
        <v>15</v>
      </c>
      <c r="D24" s="28" t="s">
        <v>15</v>
      </c>
      <c r="E24" s="28" t="s">
        <v>15</v>
      </c>
      <c r="F24" s="29">
        <v>0</v>
      </c>
      <c r="G24" s="28" t="s">
        <v>15</v>
      </c>
      <c r="H24" s="28" t="s">
        <v>15</v>
      </c>
      <c r="I24" s="28" t="s">
        <v>15</v>
      </c>
      <c r="J24" s="28" t="s">
        <v>15</v>
      </c>
      <c r="K24" s="28" t="s">
        <v>15</v>
      </c>
      <c r="L24" s="28" t="s">
        <v>15</v>
      </c>
      <c r="M24" s="28" t="s">
        <v>15</v>
      </c>
      <c r="N24" s="29">
        <v>0</v>
      </c>
    </row>
    <row r="25" spans="1:14" x14ac:dyDescent="0.3">
      <c r="A25" s="259" t="s">
        <v>33</v>
      </c>
      <c r="B25" s="29">
        <v>5209</v>
      </c>
      <c r="C25" s="29">
        <v>453</v>
      </c>
      <c r="D25" s="29">
        <v>246</v>
      </c>
      <c r="E25" s="28" t="s">
        <v>15</v>
      </c>
      <c r="F25" s="29">
        <v>0</v>
      </c>
      <c r="G25" s="29">
        <v>570</v>
      </c>
      <c r="H25" s="29">
        <v>11851</v>
      </c>
      <c r="I25" s="28" t="s">
        <v>15</v>
      </c>
      <c r="J25" s="29">
        <v>187</v>
      </c>
      <c r="K25" s="29">
        <v>350</v>
      </c>
      <c r="L25" s="28" t="s">
        <v>15</v>
      </c>
      <c r="M25" s="28" t="s">
        <v>15</v>
      </c>
      <c r="N25" s="29">
        <v>18867</v>
      </c>
    </row>
    <row r="26" spans="1:14" x14ac:dyDescent="0.3">
      <c r="A26" s="259" t="s">
        <v>35</v>
      </c>
      <c r="B26" s="28" t="s">
        <v>15</v>
      </c>
      <c r="C26" s="29">
        <v>0</v>
      </c>
      <c r="D26" s="28" t="s">
        <v>15</v>
      </c>
      <c r="E26" s="28" t="s">
        <v>15</v>
      </c>
      <c r="F26" s="28" t="s">
        <v>15</v>
      </c>
      <c r="G26" s="29">
        <v>0</v>
      </c>
      <c r="H26" s="29">
        <v>0</v>
      </c>
      <c r="I26" s="28" t="s">
        <v>15</v>
      </c>
      <c r="J26" s="29">
        <v>808489</v>
      </c>
      <c r="K26" s="29">
        <v>0</v>
      </c>
      <c r="L26" s="28" t="s">
        <v>15</v>
      </c>
      <c r="M26" s="28" t="s">
        <v>15</v>
      </c>
      <c r="N26" s="29">
        <v>808489</v>
      </c>
    </row>
    <row r="27" spans="1:14" x14ac:dyDescent="0.3">
      <c r="A27" s="259" t="s">
        <v>36</v>
      </c>
      <c r="B27" s="28" t="s">
        <v>15</v>
      </c>
      <c r="C27" s="28" t="s">
        <v>15</v>
      </c>
      <c r="D27" s="28" t="s">
        <v>15</v>
      </c>
      <c r="E27" s="28" t="s">
        <v>15</v>
      </c>
      <c r="F27" s="28" t="s">
        <v>15</v>
      </c>
      <c r="G27" s="28" t="s">
        <v>15</v>
      </c>
      <c r="H27" s="28" t="s">
        <v>15</v>
      </c>
      <c r="I27" s="28" t="s">
        <v>15</v>
      </c>
      <c r="J27" s="29">
        <v>677056</v>
      </c>
      <c r="K27" s="28" t="s">
        <v>15</v>
      </c>
      <c r="L27" s="28" t="s">
        <v>15</v>
      </c>
      <c r="M27" s="28" t="s">
        <v>15</v>
      </c>
      <c r="N27" s="29">
        <v>677056</v>
      </c>
    </row>
    <row r="28" spans="1:14" x14ac:dyDescent="0.3">
      <c r="A28" s="259" t="s">
        <v>37</v>
      </c>
      <c r="B28" s="29">
        <v>10780</v>
      </c>
      <c r="C28" s="29">
        <v>266921</v>
      </c>
      <c r="D28" s="29">
        <v>404133</v>
      </c>
      <c r="E28" s="29">
        <v>210686</v>
      </c>
      <c r="F28" s="29">
        <v>296403</v>
      </c>
      <c r="G28" s="29">
        <v>76266</v>
      </c>
      <c r="H28" s="29">
        <v>13969</v>
      </c>
      <c r="I28" s="29">
        <v>119163</v>
      </c>
      <c r="J28" s="29">
        <v>16886</v>
      </c>
      <c r="K28" s="29">
        <v>4280</v>
      </c>
      <c r="L28" s="28" t="s">
        <v>15</v>
      </c>
      <c r="M28" s="28" t="s">
        <v>15</v>
      </c>
      <c r="N28" s="29">
        <v>1419487</v>
      </c>
    </row>
    <row r="29" spans="1:14" x14ac:dyDescent="0.3">
      <c r="A29" s="259" t="s">
        <v>38</v>
      </c>
      <c r="B29" s="29">
        <v>15213</v>
      </c>
      <c r="C29" s="29">
        <v>193519</v>
      </c>
      <c r="D29" s="29">
        <v>66840</v>
      </c>
      <c r="E29" s="29">
        <v>21212</v>
      </c>
      <c r="F29" s="29">
        <v>309476</v>
      </c>
      <c r="G29" s="29">
        <v>52280</v>
      </c>
      <c r="H29" s="29">
        <v>62754</v>
      </c>
      <c r="I29" s="29">
        <v>0</v>
      </c>
      <c r="J29" s="29">
        <v>200021</v>
      </c>
      <c r="K29" s="29">
        <v>24950</v>
      </c>
      <c r="L29" s="28" t="s">
        <v>15</v>
      </c>
      <c r="M29" s="29">
        <v>0</v>
      </c>
      <c r="N29" s="29">
        <v>946264</v>
      </c>
    </row>
    <row r="30" spans="1:14" x14ac:dyDescent="0.3">
      <c r="A30" s="259" t="s">
        <v>39</v>
      </c>
      <c r="B30" s="29">
        <v>958</v>
      </c>
      <c r="C30" s="28" t="s">
        <v>15</v>
      </c>
      <c r="D30" s="28" t="s">
        <v>15</v>
      </c>
      <c r="E30" s="29">
        <v>1524</v>
      </c>
      <c r="F30" s="28" t="s">
        <v>15</v>
      </c>
      <c r="G30" s="28" t="s">
        <v>15</v>
      </c>
      <c r="H30" s="29">
        <v>0</v>
      </c>
      <c r="I30" s="28" t="s">
        <v>15</v>
      </c>
      <c r="J30" s="29">
        <v>0</v>
      </c>
      <c r="K30" s="28" t="s">
        <v>15</v>
      </c>
      <c r="L30" s="28" t="s">
        <v>15</v>
      </c>
      <c r="M30" s="28" t="s">
        <v>15</v>
      </c>
      <c r="N30" s="29">
        <v>2482</v>
      </c>
    </row>
    <row r="31" spans="1:14" x14ac:dyDescent="0.3">
      <c r="A31" s="259" t="s">
        <v>40</v>
      </c>
      <c r="B31" s="29">
        <v>1370</v>
      </c>
      <c r="C31" s="29">
        <v>0</v>
      </c>
      <c r="D31" s="28" t="s">
        <v>15</v>
      </c>
      <c r="E31" s="29">
        <v>472</v>
      </c>
      <c r="F31" s="28" t="s">
        <v>15</v>
      </c>
      <c r="G31" s="29">
        <v>604014</v>
      </c>
      <c r="H31" s="28" t="s">
        <v>15</v>
      </c>
      <c r="I31" s="29">
        <v>4810964</v>
      </c>
      <c r="J31" s="29">
        <v>153682</v>
      </c>
      <c r="K31" s="29">
        <v>297</v>
      </c>
      <c r="L31" s="28" t="s">
        <v>15</v>
      </c>
      <c r="M31" s="28" t="s">
        <v>15</v>
      </c>
      <c r="N31" s="29">
        <v>5570799</v>
      </c>
    </row>
    <row r="32" spans="1:14" x14ac:dyDescent="0.3">
      <c r="A32" s="259" t="s">
        <v>41</v>
      </c>
      <c r="B32" s="29">
        <v>-1</v>
      </c>
      <c r="C32" s="29">
        <v>106068</v>
      </c>
      <c r="D32" s="29">
        <v>170</v>
      </c>
      <c r="E32" s="28" t="s">
        <v>15</v>
      </c>
      <c r="F32" s="29">
        <v>4643</v>
      </c>
      <c r="G32" s="29">
        <v>27804</v>
      </c>
      <c r="H32" s="29">
        <v>0</v>
      </c>
      <c r="I32" s="28" t="s">
        <v>15</v>
      </c>
      <c r="J32" s="29">
        <v>2</v>
      </c>
      <c r="K32" s="29">
        <v>47</v>
      </c>
      <c r="L32" s="28" t="s">
        <v>15</v>
      </c>
      <c r="M32" s="28" t="s">
        <v>15</v>
      </c>
      <c r="N32" s="29">
        <v>138733</v>
      </c>
    </row>
    <row r="33" spans="1:14" x14ac:dyDescent="0.3">
      <c r="A33" s="259" t="s">
        <v>43</v>
      </c>
      <c r="B33" s="29">
        <v>56176</v>
      </c>
      <c r="C33" s="29">
        <v>889028</v>
      </c>
      <c r="D33" s="29">
        <v>72960</v>
      </c>
      <c r="E33" s="29">
        <v>110019</v>
      </c>
      <c r="F33" s="29">
        <v>523058</v>
      </c>
      <c r="G33" s="29">
        <v>396823</v>
      </c>
      <c r="H33" s="29">
        <v>310313</v>
      </c>
      <c r="I33" s="28" t="s">
        <v>15</v>
      </c>
      <c r="J33" s="29">
        <v>320864</v>
      </c>
      <c r="K33" s="29">
        <v>51297</v>
      </c>
      <c r="L33" s="28" t="s">
        <v>15</v>
      </c>
      <c r="M33" s="28" t="s">
        <v>15</v>
      </c>
      <c r="N33" s="29">
        <v>2730540</v>
      </c>
    </row>
    <row r="34" spans="1:14" x14ac:dyDescent="0.3">
      <c r="A34" s="259" t="s">
        <v>44</v>
      </c>
      <c r="B34" s="28" t="s">
        <v>15</v>
      </c>
      <c r="C34" s="29">
        <v>161241</v>
      </c>
      <c r="D34" s="29">
        <v>112603</v>
      </c>
      <c r="E34" s="29">
        <v>-123194</v>
      </c>
      <c r="F34" s="29">
        <v>-8567</v>
      </c>
      <c r="G34" s="29">
        <v>982</v>
      </c>
      <c r="H34" s="29">
        <v>13733198</v>
      </c>
      <c r="I34" s="28" t="s">
        <v>15</v>
      </c>
      <c r="J34" s="28" t="s">
        <v>15</v>
      </c>
      <c r="K34" s="29">
        <v>141288</v>
      </c>
      <c r="L34" s="28" t="s">
        <v>15</v>
      </c>
      <c r="M34" s="28" t="s">
        <v>15</v>
      </c>
      <c r="N34" s="29">
        <v>14017550</v>
      </c>
    </row>
    <row r="35" spans="1:14" x14ac:dyDescent="0.3">
      <c r="A35" s="259" t="s">
        <v>45</v>
      </c>
      <c r="B35" s="28" t="s">
        <v>15</v>
      </c>
      <c r="C35" s="28" t="s">
        <v>15</v>
      </c>
      <c r="D35" s="28" t="s">
        <v>15</v>
      </c>
      <c r="E35" s="29">
        <v>269133</v>
      </c>
      <c r="F35" s="29">
        <v>72551</v>
      </c>
      <c r="G35" s="28" t="s">
        <v>15</v>
      </c>
      <c r="H35" s="28" t="s">
        <v>15</v>
      </c>
      <c r="I35" s="28" t="s">
        <v>15</v>
      </c>
      <c r="J35" s="28" t="s">
        <v>15</v>
      </c>
      <c r="K35" s="28" t="s">
        <v>15</v>
      </c>
      <c r="L35" s="28" t="s">
        <v>15</v>
      </c>
      <c r="M35" s="28" t="s">
        <v>15</v>
      </c>
      <c r="N35" s="29">
        <v>341684</v>
      </c>
    </row>
    <row r="36" spans="1:14" x14ac:dyDescent="0.3">
      <c r="A36" s="259" t="s">
        <v>46</v>
      </c>
      <c r="B36" s="28" t="s">
        <v>15</v>
      </c>
      <c r="C36" s="28" t="s">
        <v>15</v>
      </c>
      <c r="D36" s="28" t="s">
        <v>15</v>
      </c>
      <c r="E36" s="29">
        <v>109138</v>
      </c>
      <c r="F36" s="29">
        <v>-3026</v>
      </c>
      <c r="G36" s="28" t="s">
        <v>15</v>
      </c>
      <c r="H36" s="28" t="s">
        <v>15</v>
      </c>
      <c r="I36" s="28" t="s">
        <v>15</v>
      </c>
      <c r="J36" s="28" t="s">
        <v>15</v>
      </c>
      <c r="K36" s="28" t="s">
        <v>15</v>
      </c>
      <c r="L36" s="28" t="s">
        <v>15</v>
      </c>
      <c r="M36" s="28" t="s">
        <v>15</v>
      </c>
      <c r="N36" s="29">
        <v>106112</v>
      </c>
    </row>
    <row r="37" spans="1:14" x14ac:dyDescent="0.3">
      <c r="A37" s="259" t="s">
        <v>47</v>
      </c>
      <c r="B37" s="28" t="s">
        <v>15</v>
      </c>
      <c r="C37" s="28" t="s">
        <v>15</v>
      </c>
      <c r="D37" s="28" t="s">
        <v>15</v>
      </c>
      <c r="E37" s="28" t="s">
        <v>15</v>
      </c>
      <c r="F37" s="28" t="s">
        <v>15</v>
      </c>
      <c r="G37" s="28" t="s">
        <v>15</v>
      </c>
      <c r="H37" s="28" t="s">
        <v>15</v>
      </c>
      <c r="I37" s="29">
        <v>837337</v>
      </c>
      <c r="J37" s="28" t="s">
        <v>15</v>
      </c>
      <c r="K37" s="28" t="s">
        <v>15</v>
      </c>
      <c r="L37" s="28" t="s">
        <v>15</v>
      </c>
      <c r="M37" s="28" t="s">
        <v>15</v>
      </c>
      <c r="N37" s="29">
        <v>837337</v>
      </c>
    </row>
    <row r="38" spans="1:14" x14ac:dyDescent="0.3">
      <c r="A38" s="259" t="s">
        <v>315</v>
      </c>
      <c r="B38" s="29">
        <v>0</v>
      </c>
      <c r="C38" s="28" t="s">
        <v>15</v>
      </c>
      <c r="D38" s="28" t="s">
        <v>15</v>
      </c>
      <c r="E38" s="28" t="s">
        <v>15</v>
      </c>
      <c r="F38" s="28" t="s">
        <v>15</v>
      </c>
      <c r="G38" s="28" t="s">
        <v>15</v>
      </c>
      <c r="H38" s="28" t="s">
        <v>15</v>
      </c>
      <c r="I38" s="28" t="s">
        <v>15</v>
      </c>
      <c r="J38" s="28" t="s">
        <v>15</v>
      </c>
      <c r="K38" s="28" t="s">
        <v>15</v>
      </c>
      <c r="L38" s="28" t="s">
        <v>15</v>
      </c>
      <c r="M38" s="28" t="s">
        <v>15</v>
      </c>
      <c r="N38" s="29">
        <v>0</v>
      </c>
    </row>
    <row r="39" spans="1:14" x14ac:dyDescent="0.3">
      <c r="A39" s="259" t="s">
        <v>48</v>
      </c>
      <c r="B39" s="29">
        <v>442</v>
      </c>
      <c r="C39" s="28" t="s">
        <v>15</v>
      </c>
      <c r="D39" s="28" t="s">
        <v>15</v>
      </c>
      <c r="E39" s="28" t="s">
        <v>15</v>
      </c>
      <c r="F39" s="28" t="s">
        <v>15</v>
      </c>
      <c r="G39" s="28" t="s">
        <v>15</v>
      </c>
      <c r="H39" s="28" t="s">
        <v>15</v>
      </c>
      <c r="I39" s="28" t="s">
        <v>15</v>
      </c>
      <c r="J39" s="28" t="s">
        <v>15</v>
      </c>
      <c r="K39" s="28" t="s">
        <v>15</v>
      </c>
      <c r="L39" s="28" t="s">
        <v>15</v>
      </c>
      <c r="M39" s="28" t="s">
        <v>15</v>
      </c>
      <c r="N39" s="29">
        <v>442</v>
      </c>
    </row>
    <row r="40" spans="1:14" x14ac:dyDescent="0.3">
      <c r="A40" s="259"/>
      <c r="B40" s="29"/>
      <c r="C40" s="28"/>
      <c r="D40" s="28"/>
      <c r="E40" s="28"/>
      <c r="F40" s="28"/>
      <c r="G40" s="28"/>
      <c r="H40" s="28"/>
      <c r="I40" s="28"/>
      <c r="J40" s="28"/>
      <c r="K40" s="28"/>
      <c r="L40" s="28"/>
      <c r="M40" s="28"/>
      <c r="N40" s="29"/>
    </row>
    <row r="41" spans="1:14" x14ac:dyDescent="0.3">
      <c r="A41" s="259" t="s">
        <v>49</v>
      </c>
      <c r="B41" s="28" t="s">
        <v>15</v>
      </c>
      <c r="C41" s="28" t="s">
        <v>15</v>
      </c>
      <c r="D41" s="28" t="s">
        <v>15</v>
      </c>
      <c r="E41" s="28" t="s">
        <v>15</v>
      </c>
      <c r="F41" s="28" t="s">
        <v>15</v>
      </c>
      <c r="G41" s="28" t="s">
        <v>15</v>
      </c>
      <c r="H41" s="28" t="s">
        <v>15</v>
      </c>
      <c r="I41" s="29">
        <v>323980</v>
      </c>
      <c r="J41" s="28" t="s">
        <v>15</v>
      </c>
      <c r="K41" s="28" t="s">
        <v>15</v>
      </c>
      <c r="L41" s="28" t="s">
        <v>15</v>
      </c>
      <c r="M41" s="28" t="s">
        <v>15</v>
      </c>
      <c r="N41" s="29">
        <v>323980</v>
      </c>
    </row>
    <row r="42" spans="1:14" x14ac:dyDescent="0.3">
      <c r="A42" s="259" t="s">
        <v>50</v>
      </c>
      <c r="B42" s="29">
        <v>4344</v>
      </c>
      <c r="C42" s="29">
        <v>9194</v>
      </c>
      <c r="D42" s="29">
        <v>370</v>
      </c>
      <c r="E42" s="29">
        <v>23</v>
      </c>
      <c r="F42" s="29">
        <v>4212</v>
      </c>
      <c r="G42" s="29">
        <v>719</v>
      </c>
      <c r="H42" s="29">
        <v>1250</v>
      </c>
      <c r="I42" s="29">
        <v>98</v>
      </c>
      <c r="J42" s="29">
        <v>73</v>
      </c>
      <c r="K42" s="29">
        <v>1320</v>
      </c>
      <c r="L42" s="28" t="s">
        <v>15</v>
      </c>
      <c r="M42" s="28" t="s">
        <v>15</v>
      </c>
      <c r="N42" s="29">
        <v>21603</v>
      </c>
    </row>
    <row r="43" spans="1:14" x14ac:dyDescent="0.3">
      <c r="A43" s="259" t="s">
        <v>51</v>
      </c>
      <c r="B43" s="29">
        <v>1378</v>
      </c>
      <c r="C43" s="29">
        <v>241</v>
      </c>
      <c r="D43" s="29">
        <v>1</v>
      </c>
      <c r="E43" s="29">
        <v>3</v>
      </c>
      <c r="F43" s="29">
        <v>187</v>
      </c>
      <c r="G43" s="29">
        <v>135</v>
      </c>
      <c r="H43" s="29">
        <v>244</v>
      </c>
      <c r="I43" s="28" t="s">
        <v>15</v>
      </c>
      <c r="J43" s="29">
        <v>5</v>
      </c>
      <c r="K43" s="29">
        <v>322</v>
      </c>
      <c r="L43" s="28" t="s">
        <v>15</v>
      </c>
      <c r="M43" s="28" t="s">
        <v>15</v>
      </c>
      <c r="N43" s="29">
        <v>2516</v>
      </c>
    </row>
    <row r="44" spans="1:14" x14ac:dyDescent="0.3">
      <c r="A44" s="259" t="s">
        <v>52</v>
      </c>
      <c r="B44" s="29">
        <v>588</v>
      </c>
      <c r="C44" s="29">
        <v>961</v>
      </c>
      <c r="D44" s="29">
        <v>1</v>
      </c>
      <c r="E44" s="29">
        <v>90</v>
      </c>
      <c r="F44" s="29">
        <v>774</v>
      </c>
      <c r="G44" s="29">
        <v>1038</v>
      </c>
      <c r="H44" s="29">
        <v>401</v>
      </c>
      <c r="I44" s="28" t="s">
        <v>15</v>
      </c>
      <c r="J44" s="29">
        <v>20</v>
      </c>
      <c r="K44" s="29">
        <v>238</v>
      </c>
      <c r="L44" s="28" t="s">
        <v>15</v>
      </c>
      <c r="M44" s="28" t="s">
        <v>15</v>
      </c>
      <c r="N44" s="29">
        <v>4111</v>
      </c>
    </row>
    <row r="45" spans="1:14" x14ac:dyDescent="0.3">
      <c r="A45" s="259" t="s">
        <v>53</v>
      </c>
      <c r="B45" s="29">
        <v>10645</v>
      </c>
      <c r="C45" s="29">
        <v>497</v>
      </c>
      <c r="D45" s="28" t="s">
        <v>15</v>
      </c>
      <c r="E45" s="28" t="s">
        <v>15</v>
      </c>
      <c r="F45" s="28" t="s">
        <v>15</v>
      </c>
      <c r="G45" s="28" t="s">
        <v>15</v>
      </c>
      <c r="H45" s="29">
        <v>400</v>
      </c>
      <c r="I45" s="28" t="s">
        <v>15</v>
      </c>
      <c r="J45" s="29">
        <v>468</v>
      </c>
      <c r="K45" s="29">
        <v>1623</v>
      </c>
      <c r="L45" s="28" t="s">
        <v>15</v>
      </c>
      <c r="M45" s="28" t="s">
        <v>15</v>
      </c>
      <c r="N45" s="29">
        <v>13634</v>
      </c>
    </row>
    <row r="46" spans="1:14" x14ac:dyDescent="0.3">
      <c r="A46" s="259" t="s">
        <v>54</v>
      </c>
      <c r="B46" s="29">
        <v>9347</v>
      </c>
      <c r="C46" s="29">
        <v>1239</v>
      </c>
      <c r="D46" s="29">
        <v>7</v>
      </c>
      <c r="E46" s="29">
        <v>23</v>
      </c>
      <c r="F46" s="29">
        <v>-840</v>
      </c>
      <c r="G46" s="28" t="s">
        <v>15</v>
      </c>
      <c r="H46" s="29">
        <v>1084</v>
      </c>
      <c r="I46" s="28" t="s">
        <v>15</v>
      </c>
      <c r="J46" s="29">
        <v>89</v>
      </c>
      <c r="K46" s="29">
        <v>1132</v>
      </c>
      <c r="L46" s="28" t="s">
        <v>15</v>
      </c>
      <c r="M46" s="28" t="s">
        <v>15</v>
      </c>
      <c r="N46" s="29">
        <v>12081</v>
      </c>
    </row>
    <row r="47" spans="1:14" x14ac:dyDescent="0.3">
      <c r="A47" s="259" t="s">
        <v>55</v>
      </c>
      <c r="B47" s="29">
        <v>5976</v>
      </c>
      <c r="C47" s="29">
        <v>133</v>
      </c>
      <c r="D47" s="28" t="s">
        <v>15</v>
      </c>
      <c r="E47" s="29">
        <v>128</v>
      </c>
      <c r="F47" s="28" t="s">
        <v>15</v>
      </c>
      <c r="G47" s="28" t="s">
        <v>15</v>
      </c>
      <c r="H47" s="28" t="s">
        <v>15</v>
      </c>
      <c r="I47" s="28" t="s">
        <v>15</v>
      </c>
      <c r="J47" s="29">
        <v>1780</v>
      </c>
      <c r="K47" s="29">
        <v>371</v>
      </c>
      <c r="L47" s="28" t="s">
        <v>15</v>
      </c>
      <c r="M47" s="28" t="s">
        <v>15</v>
      </c>
      <c r="N47" s="29">
        <v>8388</v>
      </c>
    </row>
    <row r="48" spans="1:14" x14ac:dyDescent="0.3">
      <c r="A48" s="259" t="s">
        <v>56</v>
      </c>
      <c r="B48" s="29">
        <v>130</v>
      </c>
      <c r="C48" s="28" t="s">
        <v>15</v>
      </c>
      <c r="D48" s="28" t="s">
        <v>15</v>
      </c>
      <c r="E48" s="28" t="s">
        <v>15</v>
      </c>
      <c r="F48" s="28" t="s">
        <v>15</v>
      </c>
      <c r="G48" s="29">
        <v>0</v>
      </c>
      <c r="H48" s="28" t="s">
        <v>15</v>
      </c>
      <c r="I48" s="28" t="s">
        <v>15</v>
      </c>
      <c r="J48" s="28" t="s">
        <v>15</v>
      </c>
      <c r="K48" s="28" t="s">
        <v>15</v>
      </c>
      <c r="L48" s="28" t="s">
        <v>15</v>
      </c>
      <c r="M48" s="28" t="s">
        <v>15</v>
      </c>
      <c r="N48" s="29">
        <v>130</v>
      </c>
    </row>
    <row r="49" spans="1:14" x14ac:dyDescent="0.3">
      <c r="A49" s="259" t="s">
        <v>57</v>
      </c>
      <c r="B49" s="28" t="s">
        <v>15</v>
      </c>
      <c r="C49" s="28" t="s">
        <v>15</v>
      </c>
      <c r="D49" s="28" t="s">
        <v>15</v>
      </c>
      <c r="E49" s="28" t="s">
        <v>15</v>
      </c>
      <c r="F49" s="28" t="s">
        <v>15</v>
      </c>
      <c r="G49" s="28" t="s">
        <v>15</v>
      </c>
      <c r="H49" s="28" t="s">
        <v>15</v>
      </c>
      <c r="I49" s="29">
        <v>334821</v>
      </c>
      <c r="J49" s="28" t="s">
        <v>15</v>
      </c>
      <c r="K49" s="28" t="s">
        <v>15</v>
      </c>
      <c r="L49" s="28" t="s">
        <v>15</v>
      </c>
      <c r="M49" s="28" t="s">
        <v>15</v>
      </c>
      <c r="N49" s="29">
        <v>334821</v>
      </c>
    </row>
    <row r="50" spans="1:14" x14ac:dyDescent="0.3">
      <c r="A50" s="259" t="s">
        <v>58</v>
      </c>
      <c r="B50" s="28" t="s">
        <v>15</v>
      </c>
      <c r="C50" s="28" t="s">
        <v>15</v>
      </c>
      <c r="D50" s="28" t="s">
        <v>15</v>
      </c>
      <c r="E50" s="28" t="s">
        <v>15</v>
      </c>
      <c r="F50" s="28" t="s">
        <v>15</v>
      </c>
      <c r="G50" s="28" t="s">
        <v>15</v>
      </c>
      <c r="H50" s="28" t="s">
        <v>15</v>
      </c>
      <c r="I50" s="29">
        <v>295710</v>
      </c>
      <c r="J50" s="28" t="s">
        <v>15</v>
      </c>
      <c r="K50" s="28" t="s">
        <v>15</v>
      </c>
      <c r="L50" s="28" t="s">
        <v>15</v>
      </c>
      <c r="M50" s="28" t="s">
        <v>15</v>
      </c>
      <c r="N50" s="29">
        <v>295710</v>
      </c>
    </row>
    <row r="51" spans="1:14" x14ac:dyDescent="0.3">
      <c r="A51" s="259" t="s">
        <v>59</v>
      </c>
      <c r="B51" s="28" t="s">
        <v>15</v>
      </c>
      <c r="C51" s="29">
        <v>0</v>
      </c>
      <c r="D51" s="29">
        <v>177089</v>
      </c>
      <c r="E51" s="29">
        <v>978991</v>
      </c>
      <c r="F51" s="28" t="s">
        <v>15</v>
      </c>
      <c r="G51" s="28" t="s">
        <v>15</v>
      </c>
      <c r="H51" s="29">
        <v>0</v>
      </c>
      <c r="I51" s="28" t="s">
        <v>15</v>
      </c>
      <c r="J51" s="28" t="s">
        <v>15</v>
      </c>
      <c r="K51" s="28" t="s">
        <v>15</v>
      </c>
      <c r="L51" s="28" t="s">
        <v>15</v>
      </c>
      <c r="M51" s="28" t="s">
        <v>15</v>
      </c>
      <c r="N51" s="29">
        <v>1156080</v>
      </c>
    </row>
    <row r="52" spans="1:14" x14ac:dyDescent="0.3">
      <c r="A52" s="259" t="s">
        <v>60</v>
      </c>
      <c r="B52" s="29">
        <v>0</v>
      </c>
      <c r="C52" s="28" t="s">
        <v>15</v>
      </c>
      <c r="D52" s="29">
        <v>217265</v>
      </c>
      <c r="E52" s="29">
        <v>615786</v>
      </c>
      <c r="F52" s="28" t="s">
        <v>15</v>
      </c>
      <c r="G52" s="28" t="s">
        <v>15</v>
      </c>
      <c r="H52" s="28" t="s">
        <v>15</v>
      </c>
      <c r="I52" s="28" t="s">
        <v>15</v>
      </c>
      <c r="J52" s="28" t="s">
        <v>15</v>
      </c>
      <c r="K52" s="28" t="s">
        <v>15</v>
      </c>
      <c r="L52" s="28" t="s">
        <v>15</v>
      </c>
      <c r="M52" s="28" t="s">
        <v>15</v>
      </c>
      <c r="N52" s="29">
        <v>833052</v>
      </c>
    </row>
    <row r="53" spans="1:14" x14ac:dyDescent="0.3">
      <c r="A53" s="259" t="s">
        <v>61</v>
      </c>
      <c r="B53" s="29">
        <v>6633</v>
      </c>
      <c r="C53" s="29">
        <v>37067</v>
      </c>
      <c r="D53" s="29">
        <v>2989</v>
      </c>
      <c r="E53" s="29">
        <v>2476</v>
      </c>
      <c r="F53" s="29">
        <v>23041</v>
      </c>
      <c r="G53" s="29">
        <v>18118</v>
      </c>
      <c r="H53" s="29">
        <v>11428</v>
      </c>
      <c r="I53" s="28" t="s">
        <v>15</v>
      </c>
      <c r="J53" s="29">
        <v>27572</v>
      </c>
      <c r="K53" s="29">
        <v>4141</v>
      </c>
      <c r="L53" s="28" t="s">
        <v>15</v>
      </c>
      <c r="M53" s="28" t="s">
        <v>15</v>
      </c>
      <c r="N53" s="29">
        <v>133464</v>
      </c>
    </row>
    <row r="54" spans="1:14" x14ac:dyDescent="0.3">
      <c r="A54" s="259" t="s">
        <v>62</v>
      </c>
      <c r="B54" s="29">
        <v>6633</v>
      </c>
      <c r="C54" s="29">
        <v>37148</v>
      </c>
      <c r="D54" s="29">
        <v>2989</v>
      </c>
      <c r="E54" s="29">
        <v>2476</v>
      </c>
      <c r="F54" s="29">
        <v>23024</v>
      </c>
      <c r="G54" s="29">
        <v>18118</v>
      </c>
      <c r="H54" s="29">
        <v>11428</v>
      </c>
      <c r="I54" s="28" t="s">
        <v>15</v>
      </c>
      <c r="J54" s="29">
        <v>27529</v>
      </c>
      <c r="K54" s="29">
        <v>4141</v>
      </c>
      <c r="L54" s="28" t="s">
        <v>15</v>
      </c>
      <c r="M54" s="28" t="s">
        <v>15</v>
      </c>
      <c r="N54" s="29">
        <v>133485</v>
      </c>
    </row>
    <row r="55" spans="1:14" x14ac:dyDescent="0.3">
      <c r="A55" s="259" t="s">
        <v>314</v>
      </c>
      <c r="B55" s="29">
        <v>0</v>
      </c>
      <c r="C55" s="28" t="s">
        <v>15</v>
      </c>
      <c r="D55" s="29">
        <v>0</v>
      </c>
      <c r="E55" s="28" t="s">
        <v>15</v>
      </c>
      <c r="F55" s="28" t="s">
        <v>15</v>
      </c>
      <c r="G55" s="28" t="s">
        <v>15</v>
      </c>
      <c r="H55" s="28" t="s">
        <v>15</v>
      </c>
      <c r="I55" s="28" t="s">
        <v>15</v>
      </c>
      <c r="J55" s="29">
        <v>8</v>
      </c>
      <c r="K55" s="28" t="s">
        <v>15</v>
      </c>
      <c r="L55" s="28" t="s">
        <v>15</v>
      </c>
      <c r="M55" s="28" t="s">
        <v>15</v>
      </c>
      <c r="N55" s="29">
        <v>8</v>
      </c>
    </row>
    <row r="56" spans="1:14" x14ac:dyDescent="0.3">
      <c r="A56" s="259" t="s">
        <v>63</v>
      </c>
      <c r="B56" s="29">
        <v>2518</v>
      </c>
      <c r="C56" s="29">
        <v>9861</v>
      </c>
      <c r="D56" s="29">
        <v>10418</v>
      </c>
      <c r="E56" s="29">
        <v>9640</v>
      </c>
      <c r="F56" s="29">
        <v>55036</v>
      </c>
      <c r="G56" s="29">
        <v>24351</v>
      </c>
      <c r="H56" s="29">
        <v>12831</v>
      </c>
      <c r="I56" s="29">
        <v>0</v>
      </c>
      <c r="J56" s="29">
        <v>3483</v>
      </c>
      <c r="K56" s="29">
        <v>1427</v>
      </c>
      <c r="L56" s="28" t="s">
        <v>15</v>
      </c>
      <c r="M56" s="28" t="s">
        <v>15</v>
      </c>
      <c r="N56" s="29">
        <v>129566</v>
      </c>
    </row>
    <row r="57" spans="1:14" x14ac:dyDescent="0.3">
      <c r="A57" s="259" t="s">
        <v>64</v>
      </c>
      <c r="B57" s="29">
        <v>0</v>
      </c>
      <c r="C57" s="29">
        <v>0</v>
      </c>
      <c r="D57" s="29">
        <v>0</v>
      </c>
      <c r="E57" s="29">
        <v>0</v>
      </c>
      <c r="F57" s="29">
        <v>0</v>
      </c>
      <c r="G57" s="29">
        <v>-17</v>
      </c>
      <c r="H57" s="29">
        <v>-10</v>
      </c>
      <c r="I57" s="29">
        <v>0</v>
      </c>
      <c r="J57" s="29">
        <v>0</v>
      </c>
      <c r="K57" s="29">
        <v>0</v>
      </c>
      <c r="L57" s="29">
        <v>0</v>
      </c>
      <c r="M57" s="29">
        <v>0</v>
      </c>
      <c r="N57" s="29">
        <v>-27</v>
      </c>
    </row>
    <row r="58" spans="1:14" x14ac:dyDescent="0.3">
      <c r="A58" s="259" t="s">
        <v>65</v>
      </c>
      <c r="B58" s="29">
        <v>29782</v>
      </c>
      <c r="C58" s="29">
        <v>12866</v>
      </c>
      <c r="D58" s="29">
        <v>570</v>
      </c>
      <c r="E58" s="29">
        <v>91</v>
      </c>
      <c r="F58" s="29">
        <v>305902</v>
      </c>
      <c r="G58" s="29">
        <v>690</v>
      </c>
      <c r="H58" s="29">
        <v>3404</v>
      </c>
      <c r="I58" s="29">
        <v>54102</v>
      </c>
      <c r="J58" s="29">
        <v>-80018</v>
      </c>
      <c r="K58" s="29">
        <v>1173349</v>
      </c>
      <c r="L58" s="29">
        <v>51670724</v>
      </c>
      <c r="M58" s="29">
        <v>21967500</v>
      </c>
      <c r="N58" s="29">
        <v>75138962</v>
      </c>
    </row>
    <row r="59" spans="1:14" x14ac:dyDescent="0.3">
      <c r="A59" s="259" t="s">
        <v>66</v>
      </c>
      <c r="B59" s="29">
        <v>3043210</v>
      </c>
      <c r="C59" s="29">
        <v>7324891</v>
      </c>
      <c r="D59" s="29">
        <v>2154186</v>
      </c>
      <c r="E59" s="29">
        <v>3906079</v>
      </c>
      <c r="F59" s="29">
        <v>4355414</v>
      </c>
      <c r="G59" s="29">
        <v>7558233</v>
      </c>
      <c r="H59" s="29">
        <v>21115782</v>
      </c>
      <c r="I59" s="29">
        <v>6793178</v>
      </c>
      <c r="J59" s="29">
        <v>3112059</v>
      </c>
      <c r="K59" s="29">
        <v>3280595</v>
      </c>
      <c r="L59" s="29">
        <v>53724413</v>
      </c>
      <c r="M59" s="29">
        <v>21967500</v>
      </c>
      <c r="N59" s="29">
        <v>138335541</v>
      </c>
    </row>
    <row r="60" spans="1:14" x14ac:dyDescent="0.3">
      <c r="A60" s="259" t="s">
        <v>67</v>
      </c>
      <c r="B60" s="29">
        <v>1182</v>
      </c>
      <c r="C60" s="29">
        <v>3393</v>
      </c>
      <c r="D60" s="29">
        <v>-9889</v>
      </c>
      <c r="E60" s="29">
        <v>2187</v>
      </c>
      <c r="F60" s="29">
        <v>18049</v>
      </c>
      <c r="G60" s="29">
        <v>13053</v>
      </c>
      <c r="H60" s="29">
        <v>42</v>
      </c>
      <c r="I60" s="29">
        <v>23995</v>
      </c>
      <c r="J60" s="29">
        <v>11</v>
      </c>
      <c r="K60" s="29">
        <v>0</v>
      </c>
      <c r="L60" s="29">
        <v>51663421</v>
      </c>
      <c r="M60" s="29">
        <v>0</v>
      </c>
      <c r="N60" s="29">
        <v>51715444</v>
      </c>
    </row>
    <row r="61" spans="1:14" x14ac:dyDescent="0.3">
      <c r="A61" s="259" t="s">
        <v>68</v>
      </c>
      <c r="B61" s="29">
        <v>3042028</v>
      </c>
      <c r="C61" s="29">
        <v>7321498</v>
      </c>
      <c r="D61" s="29">
        <v>2164075</v>
      </c>
      <c r="E61" s="29">
        <v>3903892</v>
      </c>
      <c r="F61" s="29">
        <v>4337366</v>
      </c>
      <c r="G61" s="29">
        <v>7545180</v>
      </c>
      <c r="H61" s="29">
        <v>21115740</v>
      </c>
      <c r="I61" s="29">
        <v>6769184</v>
      </c>
      <c r="J61" s="29">
        <v>3112048</v>
      </c>
      <c r="K61" s="29">
        <v>3280595</v>
      </c>
      <c r="L61" s="29">
        <v>2060992</v>
      </c>
      <c r="M61" s="29">
        <v>21967500</v>
      </c>
      <c r="N61" s="29">
        <v>86620097</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topLeftCell="A40" workbookViewId="0">
      <selection activeCell="I17" sqref="I17"/>
    </sheetView>
  </sheetViews>
  <sheetFormatPr defaultRowHeight="14.4" x14ac:dyDescent="0.3"/>
  <cols>
    <col min="1" max="1" width="14.6640625" style="261" customWidth="1"/>
    <col min="2" max="13" width="10.88671875" style="261" customWidth="1"/>
    <col min="14" max="14" width="10.109375" style="261" customWidth="1"/>
    <col min="15" max="256" width="9.109375" style="261"/>
    <col min="257" max="257" width="14.6640625" style="261" customWidth="1"/>
    <col min="258" max="269" width="10.88671875" style="261" customWidth="1"/>
    <col min="270" max="270" width="10.109375" style="261" customWidth="1"/>
    <col min="271" max="512" width="9.109375" style="261"/>
    <col min="513" max="513" width="14.6640625" style="261" customWidth="1"/>
    <col min="514" max="525" width="10.88671875" style="261" customWidth="1"/>
    <col min="526" max="526" width="10.109375" style="261" customWidth="1"/>
    <col min="527" max="768" width="9.109375" style="261"/>
    <col min="769" max="769" width="14.6640625" style="261" customWidth="1"/>
    <col min="770" max="781" width="10.88671875" style="261" customWidth="1"/>
    <col min="782" max="782" width="10.109375" style="261" customWidth="1"/>
    <col min="783" max="1024" width="9.109375" style="261"/>
    <col min="1025" max="1025" width="14.6640625" style="261" customWidth="1"/>
    <col min="1026" max="1037" width="10.88671875" style="261" customWidth="1"/>
    <col min="1038" max="1038" width="10.109375" style="261" customWidth="1"/>
    <col min="1039" max="1280" width="9.109375" style="261"/>
    <col min="1281" max="1281" width="14.6640625" style="261" customWidth="1"/>
    <col min="1282" max="1293" width="10.88671875" style="261" customWidth="1"/>
    <col min="1294" max="1294" width="10.109375" style="261" customWidth="1"/>
    <col min="1295" max="1536" width="9.109375" style="261"/>
    <col min="1537" max="1537" width="14.6640625" style="261" customWidth="1"/>
    <col min="1538" max="1549" width="10.88671875" style="261" customWidth="1"/>
    <col min="1550" max="1550" width="10.109375" style="261" customWidth="1"/>
    <col min="1551" max="1792" width="9.109375" style="261"/>
    <col min="1793" max="1793" width="14.6640625" style="261" customWidth="1"/>
    <col min="1794" max="1805" width="10.88671875" style="261" customWidth="1"/>
    <col min="1806" max="1806" width="10.109375" style="261" customWidth="1"/>
    <col min="1807" max="2048" width="9.109375" style="261"/>
    <col min="2049" max="2049" width="14.6640625" style="261" customWidth="1"/>
    <col min="2050" max="2061" width="10.88671875" style="261" customWidth="1"/>
    <col min="2062" max="2062" width="10.109375" style="261" customWidth="1"/>
    <col min="2063" max="2304" width="9.109375" style="261"/>
    <col min="2305" max="2305" width="14.6640625" style="261" customWidth="1"/>
    <col min="2306" max="2317" width="10.88671875" style="261" customWidth="1"/>
    <col min="2318" max="2318" width="10.109375" style="261" customWidth="1"/>
    <col min="2319" max="2560" width="9.109375" style="261"/>
    <col min="2561" max="2561" width="14.6640625" style="261" customWidth="1"/>
    <col min="2562" max="2573" width="10.88671875" style="261" customWidth="1"/>
    <col min="2574" max="2574" width="10.109375" style="261" customWidth="1"/>
    <col min="2575" max="2816" width="9.109375" style="261"/>
    <col min="2817" max="2817" width="14.6640625" style="261" customWidth="1"/>
    <col min="2818" max="2829" width="10.88671875" style="261" customWidth="1"/>
    <col min="2830" max="2830" width="10.109375" style="261" customWidth="1"/>
    <col min="2831" max="3072" width="9.109375" style="261"/>
    <col min="3073" max="3073" width="14.6640625" style="261" customWidth="1"/>
    <col min="3074" max="3085" width="10.88671875" style="261" customWidth="1"/>
    <col min="3086" max="3086" width="10.109375" style="261" customWidth="1"/>
    <col min="3087" max="3328" width="9.109375" style="261"/>
    <col min="3329" max="3329" width="14.6640625" style="261" customWidth="1"/>
    <col min="3330" max="3341" width="10.88671875" style="261" customWidth="1"/>
    <col min="3342" max="3342" width="10.109375" style="261" customWidth="1"/>
    <col min="3343" max="3584" width="9.109375" style="261"/>
    <col min="3585" max="3585" width="14.6640625" style="261" customWidth="1"/>
    <col min="3586" max="3597" width="10.88671875" style="261" customWidth="1"/>
    <col min="3598" max="3598" width="10.109375" style="261" customWidth="1"/>
    <col min="3599" max="3840" width="9.109375" style="261"/>
    <col min="3841" max="3841" width="14.6640625" style="261" customWidth="1"/>
    <col min="3842" max="3853" width="10.88671875" style="261" customWidth="1"/>
    <col min="3854" max="3854" width="10.109375" style="261" customWidth="1"/>
    <col min="3855" max="4096" width="9.109375" style="261"/>
    <col min="4097" max="4097" width="14.6640625" style="261" customWidth="1"/>
    <col min="4098" max="4109" width="10.88671875" style="261" customWidth="1"/>
    <col min="4110" max="4110" width="10.109375" style="261" customWidth="1"/>
    <col min="4111" max="4352" width="9.109375" style="261"/>
    <col min="4353" max="4353" width="14.6640625" style="261" customWidth="1"/>
    <col min="4354" max="4365" width="10.88671875" style="261" customWidth="1"/>
    <col min="4366" max="4366" width="10.109375" style="261" customWidth="1"/>
    <col min="4367" max="4608" width="9.109375" style="261"/>
    <col min="4609" max="4609" width="14.6640625" style="261" customWidth="1"/>
    <col min="4610" max="4621" width="10.88671875" style="261" customWidth="1"/>
    <col min="4622" max="4622" width="10.109375" style="261" customWidth="1"/>
    <col min="4623" max="4864" width="9.109375" style="261"/>
    <col min="4865" max="4865" width="14.6640625" style="261" customWidth="1"/>
    <col min="4866" max="4877" width="10.88671875" style="261" customWidth="1"/>
    <col min="4878" max="4878" width="10.109375" style="261" customWidth="1"/>
    <col min="4879" max="5120" width="9.109375" style="261"/>
    <col min="5121" max="5121" width="14.6640625" style="261" customWidth="1"/>
    <col min="5122" max="5133" width="10.88671875" style="261" customWidth="1"/>
    <col min="5134" max="5134" width="10.109375" style="261" customWidth="1"/>
    <col min="5135" max="5376" width="9.109375" style="261"/>
    <col min="5377" max="5377" width="14.6640625" style="261" customWidth="1"/>
    <col min="5378" max="5389" width="10.88671875" style="261" customWidth="1"/>
    <col min="5390" max="5390" width="10.109375" style="261" customWidth="1"/>
    <col min="5391" max="5632" width="9.109375" style="261"/>
    <col min="5633" max="5633" width="14.6640625" style="261" customWidth="1"/>
    <col min="5634" max="5645" width="10.88671875" style="261" customWidth="1"/>
    <col min="5646" max="5646" width="10.109375" style="261" customWidth="1"/>
    <col min="5647" max="5888" width="9.109375" style="261"/>
    <col min="5889" max="5889" width="14.6640625" style="261" customWidth="1"/>
    <col min="5890" max="5901" width="10.88671875" style="261" customWidth="1"/>
    <col min="5902" max="5902" width="10.109375" style="261" customWidth="1"/>
    <col min="5903" max="6144" width="9.109375" style="261"/>
    <col min="6145" max="6145" width="14.6640625" style="261" customWidth="1"/>
    <col min="6146" max="6157" width="10.88671875" style="261" customWidth="1"/>
    <col min="6158" max="6158" width="10.109375" style="261" customWidth="1"/>
    <col min="6159" max="6400" width="9.109375" style="261"/>
    <col min="6401" max="6401" width="14.6640625" style="261" customWidth="1"/>
    <col min="6402" max="6413" width="10.88671875" style="261" customWidth="1"/>
    <col min="6414" max="6414" width="10.109375" style="261" customWidth="1"/>
    <col min="6415" max="6656" width="9.109375" style="261"/>
    <col min="6657" max="6657" width="14.6640625" style="261" customWidth="1"/>
    <col min="6658" max="6669" width="10.88671875" style="261" customWidth="1"/>
    <col min="6670" max="6670" width="10.109375" style="261" customWidth="1"/>
    <col min="6671" max="6912" width="9.109375" style="261"/>
    <col min="6913" max="6913" width="14.6640625" style="261" customWidth="1"/>
    <col min="6914" max="6925" width="10.88671875" style="261" customWidth="1"/>
    <col min="6926" max="6926" width="10.109375" style="261" customWidth="1"/>
    <col min="6927" max="7168" width="9.109375" style="261"/>
    <col min="7169" max="7169" width="14.6640625" style="261" customWidth="1"/>
    <col min="7170" max="7181" width="10.88671875" style="261" customWidth="1"/>
    <col min="7182" max="7182" width="10.109375" style="261" customWidth="1"/>
    <col min="7183" max="7424" width="9.109375" style="261"/>
    <col min="7425" max="7425" width="14.6640625" style="261" customWidth="1"/>
    <col min="7426" max="7437" width="10.88671875" style="261" customWidth="1"/>
    <col min="7438" max="7438" width="10.109375" style="261" customWidth="1"/>
    <col min="7439" max="7680" width="9.109375" style="261"/>
    <col min="7681" max="7681" width="14.6640625" style="261" customWidth="1"/>
    <col min="7682" max="7693" width="10.88671875" style="261" customWidth="1"/>
    <col min="7694" max="7694" width="10.109375" style="261" customWidth="1"/>
    <col min="7695" max="7936" width="9.109375" style="261"/>
    <col min="7937" max="7937" width="14.6640625" style="261" customWidth="1"/>
    <col min="7938" max="7949" width="10.88671875" style="261" customWidth="1"/>
    <col min="7950" max="7950" width="10.109375" style="261" customWidth="1"/>
    <col min="7951" max="8192" width="9.109375" style="261"/>
    <col min="8193" max="8193" width="14.6640625" style="261" customWidth="1"/>
    <col min="8194" max="8205" width="10.88671875" style="261" customWidth="1"/>
    <col min="8206" max="8206" width="10.109375" style="261" customWidth="1"/>
    <col min="8207" max="8448" width="9.109375" style="261"/>
    <col min="8449" max="8449" width="14.6640625" style="261" customWidth="1"/>
    <col min="8450" max="8461" width="10.88671875" style="261" customWidth="1"/>
    <col min="8462" max="8462" width="10.109375" style="261" customWidth="1"/>
    <col min="8463" max="8704" width="9.109375" style="261"/>
    <col min="8705" max="8705" width="14.6640625" style="261" customWidth="1"/>
    <col min="8706" max="8717" width="10.88671875" style="261" customWidth="1"/>
    <col min="8718" max="8718" width="10.109375" style="261" customWidth="1"/>
    <col min="8719" max="8960" width="9.109375" style="261"/>
    <col min="8961" max="8961" width="14.6640625" style="261" customWidth="1"/>
    <col min="8962" max="8973" width="10.88671875" style="261" customWidth="1"/>
    <col min="8974" max="8974" width="10.109375" style="261" customWidth="1"/>
    <col min="8975" max="9216" width="9.109375" style="261"/>
    <col min="9217" max="9217" width="14.6640625" style="261" customWidth="1"/>
    <col min="9218" max="9229" width="10.88671875" style="261" customWidth="1"/>
    <col min="9230" max="9230" width="10.109375" style="261" customWidth="1"/>
    <col min="9231" max="9472" width="9.109375" style="261"/>
    <col min="9473" max="9473" width="14.6640625" style="261" customWidth="1"/>
    <col min="9474" max="9485" width="10.88671875" style="261" customWidth="1"/>
    <col min="9486" max="9486" width="10.109375" style="261" customWidth="1"/>
    <col min="9487" max="9728" width="9.109375" style="261"/>
    <col min="9729" max="9729" width="14.6640625" style="261" customWidth="1"/>
    <col min="9730" max="9741" width="10.88671875" style="261" customWidth="1"/>
    <col min="9742" max="9742" width="10.109375" style="261" customWidth="1"/>
    <col min="9743" max="9984" width="9.109375" style="261"/>
    <col min="9985" max="9985" width="14.6640625" style="261" customWidth="1"/>
    <col min="9986" max="9997" width="10.88671875" style="261" customWidth="1"/>
    <col min="9998" max="9998" width="10.109375" style="261" customWidth="1"/>
    <col min="9999" max="10240" width="9.109375" style="261"/>
    <col min="10241" max="10241" width="14.6640625" style="261" customWidth="1"/>
    <col min="10242" max="10253" width="10.88671875" style="261" customWidth="1"/>
    <col min="10254" max="10254" width="10.109375" style="261" customWidth="1"/>
    <col min="10255" max="10496" width="9.109375" style="261"/>
    <col min="10497" max="10497" width="14.6640625" style="261" customWidth="1"/>
    <col min="10498" max="10509" width="10.88671875" style="261" customWidth="1"/>
    <col min="10510" max="10510" width="10.109375" style="261" customWidth="1"/>
    <col min="10511" max="10752" width="9.109375" style="261"/>
    <col min="10753" max="10753" width="14.6640625" style="261" customWidth="1"/>
    <col min="10754" max="10765" width="10.88671875" style="261" customWidth="1"/>
    <col min="10766" max="10766" width="10.109375" style="261" customWidth="1"/>
    <col min="10767" max="11008" width="9.109375" style="261"/>
    <col min="11009" max="11009" width="14.6640625" style="261" customWidth="1"/>
    <col min="11010" max="11021" width="10.88671875" style="261" customWidth="1"/>
    <col min="11022" max="11022" width="10.109375" style="261" customWidth="1"/>
    <col min="11023" max="11264" width="9.109375" style="261"/>
    <col min="11265" max="11265" width="14.6640625" style="261" customWidth="1"/>
    <col min="11266" max="11277" width="10.88671875" style="261" customWidth="1"/>
    <col min="11278" max="11278" width="10.109375" style="261" customWidth="1"/>
    <col min="11279" max="11520" width="9.109375" style="261"/>
    <col min="11521" max="11521" width="14.6640625" style="261" customWidth="1"/>
    <col min="11522" max="11533" width="10.88671875" style="261" customWidth="1"/>
    <col min="11534" max="11534" width="10.109375" style="261" customWidth="1"/>
    <col min="11535" max="11776" width="9.109375" style="261"/>
    <col min="11777" max="11777" width="14.6640625" style="261" customWidth="1"/>
    <col min="11778" max="11789" width="10.88671875" style="261" customWidth="1"/>
    <col min="11790" max="11790" width="10.109375" style="261" customWidth="1"/>
    <col min="11791" max="12032" width="9.109375" style="261"/>
    <col min="12033" max="12033" width="14.6640625" style="261" customWidth="1"/>
    <col min="12034" max="12045" width="10.88671875" style="261" customWidth="1"/>
    <col min="12046" max="12046" width="10.109375" style="261" customWidth="1"/>
    <col min="12047" max="12288" width="9.109375" style="261"/>
    <col min="12289" max="12289" width="14.6640625" style="261" customWidth="1"/>
    <col min="12290" max="12301" width="10.88671875" style="261" customWidth="1"/>
    <col min="12302" max="12302" width="10.109375" style="261" customWidth="1"/>
    <col min="12303" max="12544" width="9.109375" style="261"/>
    <col min="12545" max="12545" width="14.6640625" style="261" customWidth="1"/>
    <col min="12546" max="12557" width="10.88671875" style="261" customWidth="1"/>
    <col min="12558" max="12558" width="10.109375" style="261" customWidth="1"/>
    <col min="12559" max="12800" width="9.109375" style="261"/>
    <col min="12801" max="12801" width="14.6640625" style="261" customWidth="1"/>
    <col min="12802" max="12813" width="10.88671875" style="261" customWidth="1"/>
    <col min="12814" max="12814" width="10.109375" style="261" customWidth="1"/>
    <col min="12815" max="13056" width="9.109375" style="261"/>
    <col min="13057" max="13057" width="14.6640625" style="261" customWidth="1"/>
    <col min="13058" max="13069" width="10.88671875" style="261" customWidth="1"/>
    <col min="13070" max="13070" width="10.109375" style="261" customWidth="1"/>
    <col min="13071" max="13312" width="9.109375" style="261"/>
    <col min="13313" max="13313" width="14.6640625" style="261" customWidth="1"/>
    <col min="13314" max="13325" width="10.88671875" style="261" customWidth="1"/>
    <col min="13326" max="13326" width="10.109375" style="261" customWidth="1"/>
    <col min="13327" max="13568" width="9.109375" style="261"/>
    <col min="13569" max="13569" width="14.6640625" style="261" customWidth="1"/>
    <col min="13570" max="13581" width="10.88671875" style="261" customWidth="1"/>
    <col min="13582" max="13582" width="10.109375" style="261" customWidth="1"/>
    <col min="13583" max="13824" width="9.109375" style="261"/>
    <col min="13825" max="13825" width="14.6640625" style="261" customWidth="1"/>
    <col min="13826" max="13837" width="10.88671875" style="261" customWidth="1"/>
    <col min="13838" max="13838" width="10.109375" style="261" customWidth="1"/>
    <col min="13839" max="14080" width="9.109375" style="261"/>
    <col min="14081" max="14081" width="14.6640625" style="261" customWidth="1"/>
    <col min="14082" max="14093" width="10.88671875" style="261" customWidth="1"/>
    <col min="14094" max="14094" width="10.109375" style="261" customWidth="1"/>
    <col min="14095" max="14336" width="9.109375" style="261"/>
    <col min="14337" max="14337" width="14.6640625" style="261" customWidth="1"/>
    <col min="14338" max="14349" width="10.88671875" style="261" customWidth="1"/>
    <col min="14350" max="14350" width="10.109375" style="261" customWidth="1"/>
    <col min="14351" max="14592" width="9.109375" style="261"/>
    <col min="14593" max="14593" width="14.6640625" style="261" customWidth="1"/>
    <col min="14594" max="14605" width="10.88671875" style="261" customWidth="1"/>
    <col min="14606" max="14606" width="10.109375" style="261" customWidth="1"/>
    <col min="14607" max="14848" width="9.109375" style="261"/>
    <col min="14849" max="14849" width="14.6640625" style="261" customWidth="1"/>
    <col min="14850" max="14861" width="10.88671875" style="261" customWidth="1"/>
    <col min="14862" max="14862" width="10.109375" style="261" customWidth="1"/>
    <col min="14863" max="15104" width="9.109375" style="261"/>
    <col min="15105" max="15105" width="14.6640625" style="261" customWidth="1"/>
    <col min="15106" max="15117" width="10.88671875" style="261" customWidth="1"/>
    <col min="15118" max="15118" width="10.109375" style="261" customWidth="1"/>
    <col min="15119" max="15360" width="9.109375" style="261"/>
    <col min="15361" max="15361" width="14.6640625" style="261" customWidth="1"/>
    <col min="15362" max="15373" width="10.88671875" style="261" customWidth="1"/>
    <col min="15374" max="15374" width="10.109375" style="261" customWidth="1"/>
    <col min="15375" max="15616" width="9.109375" style="261"/>
    <col min="15617" max="15617" width="14.6640625" style="261" customWidth="1"/>
    <col min="15618" max="15629" width="10.88671875" style="261" customWidth="1"/>
    <col min="15630" max="15630" width="10.109375" style="261" customWidth="1"/>
    <col min="15631" max="15872" width="9.109375" style="261"/>
    <col min="15873" max="15873" width="14.6640625" style="261" customWidth="1"/>
    <col min="15874" max="15885" width="10.88671875" style="261" customWidth="1"/>
    <col min="15886" max="15886" width="10.109375" style="261" customWidth="1"/>
    <col min="15887" max="16128" width="9.109375" style="261"/>
    <col min="16129" max="16129" width="14.6640625" style="261" customWidth="1"/>
    <col min="16130" max="16141" width="10.88671875" style="261" customWidth="1"/>
    <col min="16142" max="16142" width="10.109375" style="261" customWidth="1"/>
    <col min="16143" max="16384" width="9.109375" style="261"/>
  </cols>
  <sheetData>
    <row r="1" spans="1:14" x14ac:dyDescent="0.3">
      <c r="A1" s="263" t="s">
        <v>326</v>
      </c>
      <c r="B1" s="264"/>
      <c r="C1" s="264"/>
      <c r="D1" s="264"/>
      <c r="E1" s="264"/>
      <c r="F1" s="264"/>
      <c r="G1" s="264"/>
      <c r="H1" s="264"/>
      <c r="I1" s="264"/>
      <c r="J1" s="264"/>
      <c r="K1" s="264"/>
      <c r="L1" s="264"/>
      <c r="M1" s="264"/>
      <c r="N1" s="264"/>
    </row>
    <row r="2" spans="1:14" x14ac:dyDescent="0.3">
      <c r="A2" s="263" t="s">
        <v>327</v>
      </c>
      <c r="B2" s="264"/>
      <c r="C2" s="264"/>
      <c r="D2" s="264"/>
      <c r="E2" s="264"/>
      <c r="F2" s="264"/>
      <c r="G2" s="264"/>
      <c r="H2" s="264"/>
      <c r="I2" s="264"/>
      <c r="J2" s="264"/>
      <c r="K2" s="264"/>
      <c r="L2" s="264"/>
      <c r="M2" s="264"/>
      <c r="N2" s="264"/>
    </row>
    <row r="3" spans="1:14" x14ac:dyDescent="0.3">
      <c r="A3" s="260" t="s">
        <v>0</v>
      </c>
      <c r="B3" s="260" t="s">
        <v>1</v>
      </c>
      <c r="C3" s="260" t="s">
        <v>2</v>
      </c>
      <c r="D3" s="260" t="s">
        <v>3</v>
      </c>
      <c r="E3" s="260" t="s">
        <v>4</v>
      </c>
      <c r="F3" s="260" t="s">
        <v>5</v>
      </c>
      <c r="G3" s="260" t="s">
        <v>6</v>
      </c>
      <c r="H3" s="260" t="s">
        <v>7</v>
      </c>
      <c r="I3" s="260" t="s">
        <v>8</v>
      </c>
      <c r="J3" s="260" t="s">
        <v>9</v>
      </c>
      <c r="K3" s="260" t="s">
        <v>10</v>
      </c>
      <c r="L3" s="260" t="s">
        <v>11</v>
      </c>
      <c r="M3" s="260" t="s">
        <v>12</v>
      </c>
      <c r="N3" s="260" t="s">
        <v>13</v>
      </c>
    </row>
    <row r="4" spans="1:14" x14ac:dyDescent="0.3">
      <c r="A4" s="260" t="s">
        <v>14</v>
      </c>
      <c r="B4" s="29">
        <v>1966104</v>
      </c>
      <c r="C4" s="29">
        <v>3659032</v>
      </c>
      <c r="D4" s="29">
        <v>767678</v>
      </c>
      <c r="E4" s="29">
        <v>1195430</v>
      </c>
      <c r="F4" s="29">
        <v>1811400</v>
      </c>
      <c r="G4" s="29">
        <v>3784988</v>
      </c>
      <c r="H4" s="29">
        <v>4264456</v>
      </c>
      <c r="I4" s="29">
        <v>10510</v>
      </c>
      <c r="J4" s="29">
        <v>644292</v>
      </c>
      <c r="K4" s="29">
        <v>1245369</v>
      </c>
      <c r="L4" s="29">
        <v>0</v>
      </c>
      <c r="M4" s="28" t="s">
        <v>15</v>
      </c>
      <c r="N4" s="29">
        <v>19349260</v>
      </c>
    </row>
    <row r="5" spans="1:14" x14ac:dyDescent="0.3">
      <c r="A5" s="260" t="s">
        <v>16</v>
      </c>
      <c r="B5" s="29">
        <v>505315</v>
      </c>
      <c r="C5" s="29">
        <v>900679</v>
      </c>
      <c r="D5" s="29">
        <v>200481</v>
      </c>
      <c r="E5" s="29">
        <v>310895</v>
      </c>
      <c r="F5" s="29">
        <v>476217</v>
      </c>
      <c r="G5" s="29">
        <v>1229117</v>
      </c>
      <c r="H5" s="29">
        <v>1179948</v>
      </c>
      <c r="I5" s="29">
        <v>2732</v>
      </c>
      <c r="J5" s="29">
        <v>165141</v>
      </c>
      <c r="K5" s="29">
        <v>320805</v>
      </c>
      <c r="L5" s="28" t="s">
        <v>15</v>
      </c>
      <c r="M5" s="28" t="s">
        <v>15</v>
      </c>
      <c r="N5" s="29">
        <v>5291331</v>
      </c>
    </row>
    <row r="6" spans="1:14" x14ac:dyDescent="0.3">
      <c r="A6" s="260" t="s">
        <v>17</v>
      </c>
      <c r="B6" s="29">
        <v>68009</v>
      </c>
      <c r="C6" s="29">
        <v>256021</v>
      </c>
      <c r="D6" s="29">
        <v>38654</v>
      </c>
      <c r="E6" s="29">
        <v>63267</v>
      </c>
      <c r="F6" s="29">
        <v>113628</v>
      </c>
      <c r="G6" s="29">
        <v>163654</v>
      </c>
      <c r="H6" s="29">
        <v>213308</v>
      </c>
      <c r="I6" s="29">
        <v>479</v>
      </c>
      <c r="J6" s="29">
        <v>27491</v>
      </c>
      <c r="K6" s="29">
        <v>24308</v>
      </c>
      <c r="L6" s="28" t="s">
        <v>15</v>
      </c>
      <c r="M6" s="28" t="s">
        <v>15</v>
      </c>
      <c r="N6" s="29">
        <v>968820</v>
      </c>
    </row>
    <row r="7" spans="1:14" x14ac:dyDescent="0.3">
      <c r="A7" s="260" t="s">
        <v>18</v>
      </c>
      <c r="B7" s="29">
        <v>216663</v>
      </c>
      <c r="C7" s="29">
        <v>282020</v>
      </c>
      <c r="D7" s="29">
        <v>93422</v>
      </c>
      <c r="E7" s="29">
        <v>143318</v>
      </c>
      <c r="F7" s="29">
        <v>159713</v>
      </c>
      <c r="G7" s="29">
        <v>644830</v>
      </c>
      <c r="H7" s="29">
        <v>514693</v>
      </c>
      <c r="I7" s="29">
        <v>1165</v>
      </c>
      <c r="J7" s="29">
        <v>57344</v>
      </c>
      <c r="K7" s="29">
        <v>122417</v>
      </c>
      <c r="L7" s="28" t="s">
        <v>15</v>
      </c>
      <c r="M7" s="28" t="s">
        <v>15</v>
      </c>
      <c r="N7" s="29">
        <v>2235584</v>
      </c>
    </row>
    <row r="8" spans="1:14" x14ac:dyDescent="0.3">
      <c r="A8" s="260" t="s">
        <v>19</v>
      </c>
      <c r="B8" s="29">
        <v>87042</v>
      </c>
      <c r="C8" s="29">
        <v>221862</v>
      </c>
      <c r="D8" s="29">
        <v>60490</v>
      </c>
      <c r="E8" s="29">
        <v>76282</v>
      </c>
      <c r="F8" s="29">
        <v>111411</v>
      </c>
      <c r="G8" s="29">
        <v>215892</v>
      </c>
      <c r="H8" s="29">
        <v>249252</v>
      </c>
      <c r="I8" s="29">
        <v>519</v>
      </c>
      <c r="J8" s="29">
        <v>40242</v>
      </c>
      <c r="K8" s="29">
        <v>72880</v>
      </c>
      <c r="L8" s="28" t="s">
        <v>15</v>
      </c>
      <c r="M8" s="28" t="s">
        <v>15</v>
      </c>
      <c r="N8" s="29">
        <v>1135873</v>
      </c>
    </row>
    <row r="9" spans="1:14" x14ac:dyDescent="0.3">
      <c r="A9" s="260" t="s">
        <v>20</v>
      </c>
      <c r="B9" s="28" t="s">
        <v>15</v>
      </c>
      <c r="C9" s="28" t="s">
        <v>15</v>
      </c>
      <c r="D9" s="28" t="s">
        <v>15</v>
      </c>
      <c r="E9" s="28" t="s">
        <v>15</v>
      </c>
      <c r="F9" s="28" t="s">
        <v>15</v>
      </c>
      <c r="G9" s="28" t="s">
        <v>15</v>
      </c>
      <c r="H9" s="28" t="s">
        <v>15</v>
      </c>
      <c r="I9" s="28" t="s">
        <v>15</v>
      </c>
      <c r="J9" s="28" t="s">
        <v>15</v>
      </c>
      <c r="K9" s="28" t="s">
        <v>15</v>
      </c>
      <c r="L9" s="29">
        <v>2308964</v>
      </c>
      <c r="M9" s="28" t="s">
        <v>15</v>
      </c>
      <c r="N9" s="29">
        <v>2308964</v>
      </c>
    </row>
    <row r="10" spans="1:14" x14ac:dyDescent="0.3">
      <c r="A10" s="260"/>
      <c r="B10" s="28"/>
      <c r="C10" s="28"/>
      <c r="D10" s="28"/>
      <c r="E10" s="28"/>
      <c r="F10" s="28"/>
      <c r="G10" s="28"/>
      <c r="H10" s="28"/>
      <c r="I10" s="28"/>
      <c r="J10" s="28"/>
      <c r="K10" s="28"/>
      <c r="L10" s="29"/>
      <c r="M10" s="28"/>
      <c r="N10" s="29"/>
    </row>
    <row r="11" spans="1:14" x14ac:dyDescent="0.3">
      <c r="A11" s="260" t="s">
        <v>21</v>
      </c>
      <c r="B11" s="29">
        <v>1789</v>
      </c>
      <c r="C11" s="28" t="s">
        <v>15</v>
      </c>
      <c r="D11" s="29">
        <v>7</v>
      </c>
      <c r="E11" s="28" t="s">
        <v>15</v>
      </c>
      <c r="F11" s="29">
        <v>1942</v>
      </c>
      <c r="G11" s="29">
        <v>1241023</v>
      </c>
      <c r="H11" s="29">
        <v>496935</v>
      </c>
      <c r="I11" s="29">
        <v>298</v>
      </c>
      <c r="J11" s="28" t="s">
        <v>15</v>
      </c>
      <c r="K11" s="29">
        <v>33</v>
      </c>
      <c r="L11" s="28" t="s">
        <v>15</v>
      </c>
      <c r="M11" s="28" t="s">
        <v>15</v>
      </c>
      <c r="N11" s="29">
        <v>1742026</v>
      </c>
    </row>
    <row r="12" spans="1:14" x14ac:dyDescent="0.3">
      <c r="A12" s="260" t="s">
        <v>22</v>
      </c>
      <c r="B12" s="28" t="s">
        <v>15</v>
      </c>
      <c r="C12" s="29">
        <v>9</v>
      </c>
      <c r="D12" s="29">
        <v>2284</v>
      </c>
      <c r="E12" s="29">
        <v>1184</v>
      </c>
      <c r="F12" s="29">
        <v>1001</v>
      </c>
      <c r="G12" s="29">
        <v>6341</v>
      </c>
      <c r="H12" s="29">
        <v>16484</v>
      </c>
      <c r="I12" s="28" t="s">
        <v>15</v>
      </c>
      <c r="J12" s="29">
        <v>1187</v>
      </c>
      <c r="K12" s="28" t="s">
        <v>15</v>
      </c>
      <c r="L12" s="28" t="s">
        <v>15</v>
      </c>
      <c r="M12" s="28" t="s">
        <v>15</v>
      </c>
      <c r="N12" s="29">
        <v>28489</v>
      </c>
    </row>
    <row r="13" spans="1:14" x14ac:dyDescent="0.3">
      <c r="A13" s="260" t="s">
        <v>23</v>
      </c>
      <c r="B13" s="29">
        <v>1033</v>
      </c>
      <c r="C13" s="29">
        <v>55861</v>
      </c>
      <c r="D13" s="29">
        <v>5630</v>
      </c>
      <c r="E13" s="29">
        <v>23882</v>
      </c>
      <c r="F13" s="29">
        <v>22352</v>
      </c>
      <c r="G13" s="29">
        <v>75451</v>
      </c>
      <c r="H13" s="29">
        <v>120589</v>
      </c>
      <c r="I13" s="29">
        <v>247</v>
      </c>
      <c r="J13" s="29">
        <v>1570</v>
      </c>
      <c r="K13" s="29">
        <v>358</v>
      </c>
      <c r="L13" s="28" t="s">
        <v>15</v>
      </c>
      <c r="M13" s="28" t="s">
        <v>15</v>
      </c>
      <c r="N13" s="29">
        <v>306974</v>
      </c>
    </row>
    <row r="14" spans="1:14" x14ac:dyDescent="0.3">
      <c r="A14" s="260" t="s">
        <v>24</v>
      </c>
      <c r="B14" s="29">
        <v>8015</v>
      </c>
      <c r="C14" s="29">
        <v>375179</v>
      </c>
      <c r="D14" s="29">
        <v>10130</v>
      </c>
      <c r="E14" s="29">
        <v>26967</v>
      </c>
      <c r="F14" s="29">
        <v>40020</v>
      </c>
      <c r="G14" s="29">
        <v>231739</v>
      </c>
      <c r="H14" s="29">
        <v>175918</v>
      </c>
      <c r="I14" s="29">
        <v>179</v>
      </c>
      <c r="J14" s="29">
        <v>56705</v>
      </c>
      <c r="K14" s="29">
        <v>123866</v>
      </c>
      <c r="L14" s="28" t="s">
        <v>15</v>
      </c>
      <c r="M14" s="28" t="s">
        <v>15</v>
      </c>
      <c r="N14" s="29">
        <v>1048719</v>
      </c>
    </row>
    <row r="15" spans="1:14" x14ac:dyDescent="0.3">
      <c r="A15" s="260" t="s">
        <v>25</v>
      </c>
      <c r="B15" s="29">
        <v>9153</v>
      </c>
      <c r="C15" s="29">
        <v>594</v>
      </c>
      <c r="D15" s="29">
        <v>120</v>
      </c>
      <c r="E15" s="29">
        <v>110</v>
      </c>
      <c r="F15" s="29">
        <v>79</v>
      </c>
      <c r="G15" s="29">
        <v>650</v>
      </c>
      <c r="H15" s="29">
        <v>548</v>
      </c>
      <c r="I15" s="28" t="s">
        <v>15</v>
      </c>
      <c r="J15" s="29">
        <v>8985</v>
      </c>
      <c r="K15" s="29">
        <v>396</v>
      </c>
      <c r="L15" s="28" t="s">
        <v>15</v>
      </c>
      <c r="M15" s="28" t="s">
        <v>15</v>
      </c>
      <c r="N15" s="29">
        <v>20636</v>
      </c>
    </row>
    <row r="16" spans="1:14" x14ac:dyDescent="0.3">
      <c r="A16" s="260" t="s">
        <v>26</v>
      </c>
      <c r="B16" s="29">
        <v>12133</v>
      </c>
      <c r="C16" s="29">
        <v>3916</v>
      </c>
      <c r="D16" s="29">
        <v>1494</v>
      </c>
      <c r="E16" s="29">
        <v>1585</v>
      </c>
      <c r="F16" s="29">
        <v>4468</v>
      </c>
      <c r="G16" s="29">
        <v>5390</v>
      </c>
      <c r="H16" s="29">
        <v>12435</v>
      </c>
      <c r="I16" s="28" t="s">
        <v>15</v>
      </c>
      <c r="J16" s="29">
        <v>1043</v>
      </c>
      <c r="K16" s="29">
        <v>21192</v>
      </c>
      <c r="L16" s="28" t="s">
        <v>15</v>
      </c>
      <c r="M16" s="28" t="s">
        <v>15</v>
      </c>
      <c r="N16" s="29">
        <v>63656</v>
      </c>
    </row>
    <row r="17" spans="1:14" x14ac:dyDescent="0.3">
      <c r="A17" s="260" t="s">
        <v>27</v>
      </c>
      <c r="B17" s="29">
        <v>56493</v>
      </c>
      <c r="C17" s="29">
        <v>241202</v>
      </c>
      <c r="D17" s="29">
        <v>7459</v>
      </c>
      <c r="E17" s="29">
        <v>26142</v>
      </c>
      <c r="F17" s="29">
        <v>167602</v>
      </c>
      <c r="G17" s="29">
        <v>11214</v>
      </c>
      <c r="H17" s="29">
        <v>171717</v>
      </c>
      <c r="I17" s="29">
        <v>74</v>
      </c>
      <c r="J17" s="29">
        <v>7960</v>
      </c>
      <c r="K17" s="29">
        <v>151578</v>
      </c>
      <c r="L17" s="28" t="s">
        <v>15</v>
      </c>
      <c r="M17" s="28" t="s">
        <v>15</v>
      </c>
      <c r="N17" s="29">
        <v>841442</v>
      </c>
    </row>
    <row r="18" spans="1:14" x14ac:dyDescent="0.3">
      <c r="A18" s="260"/>
      <c r="B18" s="29"/>
      <c r="C18" s="29"/>
      <c r="D18" s="29"/>
      <c r="E18" s="29"/>
      <c r="F18" s="29"/>
      <c r="G18" s="29"/>
      <c r="H18" s="29"/>
      <c r="I18" s="29"/>
      <c r="J18" s="29"/>
      <c r="K18" s="29"/>
      <c r="L18" s="28"/>
      <c r="M18" s="28"/>
      <c r="N18" s="29"/>
    </row>
    <row r="19" spans="1:14" x14ac:dyDescent="0.3">
      <c r="A19" s="260" t="s">
        <v>28</v>
      </c>
      <c r="B19" s="29">
        <v>11701</v>
      </c>
      <c r="C19" s="29">
        <v>2564</v>
      </c>
      <c r="D19" s="29">
        <v>749</v>
      </c>
      <c r="E19" s="29">
        <v>402</v>
      </c>
      <c r="F19" s="29">
        <v>3213</v>
      </c>
      <c r="G19" s="29">
        <v>2971</v>
      </c>
      <c r="H19" s="29">
        <v>10811</v>
      </c>
      <c r="I19" s="28" t="s">
        <v>15</v>
      </c>
      <c r="J19" s="29">
        <v>718</v>
      </c>
      <c r="K19" s="29">
        <v>3567</v>
      </c>
      <c r="L19" s="28" t="s">
        <v>15</v>
      </c>
      <c r="M19" s="28" t="s">
        <v>15</v>
      </c>
      <c r="N19" s="29">
        <v>36696</v>
      </c>
    </row>
    <row r="20" spans="1:14" x14ac:dyDescent="0.3">
      <c r="A20" s="260" t="s">
        <v>29</v>
      </c>
      <c r="B20" s="29">
        <v>6231</v>
      </c>
      <c r="C20" s="29">
        <v>632</v>
      </c>
      <c r="D20" s="29">
        <v>727</v>
      </c>
      <c r="E20" s="29">
        <v>199</v>
      </c>
      <c r="F20" s="29">
        <v>54817</v>
      </c>
      <c r="G20" s="29">
        <v>1619</v>
      </c>
      <c r="H20" s="29">
        <v>1517</v>
      </c>
      <c r="I20" s="29">
        <v>1</v>
      </c>
      <c r="J20" s="29">
        <v>203</v>
      </c>
      <c r="K20" s="29">
        <v>516</v>
      </c>
      <c r="L20" s="28" t="s">
        <v>15</v>
      </c>
      <c r="M20" s="28" t="s">
        <v>15</v>
      </c>
      <c r="N20" s="29">
        <v>66462</v>
      </c>
    </row>
    <row r="21" spans="1:14" x14ac:dyDescent="0.3">
      <c r="A21" s="260" t="s">
        <v>30</v>
      </c>
      <c r="B21" s="29">
        <v>12976</v>
      </c>
      <c r="C21" s="29">
        <v>5540</v>
      </c>
      <c r="D21" s="29">
        <v>1896</v>
      </c>
      <c r="E21" s="29">
        <v>3858</v>
      </c>
      <c r="F21" s="29">
        <v>5798</v>
      </c>
      <c r="G21" s="29">
        <v>10131</v>
      </c>
      <c r="H21" s="29">
        <v>9297</v>
      </c>
      <c r="I21" s="28" t="s">
        <v>15</v>
      </c>
      <c r="J21" s="29">
        <v>1763</v>
      </c>
      <c r="K21" s="29">
        <v>2615</v>
      </c>
      <c r="L21" s="28" t="s">
        <v>15</v>
      </c>
      <c r="M21" s="28" t="s">
        <v>15</v>
      </c>
      <c r="N21" s="29">
        <v>53874</v>
      </c>
    </row>
    <row r="22" spans="1:14" x14ac:dyDescent="0.3">
      <c r="A22" s="260" t="s">
        <v>31</v>
      </c>
      <c r="B22" s="29">
        <v>97059</v>
      </c>
      <c r="C22" s="29">
        <v>38234</v>
      </c>
      <c r="D22" s="29">
        <v>452</v>
      </c>
      <c r="E22" s="28" t="s">
        <v>15</v>
      </c>
      <c r="F22" s="29">
        <v>2503</v>
      </c>
      <c r="G22" s="29">
        <v>3863</v>
      </c>
      <c r="H22" s="29">
        <v>7335</v>
      </c>
      <c r="I22" s="28" t="s">
        <v>15</v>
      </c>
      <c r="J22" s="29">
        <v>3373</v>
      </c>
      <c r="K22" s="29">
        <v>193</v>
      </c>
      <c r="L22" s="28" t="s">
        <v>15</v>
      </c>
      <c r="M22" s="28" t="s">
        <v>15</v>
      </c>
      <c r="N22" s="29">
        <v>153014</v>
      </c>
    </row>
    <row r="23" spans="1:14" x14ac:dyDescent="0.3">
      <c r="A23" s="260" t="s">
        <v>32</v>
      </c>
      <c r="B23" s="29">
        <v>41</v>
      </c>
      <c r="C23" s="28" t="s">
        <v>15</v>
      </c>
      <c r="D23" s="28" t="s">
        <v>15</v>
      </c>
      <c r="E23" s="28" t="s">
        <v>15</v>
      </c>
      <c r="F23" s="28" t="s">
        <v>15</v>
      </c>
      <c r="G23" s="28" t="s">
        <v>15</v>
      </c>
      <c r="H23" s="28" t="s">
        <v>15</v>
      </c>
      <c r="I23" s="28" t="s">
        <v>15</v>
      </c>
      <c r="J23" s="28" t="s">
        <v>15</v>
      </c>
      <c r="K23" s="28" t="s">
        <v>15</v>
      </c>
      <c r="L23" s="28" t="s">
        <v>15</v>
      </c>
      <c r="M23" s="28" t="s">
        <v>15</v>
      </c>
      <c r="N23" s="29">
        <v>41</v>
      </c>
    </row>
    <row r="24" spans="1:14" x14ac:dyDescent="0.3">
      <c r="A24" s="260"/>
      <c r="B24" s="29"/>
      <c r="C24" s="28"/>
      <c r="D24" s="28"/>
      <c r="E24" s="28"/>
      <c r="F24" s="28"/>
      <c r="G24" s="28"/>
      <c r="H24" s="28"/>
      <c r="I24" s="28"/>
      <c r="J24" s="28"/>
      <c r="K24" s="28"/>
      <c r="L24" s="28"/>
      <c r="M24" s="28"/>
      <c r="N24" s="29"/>
    </row>
    <row r="25" spans="1:14" x14ac:dyDescent="0.3">
      <c r="A25" s="260" t="s">
        <v>33</v>
      </c>
      <c r="B25" s="29">
        <v>3695</v>
      </c>
      <c r="C25" s="29">
        <v>76</v>
      </c>
      <c r="D25" s="29">
        <v>92</v>
      </c>
      <c r="E25" s="28" t="s">
        <v>15</v>
      </c>
      <c r="F25" s="29">
        <v>222</v>
      </c>
      <c r="G25" s="29">
        <v>175</v>
      </c>
      <c r="H25" s="29">
        <v>13636</v>
      </c>
      <c r="I25" s="28" t="s">
        <v>15</v>
      </c>
      <c r="J25" s="29">
        <v>117</v>
      </c>
      <c r="K25" s="29">
        <v>114</v>
      </c>
      <c r="L25" s="28" t="s">
        <v>15</v>
      </c>
      <c r="M25" s="28" t="s">
        <v>15</v>
      </c>
      <c r="N25" s="29">
        <v>18128</v>
      </c>
    </row>
    <row r="26" spans="1:14" x14ac:dyDescent="0.3">
      <c r="A26" s="260" t="s">
        <v>35</v>
      </c>
      <c r="B26" s="28" t="s">
        <v>15</v>
      </c>
      <c r="C26" s="29">
        <v>0</v>
      </c>
      <c r="D26" s="28" t="s">
        <v>15</v>
      </c>
      <c r="E26" s="28" t="s">
        <v>15</v>
      </c>
      <c r="F26" s="28" t="s">
        <v>15</v>
      </c>
      <c r="G26" s="28" t="s">
        <v>15</v>
      </c>
      <c r="H26" s="28" t="s">
        <v>15</v>
      </c>
      <c r="I26" s="28" t="s">
        <v>15</v>
      </c>
      <c r="J26" s="29">
        <v>837190</v>
      </c>
      <c r="K26" s="28" t="s">
        <v>15</v>
      </c>
      <c r="L26" s="28" t="s">
        <v>15</v>
      </c>
      <c r="M26" s="28" t="s">
        <v>15</v>
      </c>
      <c r="N26" s="29">
        <v>837190</v>
      </c>
    </row>
    <row r="27" spans="1:14" x14ac:dyDescent="0.3">
      <c r="A27" s="260" t="s">
        <v>36</v>
      </c>
      <c r="B27" s="28" t="s">
        <v>15</v>
      </c>
      <c r="C27" s="28" t="s">
        <v>15</v>
      </c>
      <c r="D27" s="28" t="s">
        <v>15</v>
      </c>
      <c r="E27" s="28" t="s">
        <v>15</v>
      </c>
      <c r="F27" s="28" t="s">
        <v>15</v>
      </c>
      <c r="G27" s="28" t="s">
        <v>15</v>
      </c>
      <c r="H27" s="28" t="s">
        <v>15</v>
      </c>
      <c r="I27" s="28" t="s">
        <v>15</v>
      </c>
      <c r="J27" s="29">
        <v>945083</v>
      </c>
      <c r="K27" s="28" t="s">
        <v>15</v>
      </c>
      <c r="L27" s="28" t="s">
        <v>15</v>
      </c>
      <c r="M27" s="28" t="s">
        <v>15</v>
      </c>
      <c r="N27" s="29">
        <v>945083</v>
      </c>
    </row>
    <row r="28" spans="1:14" x14ac:dyDescent="0.3">
      <c r="A28" s="260" t="s">
        <v>37</v>
      </c>
      <c r="B28" s="29">
        <v>1047</v>
      </c>
      <c r="C28" s="29">
        <v>91084</v>
      </c>
      <c r="D28" s="29">
        <v>332577</v>
      </c>
      <c r="E28" s="29">
        <v>178978</v>
      </c>
      <c r="F28" s="29">
        <v>196364</v>
      </c>
      <c r="G28" s="29">
        <v>112983</v>
      </c>
      <c r="H28" s="29">
        <v>19090</v>
      </c>
      <c r="I28" s="29">
        <v>407368</v>
      </c>
      <c r="J28" s="29">
        <v>1187</v>
      </c>
      <c r="K28" s="29">
        <v>6441</v>
      </c>
      <c r="L28" s="28" t="s">
        <v>15</v>
      </c>
      <c r="M28" s="28" t="s">
        <v>15</v>
      </c>
      <c r="N28" s="29">
        <v>1347119</v>
      </c>
    </row>
    <row r="29" spans="1:14" x14ac:dyDescent="0.3">
      <c r="A29" s="260" t="s">
        <v>38</v>
      </c>
      <c r="B29" s="29">
        <v>8205</v>
      </c>
      <c r="C29" s="29">
        <v>173660</v>
      </c>
      <c r="D29" s="29">
        <v>35763</v>
      </c>
      <c r="E29" s="29">
        <v>14930</v>
      </c>
      <c r="F29" s="29">
        <v>201483</v>
      </c>
      <c r="G29" s="29">
        <v>17724</v>
      </c>
      <c r="H29" s="29">
        <v>17728</v>
      </c>
      <c r="I29" s="28" t="s">
        <v>15</v>
      </c>
      <c r="J29" s="29">
        <v>213129</v>
      </c>
      <c r="K29" s="29">
        <v>13896</v>
      </c>
      <c r="L29" s="28" t="s">
        <v>15</v>
      </c>
      <c r="M29" s="28" t="s">
        <v>15</v>
      </c>
      <c r="N29" s="29">
        <v>696517</v>
      </c>
    </row>
    <row r="30" spans="1:14" x14ac:dyDescent="0.3">
      <c r="A30" s="260" t="s">
        <v>39</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x14ac:dyDescent="0.3">
      <c r="A31" s="260" t="s">
        <v>40</v>
      </c>
      <c r="B31" s="29">
        <v>469</v>
      </c>
      <c r="C31" s="28" t="s">
        <v>15</v>
      </c>
      <c r="D31" s="28" t="s">
        <v>15</v>
      </c>
      <c r="E31" s="29">
        <v>162</v>
      </c>
      <c r="F31" s="28" t="s">
        <v>15</v>
      </c>
      <c r="G31" s="29">
        <v>665992</v>
      </c>
      <c r="H31" s="28" t="s">
        <v>15</v>
      </c>
      <c r="I31" s="29">
        <v>7617104</v>
      </c>
      <c r="J31" s="29">
        <v>64243</v>
      </c>
      <c r="K31" s="29">
        <v>86</v>
      </c>
      <c r="L31" s="28" t="s">
        <v>15</v>
      </c>
      <c r="M31" s="28" t="s">
        <v>15</v>
      </c>
      <c r="N31" s="29">
        <v>8348058</v>
      </c>
    </row>
    <row r="32" spans="1:14" x14ac:dyDescent="0.3">
      <c r="A32" s="260" t="s">
        <v>41</v>
      </c>
      <c r="B32" s="28" t="s">
        <v>15</v>
      </c>
      <c r="C32" s="29">
        <v>108543</v>
      </c>
      <c r="D32" s="29">
        <v>210</v>
      </c>
      <c r="E32" s="28" t="s">
        <v>15</v>
      </c>
      <c r="F32" s="29">
        <v>2605</v>
      </c>
      <c r="G32" s="29">
        <v>25661</v>
      </c>
      <c r="H32" s="29">
        <v>11</v>
      </c>
      <c r="I32" s="28" t="s">
        <v>15</v>
      </c>
      <c r="J32" s="29">
        <v>21</v>
      </c>
      <c r="K32" s="29">
        <v>184</v>
      </c>
      <c r="L32" s="28" t="s">
        <v>15</v>
      </c>
      <c r="M32" s="28" t="s">
        <v>15</v>
      </c>
      <c r="N32" s="29">
        <v>137234</v>
      </c>
    </row>
    <row r="33" spans="1:14" x14ac:dyDescent="0.3">
      <c r="A33" s="260" t="s">
        <v>43</v>
      </c>
      <c r="B33" s="29">
        <v>55901</v>
      </c>
      <c r="C33" s="29">
        <v>713061</v>
      </c>
      <c r="D33" s="29">
        <v>81090</v>
      </c>
      <c r="E33" s="29">
        <v>106660</v>
      </c>
      <c r="F33" s="29">
        <v>603958</v>
      </c>
      <c r="G33" s="29">
        <v>508649</v>
      </c>
      <c r="H33" s="29">
        <v>268051</v>
      </c>
      <c r="I33" s="28" t="s">
        <v>15</v>
      </c>
      <c r="J33" s="29">
        <v>287299</v>
      </c>
      <c r="K33" s="29">
        <v>69424</v>
      </c>
      <c r="L33" s="28" t="s">
        <v>15</v>
      </c>
      <c r="M33" s="28" t="s">
        <v>15</v>
      </c>
      <c r="N33" s="29">
        <v>2694092</v>
      </c>
    </row>
    <row r="34" spans="1:14" x14ac:dyDescent="0.3">
      <c r="A34" s="260" t="s">
        <v>44</v>
      </c>
      <c r="B34" s="28" t="s">
        <v>15</v>
      </c>
      <c r="C34" s="29">
        <v>522400</v>
      </c>
      <c r="D34" s="29">
        <v>64666</v>
      </c>
      <c r="E34" s="29">
        <v>-227880</v>
      </c>
      <c r="F34" s="29">
        <v>39969</v>
      </c>
      <c r="G34" s="29">
        <v>-4141</v>
      </c>
      <c r="H34" s="29">
        <v>13099583</v>
      </c>
      <c r="I34" s="29">
        <v>877608</v>
      </c>
      <c r="J34" s="29">
        <v>676</v>
      </c>
      <c r="K34" s="29">
        <v>159766</v>
      </c>
      <c r="L34" s="28" t="s">
        <v>15</v>
      </c>
      <c r="M34" s="28" t="s">
        <v>15</v>
      </c>
      <c r="N34" s="29">
        <v>14532647</v>
      </c>
    </row>
    <row r="35" spans="1:14" x14ac:dyDescent="0.3">
      <c r="A35" s="260" t="s">
        <v>45</v>
      </c>
      <c r="B35" s="28" t="s">
        <v>15</v>
      </c>
      <c r="C35" s="28" t="s">
        <v>15</v>
      </c>
      <c r="D35" s="28" t="s">
        <v>15</v>
      </c>
      <c r="E35" s="29">
        <v>365833</v>
      </c>
      <c r="F35" s="29">
        <v>7839</v>
      </c>
      <c r="G35" s="28" t="s">
        <v>15</v>
      </c>
      <c r="H35" s="28" t="s">
        <v>15</v>
      </c>
      <c r="I35" s="28" t="s">
        <v>15</v>
      </c>
      <c r="J35" s="28" t="s">
        <v>15</v>
      </c>
      <c r="K35" s="28" t="s">
        <v>15</v>
      </c>
      <c r="L35" s="28" t="s">
        <v>15</v>
      </c>
      <c r="M35" s="28" t="s">
        <v>15</v>
      </c>
      <c r="N35" s="29">
        <v>373672</v>
      </c>
    </row>
    <row r="36" spans="1:14" x14ac:dyDescent="0.3">
      <c r="A36" s="260" t="s">
        <v>46</v>
      </c>
      <c r="B36" s="28" t="s">
        <v>15</v>
      </c>
      <c r="C36" s="28" t="s">
        <v>15</v>
      </c>
      <c r="D36" s="28" t="s">
        <v>15</v>
      </c>
      <c r="E36" s="29">
        <v>291476</v>
      </c>
      <c r="F36" s="29">
        <v>14955</v>
      </c>
      <c r="G36" s="28" t="s">
        <v>15</v>
      </c>
      <c r="H36" s="28" t="s">
        <v>15</v>
      </c>
      <c r="I36" s="28" t="s">
        <v>15</v>
      </c>
      <c r="J36" s="28" t="s">
        <v>15</v>
      </c>
      <c r="K36" s="28" t="s">
        <v>15</v>
      </c>
      <c r="L36" s="28" t="s">
        <v>15</v>
      </c>
      <c r="M36" s="28" t="s">
        <v>15</v>
      </c>
      <c r="N36" s="29">
        <v>306431</v>
      </c>
    </row>
    <row r="37" spans="1:14" x14ac:dyDescent="0.3">
      <c r="A37" s="260" t="s">
        <v>47</v>
      </c>
      <c r="B37" s="28" t="s">
        <v>15</v>
      </c>
      <c r="C37" s="28" t="s">
        <v>15</v>
      </c>
      <c r="D37" s="28" t="s">
        <v>15</v>
      </c>
      <c r="E37" s="28" t="s">
        <v>15</v>
      </c>
      <c r="F37" s="28" t="s">
        <v>15</v>
      </c>
      <c r="G37" s="28" t="s">
        <v>15</v>
      </c>
      <c r="H37" s="28" t="s">
        <v>15</v>
      </c>
      <c r="I37" s="29">
        <v>294895</v>
      </c>
      <c r="J37" s="28" t="s">
        <v>15</v>
      </c>
      <c r="K37" s="28" t="s">
        <v>15</v>
      </c>
      <c r="L37" s="28" t="s">
        <v>15</v>
      </c>
      <c r="M37" s="28" t="s">
        <v>15</v>
      </c>
      <c r="N37" s="29">
        <v>294895</v>
      </c>
    </row>
    <row r="38" spans="1:14" x14ac:dyDescent="0.3">
      <c r="A38" s="260"/>
      <c r="B38" s="28"/>
      <c r="C38" s="28"/>
      <c r="D38" s="28"/>
      <c r="E38" s="28"/>
      <c r="F38" s="28"/>
      <c r="G38" s="28"/>
      <c r="H38" s="28"/>
      <c r="I38" s="29"/>
      <c r="J38" s="28"/>
      <c r="K38" s="28"/>
      <c r="L38" s="28"/>
      <c r="M38" s="28"/>
      <c r="N38" s="29"/>
    </row>
    <row r="39" spans="1:14" x14ac:dyDescent="0.3">
      <c r="A39" s="260" t="s">
        <v>48</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x14ac:dyDescent="0.3">
      <c r="A40" s="260"/>
      <c r="B40" s="29"/>
      <c r="C40" s="28"/>
      <c r="D40" s="28"/>
      <c r="E40" s="28"/>
      <c r="F40" s="28"/>
      <c r="G40" s="28"/>
      <c r="H40" s="28"/>
      <c r="I40" s="28"/>
      <c r="J40" s="28"/>
      <c r="K40" s="28"/>
      <c r="L40" s="28"/>
      <c r="M40" s="28"/>
      <c r="N40" s="29"/>
    </row>
    <row r="41" spans="1:14" x14ac:dyDescent="0.3">
      <c r="A41" s="260" t="s">
        <v>49</v>
      </c>
      <c r="B41" s="28" t="s">
        <v>15</v>
      </c>
      <c r="C41" s="28" t="s">
        <v>15</v>
      </c>
      <c r="D41" s="28" t="s">
        <v>15</v>
      </c>
      <c r="E41" s="28" t="s">
        <v>15</v>
      </c>
      <c r="F41" s="28" t="s">
        <v>15</v>
      </c>
      <c r="G41" s="28" t="s">
        <v>15</v>
      </c>
      <c r="H41" s="28" t="s">
        <v>15</v>
      </c>
      <c r="I41" s="29">
        <v>131969</v>
      </c>
      <c r="J41" s="28" t="s">
        <v>15</v>
      </c>
      <c r="K41" s="28" t="s">
        <v>15</v>
      </c>
      <c r="L41" s="28" t="s">
        <v>15</v>
      </c>
      <c r="M41" s="28" t="s">
        <v>15</v>
      </c>
      <c r="N41" s="29">
        <v>131969</v>
      </c>
    </row>
    <row r="42" spans="1:14" x14ac:dyDescent="0.3">
      <c r="A42" s="260" t="s">
        <v>50</v>
      </c>
      <c r="B42" s="29">
        <v>11312</v>
      </c>
      <c r="C42" s="29">
        <v>30385</v>
      </c>
      <c r="D42" s="29">
        <v>582</v>
      </c>
      <c r="E42" s="29">
        <v>16909</v>
      </c>
      <c r="F42" s="29">
        <v>19753</v>
      </c>
      <c r="G42" s="29">
        <v>6732</v>
      </c>
      <c r="H42" s="29">
        <v>27202</v>
      </c>
      <c r="I42" s="29">
        <v>2</v>
      </c>
      <c r="J42" s="29">
        <v>3056</v>
      </c>
      <c r="K42" s="29">
        <v>3061</v>
      </c>
      <c r="L42" s="28" t="s">
        <v>15</v>
      </c>
      <c r="M42" s="28" t="s">
        <v>15</v>
      </c>
      <c r="N42" s="29">
        <v>118993</v>
      </c>
    </row>
    <row r="43" spans="1:14" x14ac:dyDescent="0.3">
      <c r="A43" s="260" t="s">
        <v>51</v>
      </c>
      <c r="B43" s="29">
        <v>1492</v>
      </c>
      <c r="C43" s="29">
        <v>2718</v>
      </c>
      <c r="D43" s="29">
        <v>38</v>
      </c>
      <c r="E43" s="29">
        <v>1596</v>
      </c>
      <c r="F43" s="29">
        <v>2037</v>
      </c>
      <c r="G43" s="29">
        <v>868</v>
      </c>
      <c r="H43" s="29">
        <v>3491</v>
      </c>
      <c r="I43" s="29">
        <v>0</v>
      </c>
      <c r="J43" s="29">
        <v>365</v>
      </c>
      <c r="K43" s="29">
        <v>472</v>
      </c>
      <c r="L43" s="28" t="s">
        <v>15</v>
      </c>
      <c r="M43" s="28" t="s">
        <v>15</v>
      </c>
      <c r="N43" s="29">
        <v>13077</v>
      </c>
    </row>
    <row r="44" spans="1:14" x14ac:dyDescent="0.3">
      <c r="A44" s="260" t="s">
        <v>52</v>
      </c>
      <c r="B44" s="29">
        <v>4250</v>
      </c>
      <c r="C44" s="29">
        <v>1491</v>
      </c>
      <c r="D44" s="29">
        <v>56</v>
      </c>
      <c r="E44" s="29">
        <v>922</v>
      </c>
      <c r="F44" s="29">
        <v>1519</v>
      </c>
      <c r="G44" s="29">
        <v>1118</v>
      </c>
      <c r="H44" s="29">
        <v>5826</v>
      </c>
      <c r="I44" s="29">
        <v>0</v>
      </c>
      <c r="J44" s="29">
        <v>1425</v>
      </c>
      <c r="K44" s="29">
        <v>1344</v>
      </c>
      <c r="L44" s="28" t="s">
        <v>15</v>
      </c>
      <c r="M44" s="28" t="s">
        <v>15</v>
      </c>
      <c r="N44" s="29">
        <v>17951</v>
      </c>
    </row>
    <row r="45" spans="1:14" x14ac:dyDescent="0.3">
      <c r="A45" s="260" t="s">
        <v>53</v>
      </c>
      <c r="B45" s="29">
        <v>8032</v>
      </c>
      <c r="C45" s="29">
        <v>323</v>
      </c>
      <c r="D45" s="29">
        <v>114</v>
      </c>
      <c r="E45" s="28" t="s">
        <v>15</v>
      </c>
      <c r="F45" s="29">
        <v>12</v>
      </c>
      <c r="G45" s="29">
        <v>196</v>
      </c>
      <c r="H45" s="29">
        <v>245</v>
      </c>
      <c r="I45" s="28" t="s">
        <v>15</v>
      </c>
      <c r="J45" s="29">
        <v>327</v>
      </c>
      <c r="K45" s="29">
        <v>2127</v>
      </c>
      <c r="L45" s="28" t="s">
        <v>15</v>
      </c>
      <c r="M45" s="28" t="s">
        <v>15</v>
      </c>
      <c r="N45" s="29">
        <v>11375</v>
      </c>
    </row>
    <row r="46" spans="1:14" x14ac:dyDescent="0.3">
      <c r="A46" s="260" t="s">
        <v>54</v>
      </c>
      <c r="B46" s="29">
        <v>9866</v>
      </c>
      <c r="C46" s="29">
        <v>1108</v>
      </c>
      <c r="D46" s="28" t="s">
        <v>15</v>
      </c>
      <c r="E46" s="28" t="s">
        <v>15</v>
      </c>
      <c r="F46" s="28" t="s">
        <v>15</v>
      </c>
      <c r="G46" s="28" t="s">
        <v>15</v>
      </c>
      <c r="H46" s="29">
        <v>2474</v>
      </c>
      <c r="I46" s="28" t="s">
        <v>15</v>
      </c>
      <c r="J46" s="29">
        <v>292</v>
      </c>
      <c r="K46" s="29">
        <v>1089</v>
      </c>
      <c r="L46" s="28" t="s">
        <v>15</v>
      </c>
      <c r="M46" s="28" t="s">
        <v>15</v>
      </c>
      <c r="N46" s="29">
        <v>14830</v>
      </c>
    </row>
    <row r="47" spans="1:14" x14ac:dyDescent="0.3">
      <c r="A47" s="260" t="s">
        <v>55</v>
      </c>
      <c r="B47" s="29">
        <v>4812</v>
      </c>
      <c r="C47" s="29">
        <v>120</v>
      </c>
      <c r="D47" s="29">
        <v>153</v>
      </c>
      <c r="E47" s="29">
        <v>186</v>
      </c>
      <c r="F47" s="28" t="s">
        <v>15</v>
      </c>
      <c r="G47" s="28" t="s">
        <v>15</v>
      </c>
      <c r="H47" s="28" t="s">
        <v>15</v>
      </c>
      <c r="I47" s="28" t="s">
        <v>15</v>
      </c>
      <c r="J47" s="29">
        <v>652</v>
      </c>
      <c r="K47" s="28" t="s">
        <v>15</v>
      </c>
      <c r="L47" s="28" t="s">
        <v>15</v>
      </c>
      <c r="M47" s="28" t="s">
        <v>15</v>
      </c>
      <c r="N47" s="29">
        <v>5923</v>
      </c>
    </row>
    <row r="48" spans="1:14" x14ac:dyDescent="0.3">
      <c r="A48" s="260" t="s">
        <v>56</v>
      </c>
      <c r="B48" s="29">
        <v>2265</v>
      </c>
      <c r="C48" s="28" t="s">
        <v>15</v>
      </c>
      <c r="D48" s="28" t="s">
        <v>15</v>
      </c>
      <c r="E48" s="29">
        <v>74</v>
      </c>
      <c r="F48" s="29">
        <v>40</v>
      </c>
      <c r="G48" s="29">
        <v>151</v>
      </c>
      <c r="H48" s="29">
        <v>30</v>
      </c>
      <c r="I48" s="28" t="s">
        <v>15</v>
      </c>
      <c r="J48" s="29">
        <v>74</v>
      </c>
      <c r="K48" s="28" t="s">
        <v>15</v>
      </c>
      <c r="L48" s="28" t="s">
        <v>15</v>
      </c>
      <c r="M48" s="28" t="s">
        <v>15</v>
      </c>
      <c r="N48" s="29">
        <v>2633</v>
      </c>
    </row>
    <row r="49" spans="1:14" x14ac:dyDescent="0.3">
      <c r="A49" s="260" t="s">
        <v>57</v>
      </c>
      <c r="B49" s="28" t="s">
        <v>15</v>
      </c>
      <c r="C49" s="28" t="s">
        <v>15</v>
      </c>
      <c r="D49" s="28" t="s">
        <v>15</v>
      </c>
      <c r="E49" s="28" t="s">
        <v>15</v>
      </c>
      <c r="F49" s="28" t="s">
        <v>15</v>
      </c>
      <c r="G49" s="28" t="s">
        <v>15</v>
      </c>
      <c r="H49" s="28" t="s">
        <v>15</v>
      </c>
      <c r="I49" s="29">
        <v>824167</v>
      </c>
      <c r="J49" s="28" t="s">
        <v>15</v>
      </c>
      <c r="K49" s="28" t="s">
        <v>15</v>
      </c>
      <c r="L49" s="28" t="s">
        <v>15</v>
      </c>
      <c r="M49" s="28" t="s">
        <v>15</v>
      </c>
      <c r="N49" s="29">
        <v>824167</v>
      </c>
    </row>
    <row r="50" spans="1:14" x14ac:dyDescent="0.3">
      <c r="A50" s="260" t="s">
        <v>58</v>
      </c>
      <c r="B50" s="28" t="s">
        <v>15</v>
      </c>
      <c r="C50" s="28" t="s">
        <v>15</v>
      </c>
      <c r="D50" s="28" t="s">
        <v>15</v>
      </c>
      <c r="E50" s="28" t="s">
        <v>15</v>
      </c>
      <c r="F50" s="28" t="s">
        <v>15</v>
      </c>
      <c r="G50" s="28" t="s">
        <v>15</v>
      </c>
      <c r="H50" s="28" t="s">
        <v>15</v>
      </c>
      <c r="I50" s="29">
        <v>1463908</v>
      </c>
      <c r="J50" s="28" t="s">
        <v>15</v>
      </c>
      <c r="K50" s="28" t="s">
        <v>15</v>
      </c>
      <c r="L50" s="28" t="s">
        <v>15</v>
      </c>
      <c r="M50" s="28" t="s">
        <v>15</v>
      </c>
      <c r="N50" s="29">
        <v>1463908</v>
      </c>
    </row>
    <row r="51" spans="1:14" x14ac:dyDescent="0.3">
      <c r="A51" s="260" t="s">
        <v>59</v>
      </c>
      <c r="B51" s="28" t="s">
        <v>15</v>
      </c>
      <c r="C51" s="28" t="s">
        <v>15</v>
      </c>
      <c r="D51" s="29">
        <v>138249</v>
      </c>
      <c r="E51" s="29">
        <v>858667</v>
      </c>
      <c r="F51" s="28" t="s">
        <v>15</v>
      </c>
      <c r="G51" s="28" t="s">
        <v>15</v>
      </c>
      <c r="H51" s="28" t="s">
        <v>15</v>
      </c>
      <c r="I51" s="28" t="s">
        <v>15</v>
      </c>
      <c r="J51" s="28" t="s">
        <v>15</v>
      </c>
      <c r="K51" s="28" t="s">
        <v>15</v>
      </c>
      <c r="L51" s="28" t="s">
        <v>15</v>
      </c>
      <c r="M51" s="28" t="s">
        <v>15</v>
      </c>
      <c r="N51" s="29">
        <v>996916</v>
      </c>
    </row>
    <row r="52" spans="1:14" x14ac:dyDescent="0.3">
      <c r="A52" s="260" t="s">
        <v>60</v>
      </c>
      <c r="B52" s="29">
        <v>0</v>
      </c>
      <c r="C52" s="28" t="s">
        <v>15</v>
      </c>
      <c r="D52" s="29">
        <v>170857</v>
      </c>
      <c r="E52" s="29">
        <v>800091</v>
      </c>
      <c r="F52" s="28" t="s">
        <v>15</v>
      </c>
      <c r="G52" s="28" t="s">
        <v>15</v>
      </c>
      <c r="H52" s="28" t="s">
        <v>15</v>
      </c>
      <c r="I52" s="28" t="s">
        <v>15</v>
      </c>
      <c r="J52" s="28" t="s">
        <v>15</v>
      </c>
      <c r="K52" s="28" t="s">
        <v>15</v>
      </c>
      <c r="L52" s="28" t="s">
        <v>15</v>
      </c>
      <c r="M52" s="28" t="s">
        <v>15</v>
      </c>
      <c r="N52" s="29">
        <v>970948</v>
      </c>
    </row>
    <row r="53" spans="1:14" x14ac:dyDescent="0.3">
      <c r="A53" s="260" t="s">
        <v>61</v>
      </c>
      <c r="B53" s="29">
        <v>5877</v>
      </c>
      <c r="C53" s="29">
        <v>33448</v>
      </c>
      <c r="D53" s="29">
        <v>3035</v>
      </c>
      <c r="E53" s="29">
        <v>2017</v>
      </c>
      <c r="F53" s="29">
        <v>21563</v>
      </c>
      <c r="G53" s="29">
        <v>25381</v>
      </c>
      <c r="H53" s="29">
        <v>15679</v>
      </c>
      <c r="I53" s="28" t="s">
        <v>15</v>
      </c>
      <c r="J53" s="29">
        <v>27211</v>
      </c>
      <c r="K53" s="29">
        <v>2213</v>
      </c>
      <c r="L53" s="28" t="s">
        <v>15</v>
      </c>
      <c r="M53" s="28" t="s">
        <v>15</v>
      </c>
      <c r="N53" s="29">
        <v>136424</v>
      </c>
    </row>
    <row r="54" spans="1:14" x14ac:dyDescent="0.3">
      <c r="A54" s="260" t="s">
        <v>62</v>
      </c>
      <c r="B54" s="29">
        <v>5875</v>
      </c>
      <c r="C54" s="29">
        <v>32754</v>
      </c>
      <c r="D54" s="29">
        <v>3035</v>
      </c>
      <c r="E54" s="29">
        <v>2017</v>
      </c>
      <c r="F54" s="29">
        <v>21563</v>
      </c>
      <c r="G54" s="29">
        <v>25381</v>
      </c>
      <c r="H54" s="29">
        <v>15666</v>
      </c>
      <c r="I54" s="28" t="s">
        <v>15</v>
      </c>
      <c r="J54" s="29">
        <v>26954</v>
      </c>
      <c r="K54" s="29">
        <v>2213</v>
      </c>
      <c r="L54" s="28" t="s">
        <v>15</v>
      </c>
      <c r="M54" s="28" t="s">
        <v>15</v>
      </c>
      <c r="N54" s="29">
        <v>135457</v>
      </c>
    </row>
    <row r="55" spans="1:14" x14ac:dyDescent="0.3">
      <c r="A55" s="260" t="s">
        <v>314</v>
      </c>
      <c r="B55" s="29">
        <v>1</v>
      </c>
      <c r="C55" s="29">
        <v>5</v>
      </c>
      <c r="D55" s="28" t="s">
        <v>15</v>
      </c>
      <c r="E55" s="28" t="s">
        <v>15</v>
      </c>
      <c r="F55" s="28" t="s">
        <v>15</v>
      </c>
      <c r="G55" s="28" t="s">
        <v>15</v>
      </c>
      <c r="H55" s="29">
        <v>13</v>
      </c>
      <c r="I55" s="28" t="s">
        <v>15</v>
      </c>
      <c r="J55" s="29">
        <v>2</v>
      </c>
      <c r="K55" s="28" t="s">
        <v>15</v>
      </c>
      <c r="L55" s="28" t="s">
        <v>15</v>
      </c>
      <c r="M55" s="28" t="s">
        <v>15</v>
      </c>
      <c r="N55" s="29">
        <v>21</v>
      </c>
    </row>
    <row r="56" spans="1:14" x14ac:dyDescent="0.3">
      <c r="A56" s="260" t="s">
        <v>63</v>
      </c>
      <c r="B56" s="29">
        <v>1912</v>
      </c>
      <c r="C56" s="29">
        <v>9154</v>
      </c>
      <c r="D56" s="29">
        <v>6193</v>
      </c>
      <c r="E56" s="29">
        <v>12962</v>
      </c>
      <c r="F56" s="29">
        <v>57406</v>
      </c>
      <c r="G56" s="29">
        <v>30199</v>
      </c>
      <c r="H56" s="29">
        <v>7436</v>
      </c>
      <c r="I56" s="28" t="s">
        <v>15</v>
      </c>
      <c r="J56" s="29">
        <v>3666</v>
      </c>
      <c r="K56" s="29">
        <v>3301</v>
      </c>
      <c r="L56" s="28" t="s">
        <v>15</v>
      </c>
      <c r="M56" s="28" t="s">
        <v>15</v>
      </c>
      <c r="N56" s="29">
        <v>132229</v>
      </c>
    </row>
    <row r="57" spans="1:14" x14ac:dyDescent="0.3">
      <c r="A57" s="260" t="s">
        <v>64</v>
      </c>
      <c r="B57" s="29">
        <v>0</v>
      </c>
      <c r="C57" s="29">
        <v>0</v>
      </c>
      <c r="D57" s="29">
        <v>0</v>
      </c>
      <c r="E57" s="29">
        <v>0</v>
      </c>
      <c r="F57" s="29">
        <v>0</v>
      </c>
      <c r="G57" s="29">
        <v>0</v>
      </c>
      <c r="H57" s="29">
        <v>0</v>
      </c>
      <c r="I57" s="29">
        <v>0</v>
      </c>
      <c r="J57" s="29">
        <v>0</v>
      </c>
      <c r="K57" s="29">
        <v>0</v>
      </c>
      <c r="L57" s="29">
        <v>0</v>
      </c>
      <c r="M57" s="29">
        <v>0</v>
      </c>
      <c r="N57" s="29">
        <v>0</v>
      </c>
    </row>
    <row r="58" spans="1:14" x14ac:dyDescent="0.3">
      <c r="A58" s="260" t="s">
        <v>65</v>
      </c>
      <c r="B58" s="29">
        <v>15588</v>
      </c>
      <c r="C58" s="29">
        <v>9838</v>
      </c>
      <c r="D58" s="29">
        <v>252</v>
      </c>
      <c r="E58" s="29">
        <v>359</v>
      </c>
      <c r="F58" s="29">
        <v>435254</v>
      </c>
      <c r="G58" s="29">
        <v>-475</v>
      </c>
      <c r="H58" s="29">
        <v>9881</v>
      </c>
      <c r="I58" s="29">
        <v>3241</v>
      </c>
      <c r="J58" s="29">
        <v>-33332</v>
      </c>
      <c r="K58" s="29">
        <v>1206588</v>
      </c>
      <c r="L58" s="29">
        <v>56089675</v>
      </c>
      <c r="M58" s="29">
        <v>21540000</v>
      </c>
      <c r="N58" s="29">
        <v>79276869</v>
      </c>
    </row>
    <row r="59" spans="1:14" x14ac:dyDescent="0.3">
      <c r="A59" s="260" t="s">
        <v>66</v>
      </c>
      <c r="B59" s="29">
        <v>3200356</v>
      </c>
      <c r="C59" s="29">
        <v>7773514</v>
      </c>
      <c r="D59" s="29">
        <v>2028635</v>
      </c>
      <c r="E59" s="29">
        <v>4299482</v>
      </c>
      <c r="F59" s="29">
        <v>4602706</v>
      </c>
      <c r="G59" s="29">
        <v>9045465</v>
      </c>
      <c r="H59" s="29">
        <v>20951286</v>
      </c>
      <c r="I59" s="29">
        <v>11636467</v>
      </c>
      <c r="J59" s="29">
        <v>3397652</v>
      </c>
      <c r="K59" s="29">
        <v>3562415</v>
      </c>
      <c r="L59" s="29">
        <v>58398639</v>
      </c>
      <c r="M59" s="29">
        <v>21540000</v>
      </c>
      <c r="N59" s="29">
        <v>150436616</v>
      </c>
    </row>
    <row r="60" spans="1:14" x14ac:dyDescent="0.3">
      <c r="A60" s="260" t="s">
        <v>67</v>
      </c>
      <c r="B60" s="29">
        <v>7336</v>
      </c>
      <c r="C60" s="29">
        <v>353462</v>
      </c>
      <c r="D60" s="29">
        <v>33665</v>
      </c>
      <c r="E60" s="29">
        <v>47295</v>
      </c>
      <c r="F60" s="29">
        <v>48367</v>
      </c>
      <c r="G60" s="29">
        <v>18394</v>
      </c>
      <c r="H60" s="29">
        <v>176</v>
      </c>
      <c r="I60" s="29">
        <v>241421</v>
      </c>
      <c r="J60" s="29">
        <v>6393</v>
      </c>
      <c r="K60" s="29">
        <v>0</v>
      </c>
      <c r="L60" s="29">
        <v>56071840</v>
      </c>
      <c r="M60" s="29">
        <v>0</v>
      </c>
      <c r="N60" s="29">
        <v>56828348</v>
      </c>
    </row>
    <row r="61" spans="1:14" x14ac:dyDescent="0.3">
      <c r="A61" s="260" t="s">
        <v>68</v>
      </c>
      <c r="B61" s="29">
        <v>3193020</v>
      </c>
      <c r="C61" s="29">
        <v>7420052</v>
      </c>
      <c r="D61" s="29">
        <v>1994970</v>
      </c>
      <c r="E61" s="29">
        <v>4252186</v>
      </c>
      <c r="F61" s="29">
        <v>4554339</v>
      </c>
      <c r="G61" s="29">
        <v>9027071</v>
      </c>
      <c r="H61" s="29">
        <v>20951110</v>
      </c>
      <c r="I61" s="29">
        <v>11395046</v>
      </c>
      <c r="J61" s="29">
        <v>3391258</v>
      </c>
      <c r="K61" s="29">
        <v>3562415</v>
      </c>
      <c r="L61" s="29">
        <v>2326799</v>
      </c>
      <c r="M61" s="29">
        <v>21540000</v>
      </c>
      <c r="N61" s="29">
        <v>93608267</v>
      </c>
    </row>
  </sheetData>
  <mergeCells count="2">
    <mergeCell ref="A1:N1"/>
    <mergeCell ref="A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35"/>
  <sheetViews>
    <sheetView tabSelected="1" view="pageBreakPreview" zoomScaleSheetLayoutView="100" workbookViewId="0">
      <pane xSplit="2" ySplit="4" topLeftCell="BE47" activePane="bottomRight" state="frozen"/>
      <selection pane="topRight" activeCell="C1" sqref="C1"/>
      <selection pane="bottomLeft" activeCell="A6" sqref="A6"/>
      <selection pane="bottomRight" activeCell="BE140" sqref="BE140"/>
    </sheetView>
  </sheetViews>
  <sheetFormatPr defaultRowHeight="14.4" x14ac:dyDescent="0.3"/>
  <cols>
    <col min="1" max="1" width="10.5546875" style="130" customWidth="1"/>
    <col min="2" max="2" width="25.44140625" customWidth="1"/>
    <col min="3" max="3" width="12.109375" customWidth="1"/>
    <col min="4" max="4" width="11.5546875" customWidth="1"/>
    <col min="5" max="5" width="16.5546875" customWidth="1"/>
    <col min="6" max="6" width="10.109375" customWidth="1"/>
    <col min="7" max="7" width="10.33203125" customWidth="1"/>
    <col min="8" max="8" width="11.44140625" customWidth="1"/>
    <col min="9" max="9" width="11.88671875" bestFit="1" customWidth="1"/>
    <col min="10" max="10" width="11" customWidth="1"/>
    <col min="11" max="11" width="12.109375" customWidth="1"/>
    <col min="12" max="13" width="12" bestFit="1" customWidth="1"/>
    <col min="14" max="14" width="10.5546875" customWidth="1"/>
    <col min="15" max="15" width="11.88671875" bestFit="1" customWidth="1"/>
    <col min="16" max="16" width="12" bestFit="1" customWidth="1"/>
    <col min="17" max="18" width="11.88671875" bestFit="1" customWidth="1"/>
    <col min="19" max="19" width="12" bestFit="1" customWidth="1"/>
    <col min="20" max="20" width="11.88671875" customWidth="1"/>
    <col min="21" max="21" width="11.88671875" bestFit="1" customWidth="1"/>
    <col min="22" max="22" width="9.6640625" style="178" customWidth="1"/>
    <col min="23" max="23" width="12" bestFit="1" customWidth="1"/>
    <col min="24" max="24" width="10.109375" customWidth="1"/>
    <col min="25" max="25" width="13.6640625" bestFit="1" customWidth="1"/>
    <col min="26" max="27" width="10.33203125" customWidth="1"/>
    <col min="28" max="28" width="10.33203125" style="183" customWidth="1"/>
    <col min="29" max="29" width="12.6640625" style="41" customWidth="1"/>
    <col min="30" max="30" width="14.88671875" style="227" customWidth="1"/>
    <col min="31" max="31" width="9.5546875" bestFit="1" customWidth="1"/>
    <col min="32" max="32" width="9.33203125" bestFit="1" customWidth="1"/>
    <col min="33" max="33" width="10.33203125" customWidth="1"/>
    <col min="34" max="34" width="9.33203125" bestFit="1" customWidth="1"/>
    <col min="35" max="35" width="12" customWidth="1"/>
    <col min="36" max="36" width="12.44140625" customWidth="1"/>
    <col min="37" max="37" width="12.88671875" customWidth="1"/>
    <col min="38" max="38" width="12.109375" customWidth="1"/>
    <col min="39" max="39" width="10.88671875" customWidth="1"/>
    <col min="40" max="40" width="10.109375" customWidth="1"/>
    <col min="41" max="41" width="11" style="178" customWidth="1"/>
    <col min="42" max="42" width="11.6640625" customWidth="1"/>
    <col min="43" max="43" width="10.6640625" style="41" customWidth="1"/>
    <col min="44" max="44" width="9.6640625" bestFit="1" customWidth="1"/>
    <col min="47" max="47" width="10.88671875" customWidth="1"/>
    <col min="49" max="49" width="11.88671875" customWidth="1"/>
    <col min="50" max="50" width="11.33203125" customWidth="1"/>
    <col min="51" max="51" width="12.33203125" customWidth="1"/>
    <col min="52" max="52" width="11.109375" customWidth="1"/>
    <col min="53" max="53" width="10.33203125" customWidth="1"/>
    <col min="54" max="54" width="14" style="41" customWidth="1"/>
    <col min="55" max="55" width="13.33203125" customWidth="1"/>
    <col min="56" max="56" width="11" customWidth="1"/>
    <col min="57" max="57" width="12.6640625" customWidth="1"/>
    <col min="58" max="58" width="14" customWidth="1"/>
    <col min="59" max="59" width="16.33203125" customWidth="1"/>
    <col min="60" max="60" width="16.33203125" style="178" customWidth="1"/>
    <col min="61" max="61" width="16.33203125" style="227" customWidth="1"/>
    <col min="62" max="62" width="13.33203125" customWidth="1"/>
    <col min="63" max="63" width="13.5546875" style="51" customWidth="1"/>
    <col min="64" max="64" width="11.33203125" customWidth="1"/>
    <col min="65" max="65" width="11.44140625" customWidth="1"/>
  </cols>
  <sheetData>
    <row r="1" spans="1:67" ht="15.6" x14ac:dyDescent="0.3">
      <c r="A1" s="119"/>
      <c r="B1" s="190"/>
      <c r="C1" s="265" t="s">
        <v>328</v>
      </c>
      <c r="D1" s="265"/>
      <c r="E1" s="265"/>
      <c r="F1" s="265"/>
      <c r="G1" s="265"/>
      <c r="H1" s="265"/>
      <c r="I1" s="265"/>
      <c r="J1" s="265"/>
      <c r="K1" s="265"/>
      <c r="L1" s="1"/>
      <c r="M1" s="1"/>
      <c r="N1" s="1"/>
      <c r="O1" s="1"/>
      <c r="P1" s="1"/>
      <c r="Q1" s="1"/>
      <c r="R1" s="1"/>
      <c r="S1" s="1"/>
      <c r="T1" s="1"/>
      <c r="U1" s="1"/>
      <c r="V1" s="176"/>
      <c r="W1" s="1"/>
      <c r="X1" s="1"/>
      <c r="Y1" s="1"/>
      <c r="Z1" s="1"/>
      <c r="AA1" s="1"/>
      <c r="AB1" s="1"/>
      <c r="AC1" s="2"/>
      <c r="AD1" s="218"/>
      <c r="AE1" s="1"/>
      <c r="AF1" s="1"/>
      <c r="AG1" s="1"/>
      <c r="AH1" s="1"/>
      <c r="AI1" s="1"/>
      <c r="AJ1" s="1"/>
      <c r="AK1" s="1"/>
      <c r="AL1" s="1"/>
      <c r="AM1" s="1"/>
      <c r="AN1" s="1"/>
      <c r="AO1" s="176"/>
      <c r="AP1" s="1"/>
      <c r="AQ1" s="2"/>
      <c r="AR1" s="1"/>
      <c r="AS1" s="1"/>
      <c r="AT1" s="1"/>
      <c r="AU1" s="1"/>
      <c r="AV1" s="1"/>
      <c r="AW1" s="2"/>
      <c r="AX1" s="1"/>
      <c r="AY1" s="1"/>
      <c r="AZ1" s="1"/>
      <c r="BA1" s="1"/>
      <c r="BB1" s="2"/>
      <c r="BD1" s="1"/>
      <c r="BE1" s="1"/>
      <c r="BF1" s="1"/>
      <c r="BG1" s="1"/>
      <c r="BH1" s="176"/>
      <c r="BI1" s="218"/>
      <c r="BJ1" s="1"/>
      <c r="BK1" s="46"/>
    </row>
    <row r="2" spans="1:67" ht="15.6" x14ac:dyDescent="0.3">
      <c r="A2" s="119"/>
      <c r="B2" s="1"/>
      <c r="C2" s="1"/>
      <c r="D2" s="1"/>
      <c r="E2" s="1"/>
      <c r="F2" s="1"/>
      <c r="G2" s="1"/>
      <c r="H2" s="1"/>
      <c r="I2" s="1"/>
      <c r="J2" s="1"/>
      <c r="K2" s="1"/>
      <c r="L2" s="1"/>
      <c r="M2" s="266" t="s">
        <v>69</v>
      </c>
      <c r="N2" s="266"/>
      <c r="O2" s="266"/>
      <c r="P2" s="1"/>
      <c r="Q2" s="1"/>
      <c r="R2" s="1"/>
      <c r="S2" s="1"/>
      <c r="T2" s="1"/>
      <c r="U2" s="1"/>
      <c r="V2" s="176"/>
      <c r="W2" s="1"/>
      <c r="X2" s="1"/>
      <c r="Y2" s="1"/>
      <c r="Z2" s="1"/>
      <c r="AA2" s="1"/>
      <c r="AB2" s="1"/>
      <c r="AC2" s="2"/>
      <c r="AD2" s="218"/>
      <c r="AE2" s="1"/>
      <c r="AF2" s="1"/>
      <c r="AG2" s="1"/>
      <c r="AH2" s="1"/>
      <c r="AI2" s="1"/>
      <c r="AJ2" s="1"/>
      <c r="AK2" s="1"/>
      <c r="AL2" s="1"/>
      <c r="AM2" s="1"/>
      <c r="AN2" s="1"/>
      <c r="AO2" s="176"/>
      <c r="AP2" s="1"/>
      <c r="AQ2" s="266" t="s">
        <v>69</v>
      </c>
      <c r="AR2" s="266"/>
      <c r="AS2" s="266"/>
      <c r="AT2" s="1"/>
      <c r="AU2" s="1"/>
      <c r="AV2" s="1"/>
      <c r="AW2" s="2"/>
      <c r="AX2" s="1"/>
      <c r="AY2" s="1"/>
      <c r="AZ2" s="1"/>
      <c r="BA2" s="1"/>
      <c r="BB2" s="2"/>
      <c r="BC2" s="1"/>
      <c r="BD2" s="1"/>
      <c r="BE2" s="1"/>
      <c r="BF2" s="1"/>
      <c r="BG2" s="1"/>
      <c r="BH2" s="176"/>
      <c r="BI2" s="266" t="s">
        <v>69</v>
      </c>
      <c r="BJ2" s="266"/>
      <c r="BK2" s="266"/>
    </row>
    <row r="3" spans="1:67" ht="37.5" customHeight="1" x14ac:dyDescent="0.3">
      <c r="A3" s="39"/>
      <c r="B3" s="3"/>
      <c r="C3" s="3" t="s">
        <v>70</v>
      </c>
      <c r="D3" s="3" t="s">
        <v>71</v>
      </c>
      <c r="E3" s="3" t="s">
        <v>72</v>
      </c>
      <c r="F3" s="3" t="s">
        <v>73</v>
      </c>
      <c r="G3" s="3" t="s">
        <v>74</v>
      </c>
      <c r="H3" s="3" t="s">
        <v>75</v>
      </c>
      <c r="I3" s="3" t="s">
        <v>76</v>
      </c>
      <c r="J3" s="3" t="s">
        <v>77</v>
      </c>
      <c r="K3" s="3" t="s">
        <v>78</v>
      </c>
      <c r="L3" s="3" t="s">
        <v>79</v>
      </c>
      <c r="M3" s="3" t="s">
        <v>80</v>
      </c>
      <c r="N3" s="3" t="s">
        <v>81</v>
      </c>
      <c r="O3" s="3" t="s">
        <v>82</v>
      </c>
      <c r="P3" s="3" t="s">
        <v>83</v>
      </c>
      <c r="Q3" s="3" t="s">
        <v>84</v>
      </c>
      <c r="R3" s="3" t="s">
        <v>85</v>
      </c>
      <c r="S3" s="3" t="s">
        <v>86</v>
      </c>
      <c r="T3" s="3" t="s">
        <v>87</v>
      </c>
      <c r="U3" s="3" t="s">
        <v>103</v>
      </c>
      <c r="V3" s="39" t="s">
        <v>88</v>
      </c>
      <c r="W3" s="3" t="s">
        <v>89</v>
      </c>
      <c r="X3" s="3" t="s">
        <v>90</v>
      </c>
      <c r="Y3" s="3" t="s">
        <v>91</v>
      </c>
      <c r="Z3" s="3" t="s">
        <v>92</v>
      </c>
      <c r="AA3" s="3" t="s">
        <v>93</v>
      </c>
      <c r="AB3" s="3" t="s">
        <v>299</v>
      </c>
      <c r="AC3" s="4" t="s">
        <v>119</v>
      </c>
      <c r="AD3" s="219" t="s">
        <v>94</v>
      </c>
      <c r="AE3" s="3" t="s">
        <v>95</v>
      </c>
      <c r="AF3" s="3" t="s">
        <v>96</v>
      </c>
      <c r="AG3" s="3" t="s">
        <v>97</v>
      </c>
      <c r="AH3" s="3" t="s">
        <v>98</v>
      </c>
      <c r="AI3" s="3" t="s">
        <v>99</v>
      </c>
      <c r="AJ3" s="3" t="s">
        <v>100</v>
      </c>
      <c r="AK3" s="3" t="s">
        <v>101</v>
      </c>
      <c r="AL3" s="3" t="s">
        <v>102</v>
      </c>
      <c r="AM3" s="3" t="s">
        <v>104</v>
      </c>
      <c r="AN3" s="3" t="s">
        <v>105</v>
      </c>
      <c r="AO3" s="39" t="s">
        <v>106</v>
      </c>
      <c r="AP3" s="3" t="s">
        <v>107</v>
      </c>
      <c r="AQ3" s="4" t="s">
        <v>108</v>
      </c>
      <c r="AR3" s="3" t="s">
        <v>109</v>
      </c>
      <c r="AS3" s="3" t="s">
        <v>110</v>
      </c>
      <c r="AT3" s="3" t="s">
        <v>111</v>
      </c>
      <c r="AU3" s="39" t="s">
        <v>112</v>
      </c>
      <c r="AV3" s="39" t="s">
        <v>113</v>
      </c>
      <c r="AW3" s="39" t="s">
        <v>114</v>
      </c>
      <c r="AX3" s="3" t="s">
        <v>115</v>
      </c>
      <c r="AY3" s="3" t="s">
        <v>116</v>
      </c>
      <c r="AZ3" s="3" t="s">
        <v>117</v>
      </c>
      <c r="BA3" s="3" t="s">
        <v>118</v>
      </c>
      <c r="BB3" s="4" t="s">
        <v>120</v>
      </c>
      <c r="BC3" s="3" t="s">
        <v>121</v>
      </c>
      <c r="BD3" s="3" t="s">
        <v>122</v>
      </c>
      <c r="BE3" s="3" t="s">
        <v>123</v>
      </c>
      <c r="BF3" s="3" t="s">
        <v>124</v>
      </c>
      <c r="BG3" s="3" t="s">
        <v>125</v>
      </c>
      <c r="BH3" s="39" t="s">
        <v>144</v>
      </c>
      <c r="BI3" s="219" t="s">
        <v>126</v>
      </c>
      <c r="BJ3" s="3" t="s">
        <v>127</v>
      </c>
      <c r="BK3" s="47" t="s">
        <v>128</v>
      </c>
    </row>
    <row r="4" spans="1:67" s="130" customFormat="1" ht="15.6" x14ac:dyDescent="0.3">
      <c r="A4" s="128" t="s">
        <v>207</v>
      </c>
      <c r="B4" s="128" t="s">
        <v>129</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34">
        <v>63</v>
      </c>
      <c r="AD4" s="220"/>
      <c r="AE4" s="128">
        <v>18</v>
      </c>
      <c r="AF4" s="128">
        <v>19</v>
      </c>
      <c r="AG4" s="128">
        <v>21</v>
      </c>
      <c r="AH4" s="128">
        <v>22</v>
      </c>
      <c r="AI4" s="128">
        <v>23</v>
      </c>
      <c r="AJ4" s="128">
        <v>24</v>
      </c>
      <c r="AK4" s="128">
        <v>27</v>
      </c>
      <c r="AL4" s="128">
        <v>28</v>
      </c>
      <c r="AM4" s="129">
        <v>30</v>
      </c>
      <c r="AN4" s="128">
        <v>31</v>
      </c>
      <c r="AO4" s="129">
        <v>32</v>
      </c>
      <c r="AP4" s="128">
        <v>33</v>
      </c>
      <c r="AQ4" s="134">
        <v>35</v>
      </c>
      <c r="AR4" s="128">
        <v>36</v>
      </c>
      <c r="AS4" s="128">
        <v>37</v>
      </c>
      <c r="AT4" s="128">
        <v>38</v>
      </c>
      <c r="AU4" s="129">
        <v>41</v>
      </c>
      <c r="AV4" s="129">
        <v>48</v>
      </c>
      <c r="AW4" s="129">
        <v>50</v>
      </c>
      <c r="AX4" s="128">
        <v>51</v>
      </c>
      <c r="AY4" s="128">
        <v>52</v>
      </c>
      <c r="AZ4" s="128">
        <v>60</v>
      </c>
      <c r="BA4" s="128">
        <v>61</v>
      </c>
      <c r="BB4" s="134">
        <v>64</v>
      </c>
      <c r="BC4" s="128">
        <v>72</v>
      </c>
      <c r="BD4" s="128">
        <v>73</v>
      </c>
      <c r="BE4" s="128">
        <v>74</v>
      </c>
      <c r="BF4" s="128">
        <v>75</v>
      </c>
      <c r="BG4" s="128">
        <v>99</v>
      </c>
      <c r="BH4" s="129"/>
      <c r="BI4" s="220" t="s">
        <v>130</v>
      </c>
      <c r="BJ4" s="128">
        <v>98</v>
      </c>
      <c r="BK4" s="135"/>
    </row>
    <row r="5" spans="1:67" ht="15.6" x14ac:dyDescent="0.3">
      <c r="A5" s="8" t="s">
        <v>131</v>
      </c>
      <c r="B5" s="11" t="s">
        <v>329</v>
      </c>
      <c r="C5" s="127">
        <v>2570822</v>
      </c>
      <c r="D5" s="120">
        <v>668060</v>
      </c>
      <c r="E5" s="120">
        <v>72874</v>
      </c>
      <c r="F5" s="120">
        <v>292406</v>
      </c>
      <c r="G5" s="120">
        <v>117192</v>
      </c>
      <c r="H5" s="120">
        <v>0</v>
      </c>
      <c r="I5" s="120">
        <v>0</v>
      </c>
      <c r="J5" s="120">
        <v>2254</v>
      </c>
      <c r="K5" s="120">
        <v>0</v>
      </c>
      <c r="L5" s="120">
        <v>4718</v>
      </c>
      <c r="M5" s="120">
        <v>10109</v>
      </c>
      <c r="N5" s="120">
        <v>14848</v>
      </c>
      <c r="O5" s="120">
        <v>20158</v>
      </c>
      <c r="P5" s="120">
        <v>57245</v>
      </c>
      <c r="Q5" s="120">
        <v>0</v>
      </c>
      <c r="R5" s="120">
        <v>16466</v>
      </c>
      <c r="S5" s="120">
        <v>0</v>
      </c>
      <c r="T5" s="120">
        <v>0</v>
      </c>
      <c r="U5" s="120"/>
      <c r="V5" s="189">
        <v>0</v>
      </c>
      <c r="W5" s="120">
        <v>1004</v>
      </c>
      <c r="X5" s="120">
        <v>406</v>
      </c>
      <c r="Y5" s="120">
        <v>17832</v>
      </c>
      <c r="Z5" s="120">
        <v>1740</v>
      </c>
      <c r="AA5" s="120">
        <v>5453</v>
      </c>
      <c r="AB5" s="120">
        <v>400</v>
      </c>
      <c r="AC5" s="151">
        <v>0</v>
      </c>
      <c r="AD5" s="228">
        <f t="shared" ref="AD5:AD6" si="0">SUM(C5:AC5)</f>
        <v>3873987</v>
      </c>
      <c r="AE5" s="120">
        <v>20850</v>
      </c>
      <c r="AF5" s="120">
        <v>7787</v>
      </c>
      <c r="AG5" s="120">
        <v>122770</v>
      </c>
      <c r="AH5" s="120">
        <v>0</v>
      </c>
      <c r="AI5" s="120">
        <v>0</v>
      </c>
      <c r="AJ5" s="120">
        <v>6472</v>
      </c>
      <c r="AK5" s="120">
        <v>1184</v>
      </c>
      <c r="AL5" s="120">
        <v>6929</v>
      </c>
      <c r="AM5" s="120">
        <v>1593</v>
      </c>
      <c r="AN5" s="120">
        <v>22</v>
      </c>
      <c r="AO5" s="189">
        <v>67029</v>
      </c>
      <c r="AP5" s="120">
        <v>2</v>
      </c>
      <c r="AQ5" s="151">
        <v>0</v>
      </c>
      <c r="AR5" s="120">
        <v>0</v>
      </c>
      <c r="AS5" s="120"/>
      <c r="AT5" s="120"/>
      <c r="AU5" s="120">
        <v>0</v>
      </c>
      <c r="AV5" s="120"/>
      <c r="AW5" s="120">
        <v>15902</v>
      </c>
      <c r="AX5" s="120">
        <v>7841</v>
      </c>
      <c r="AY5" s="120">
        <v>3619</v>
      </c>
      <c r="AZ5" s="120">
        <v>0</v>
      </c>
      <c r="BA5" s="120">
        <v>0</v>
      </c>
      <c r="BB5" s="151">
        <v>0</v>
      </c>
      <c r="BC5" s="120">
        <v>7511</v>
      </c>
      <c r="BD5" s="120">
        <v>7441</v>
      </c>
      <c r="BE5" s="120">
        <v>9</v>
      </c>
      <c r="BF5" s="120">
        <v>2378</v>
      </c>
      <c r="BG5" s="120">
        <v>37020</v>
      </c>
      <c r="BH5" s="9">
        <f>SUM(AE5:BG5)</f>
        <v>316359</v>
      </c>
      <c r="BI5" s="221">
        <f>AD5+BH5</f>
        <v>4190346</v>
      </c>
      <c r="BJ5" s="95">
        <v>7346</v>
      </c>
      <c r="BK5" s="49">
        <f t="shared" ref="BK5:BK6" si="1">BI5-BJ5</f>
        <v>4183000</v>
      </c>
      <c r="BL5">
        <v>1</v>
      </c>
      <c r="BM5" s="30"/>
    </row>
    <row r="6" spans="1:67" s="41" customFormat="1" ht="15.6" x14ac:dyDescent="0.3">
      <c r="A6" s="134" t="s">
        <v>131</v>
      </c>
      <c r="B6" s="215" t="s">
        <v>318</v>
      </c>
      <c r="C6" s="10">
        <v>2020020</v>
      </c>
      <c r="D6" s="10">
        <v>547709</v>
      </c>
      <c r="E6" s="10">
        <v>72518</v>
      </c>
      <c r="F6" s="10">
        <v>215641</v>
      </c>
      <c r="G6" s="10">
        <v>89527</v>
      </c>
      <c r="H6" s="10">
        <v>0</v>
      </c>
      <c r="I6" s="10">
        <v>0</v>
      </c>
      <c r="J6" s="10">
        <v>2908</v>
      </c>
      <c r="K6" s="10">
        <v>1.08</v>
      </c>
      <c r="L6" s="10">
        <v>6992</v>
      </c>
      <c r="M6" s="10">
        <v>11031</v>
      </c>
      <c r="N6" s="10">
        <v>7838</v>
      </c>
      <c r="O6" s="10">
        <v>12283</v>
      </c>
      <c r="P6" s="10">
        <v>48196</v>
      </c>
      <c r="Q6" s="10">
        <v>0</v>
      </c>
      <c r="R6" s="10">
        <v>15408</v>
      </c>
      <c r="S6" s="10">
        <v>0</v>
      </c>
      <c r="T6" s="10">
        <v>0</v>
      </c>
      <c r="U6" s="10"/>
      <c r="V6" s="10">
        <v>0</v>
      </c>
      <c r="W6" s="10">
        <v>761</v>
      </c>
      <c r="X6" s="10">
        <v>306</v>
      </c>
      <c r="Y6" s="10">
        <v>2824</v>
      </c>
      <c r="Z6" s="10">
        <v>122</v>
      </c>
      <c r="AA6" s="10">
        <v>124</v>
      </c>
      <c r="AB6" s="10">
        <v>3685</v>
      </c>
      <c r="AC6" s="10">
        <v>0</v>
      </c>
      <c r="AD6" s="228">
        <f t="shared" si="0"/>
        <v>3057894.08</v>
      </c>
      <c r="AE6" s="10">
        <v>19022</v>
      </c>
      <c r="AF6" s="10">
        <v>9018</v>
      </c>
      <c r="AG6" s="10">
        <v>27180</v>
      </c>
      <c r="AH6" s="10">
        <v>0</v>
      </c>
      <c r="AI6" s="10">
        <v>0</v>
      </c>
      <c r="AJ6" s="10">
        <v>5491</v>
      </c>
      <c r="AK6" s="10">
        <v>10544</v>
      </c>
      <c r="AL6" s="10">
        <v>13490</v>
      </c>
      <c r="AM6" s="10">
        <v>1026</v>
      </c>
      <c r="AN6" s="10">
        <v>15</v>
      </c>
      <c r="AO6" s="10">
        <v>53956</v>
      </c>
      <c r="AP6" s="10">
        <v>0.36</v>
      </c>
      <c r="AQ6" s="10">
        <v>0</v>
      </c>
      <c r="AR6" s="10">
        <v>0</v>
      </c>
      <c r="AS6" s="10"/>
      <c r="AT6" s="10"/>
      <c r="AU6" s="10">
        <v>0</v>
      </c>
      <c r="AV6" s="10"/>
      <c r="AW6" s="10">
        <v>11601</v>
      </c>
      <c r="AX6" s="10">
        <v>8150</v>
      </c>
      <c r="AY6" s="10">
        <v>3221</v>
      </c>
      <c r="AZ6" s="10">
        <v>0</v>
      </c>
      <c r="BA6" s="10">
        <v>0</v>
      </c>
      <c r="BB6" s="10">
        <v>0</v>
      </c>
      <c r="BC6" s="10">
        <v>6586</v>
      </c>
      <c r="BD6" s="10">
        <v>6586</v>
      </c>
      <c r="BE6" s="10">
        <v>10</v>
      </c>
      <c r="BF6" s="10">
        <v>1569</v>
      </c>
      <c r="BG6" s="10">
        <v>43302</v>
      </c>
      <c r="BH6" s="10">
        <f>SUM(AE6:BG6)</f>
        <v>220767.35999999999</v>
      </c>
      <c r="BI6" s="221">
        <f>AD6+BH6</f>
        <v>3278661.44</v>
      </c>
      <c r="BJ6" s="10">
        <v>1080</v>
      </c>
      <c r="BK6" s="10">
        <f t="shared" si="1"/>
        <v>3277581.44</v>
      </c>
      <c r="BL6" s="41">
        <v>0</v>
      </c>
      <c r="BM6" s="216"/>
    </row>
    <row r="7" spans="1:67" ht="15.6" x14ac:dyDescent="0.3">
      <c r="A7" s="128"/>
      <c r="B7" s="12" t="s">
        <v>319</v>
      </c>
      <c r="C7" s="9">
        <f>IF('Upto Month COPPY'!$B$4="",0,'Upto Month COPPY'!$B$4)</f>
        <v>1994939</v>
      </c>
      <c r="D7" s="9">
        <f>IF('Upto Month COPPY'!$B$5="",0,'Upto Month COPPY'!$B$5)</f>
        <v>330175</v>
      </c>
      <c r="E7" s="9">
        <f>IF('Upto Month COPPY'!$B$6="",0,'Upto Month COPPY'!$B$6)</f>
        <v>69448</v>
      </c>
      <c r="F7" s="9">
        <f>IF('Upto Month COPPY'!$B$7="",0,'Upto Month COPPY'!$B$7)</f>
        <v>206247</v>
      </c>
      <c r="G7" s="9">
        <f>IF('Upto Month COPPY'!$B$8="",0,'Upto Month COPPY'!$B$8)</f>
        <v>79530</v>
      </c>
      <c r="H7" s="9">
        <f>IF('Upto Month COPPY'!$B$9="",0,'Upto Month COPPY'!$B$9)</f>
        <v>0</v>
      </c>
      <c r="I7" s="9">
        <f>IF('Upto Month COPPY'!$B$10="",0,'Upto Month COPPY'!$B$10)</f>
        <v>0</v>
      </c>
      <c r="J7" s="9">
        <f>IF('Upto Month COPPY'!$B$11="",0,'Upto Month COPPY'!$B$11)</f>
        <v>1939</v>
      </c>
      <c r="K7" s="9">
        <f>IF('Upto Month COPPY'!$B$12="",0,'Upto Month COPPY'!$B$12)</f>
        <v>41</v>
      </c>
      <c r="L7" s="9">
        <f>IF('Upto Month COPPY'!$B$13="",0,'Upto Month COPPY'!$B$13)</f>
        <v>4492</v>
      </c>
      <c r="M7" s="9">
        <f>IF('Upto Month COPPY'!$B$14="",0,'Upto Month COPPY'!$B$14)</f>
        <v>8138</v>
      </c>
      <c r="N7" s="9">
        <f>IF('Upto Month COPPY'!$B$15="",0,'Upto Month COPPY'!$B$15)</f>
        <v>10949</v>
      </c>
      <c r="O7" s="9">
        <f>IF('Upto Month COPPY'!$B$16="",0,'Upto Month COPPY'!$B$16)</f>
        <v>12841</v>
      </c>
      <c r="P7" s="9">
        <f>IF('Upto Month COPPY'!$B$17="",0,'Upto Month COPPY'!$B$17)</f>
        <v>45415</v>
      </c>
      <c r="Q7" s="9">
        <f>IF('Upto Month COPPY'!$B$18="",0,'Upto Month COPPY'!$B$18)</f>
        <v>0</v>
      </c>
      <c r="R7" s="9">
        <f>IF('Upto Month COPPY'!$B$21="",0,'Upto Month COPPY'!$B$21)</f>
        <v>10117</v>
      </c>
      <c r="S7" s="9">
        <f>IF('Upto Month COPPY'!$B$26="",0,'Upto Month COPPY'!$B$26)</f>
        <v>0</v>
      </c>
      <c r="T7" s="9">
        <f>IF('Upto Month COPPY'!$B$27="",0,'Upto Month COPPY'!$B$27)</f>
        <v>0</v>
      </c>
      <c r="U7" s="9">
        <f>IF('Upto Month COPPY'!$B$30="",0,'Upto Month COPPY'!$B$30)</f>
        <v>958</v>
      </c>
      <c r="V7" s="9">
        <f>IF('Upto Month COPPY'!$B$35="",0,'Upto Month COPPY'!$B$35)</f>
        <v>0</v>
      </c>
      <c r="W7" s="9">
        <f>IF('Upto Month COPPY'!$B$39="",0,'Upto Month COPPY'!$B$39)</f>
        <v>442</v>
      </c>
      <c r="X7" s="9">
        <f>IF('Upto Month COPPY'!$B$40="",0,'Upto Month COPPY'!$B$40)</f>
        <v>0</v>
      </c>
      <c r="Y7" s="9">
        <f>IF('Upto Month COPPY'!$B$42="",0,'Upto Month COPPY'!$B$42)</f>
        <v>4344</v>
      </c>
      <c r="Z7" s="9">
        <f>IF('Upto Month COPPY'!$B$43="",0,'Upto Month COPPY'!$B$43)</f>
        <v>1378</v>
      </c>
      <c r="AA7" s="9">
        <f>IF('Upto Month COPPY'!$B$44="",0,'Upto Month COPPY'!$B$44)</f>
        <v>588</v>
      </c>
      <c r="AB7" s="9">
        <f>IF('Upto Month COPPY'!$B$48="",0,'Upto Month COPPY'!$B$48)</f>
        <v>130</v>
      </c>
      <c r="AC7" s="10">
        <f>IF('Upto Month COPPY'!$B$51="",0,'Upto Month COPPY'!$B$51)</f>
        <v>0</v>
      </c>
      <c r="AD7" s="228">
        <f t="shared" ref="AD7:AD8" si="2">SUM(C7:AC7)</f>
        <v>2782111</v>
      </c>
      <c r="AE7" s="9">
        <f>IF('Upto Month COPPY'!$B$19="",0,'Upto Month COPPY'!$B$19)</f>
        <v>16210</v>
      </c>
      <c r="AF7" s="9">
        <f>IF('Upto Month COPPY'!$B$20="",0,'Upto Month COPPY'!$B$20)</f>
        <v>6784</v>
      </c>
      <c r="AG7" s="9">
        <f>IF('Upto Month COPPY'!$B$22="",0,'Upto Month COPPY'!$B$22)</f>
        <v>77824</v>
      </c>
      <c r="AH7" s="9">
        <f>IF('Upto Month COPPY'!$B$23="",0,'Upto Month COPPY'!$B$23)</f>
        <v>0</v>
      </c>
      <c r="AI7" s="9">
        <f>IF('Upto Month COPPY'!$B$24="",0,'Upto Month COPPY'!$B$24)</f>
        <v>0</v>
      </c>
      <c r="AJ7" s="9">
        <f>IF('Upto Month COPPY'!$B$25="",0,'Upto Month COPPY'!$B$25)</f>
        <v>5209</v>
      </c>
      <c r="AK7" s="9">
        <f>IF('Upto Month COPPY'!$B$28="",0,'Upto Month COPPY'!$B$28)</f>
        <v>10780</v>
      </c>
      <c r="AL7" s="9">
        <f>IF('Upto Month COPPY'!$B$29="",0,'Upto Month COPPY'!$B$29)</f>
        <v>15213</v>
      </c>
      <c r="AM7" s="9">
        <f>IF('Upto Month COPPY'!$B$31="",0,'Upto Month COPPY'!$B$31)</f>
        <v>1370</v>
      </c>
      <c r="AN7" s="9">
        <f>IF('Upto Month COPPY'!$B$32="",0,'Upto Month COPPY'!$B$32)</f>
        <v>-1</v>
      </c>
      <c r="AO7" s="9">
        <f>IF('Upto Month COPPY'!$B$33="",0,'Upto Month COPPY'!$B$33)</f>
        <v>56176</v>
      </c>
      <c r="AP7" s="9">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10645</v>
      </c>
      <c r="AX7" s="9">
        <f>IF('Upto Month COPPY'!$B$46="",0,'Upto Month COPPY'!$B$46)</f>
        <v>9347</v>
      </c>
      <c r="AY7" s="9">
        <f>IF('Upto Month COPPY'!$B$47="",0,'Upto Month COPPY'!$B$47)</f>
        <v>5976</v>
      </c>
      <c r="AZ7" s="9">
        <f>IF('Upto Month COPPY'!$B$49="",0,'Upto Month COPPY'!$B$49)</f>
        <v>0</v>
      </c>
      <c r="BA7" s="9">
        <f>IF('Upto Month COPPY'!$B$50="",0,'Upto Month COPPY'!$B$50)</f>
        <v>0</v>
      </c>
      <c r="BB7" s="10">
        <f>IF('Upto Month COPPY'!$B$52="",0,'Upto Month COPPY'!$B$52)</f>
        <v>0</v>
      </c>
      <c r="BC7" s="9">
        <f>IF('Upto Month COPPY'!$B$53="",0,'Upto Month COPPY'!$B$53)</f>
        <v>6633</v>
      </c>
      <c r="BD7" s="9">
        <f>IF('Upto Month COPPY'!$B$54="",0,'Upto Month COPPY'!$B$54)</f>
        <v>6633</v>
      </c>
      <c r="BE7" s="9">
        <f>IF('Upto Month COPPY'!$B$55="",0,'Upto Month COPPY'!$B$55)</f>
        <v>0</v>
      </c>
      <c r="BF7" s="9">
        <f>IF('Upto Month COPPY'!$B$56="",0,'Upto Month COPPY'!$B$56)</f>
        <v>2518</v>
      </c>
      <c r="BG7" s="9">
        <f>IF('Upto Month COPPY'!$B$58="",0,'Upto Month COPPY'!$B$58)</f>
        <v>29782</v>
      </c>
      <c r="BH7" s="9">
        <f>SUM(AE7:BG7)</f>
        <v>261099</v>
      </c>
      <c r="BI7" s="221">
        <f>AD7+BH7</f>
        <v>3043210</v>
      </c>
      <c r="BJ7" s="9">
        <f>IF('Upto Month COPPY'!$B$60="",0,'Upto Month COPPY'!$B$60)</f>
        <v>1182</v>
      </c>
      <c r="BK7" s="49">
        <f t="shared" ref="BK7" si="3">BI7-BJ7</f>
        <v>3042028</v>
      </c>
      <c r="BL7">
        <f>'Upto Month COPPY'!$B$61</f>
        <v>3042028</v>
      </c>
      <c r="BM7" s="30">
        <f t="shared" ref="BM7:BM11" si="4">BK7-AD7</f>
        <v>259917</v>
      </c>
    </row>
    <row r="8" spans="1:67" ht="15.6" x14ac:dyDescent="0.3">
      <c r="A8" s="128"/>
      <c r="B8" s="182" t="s">
        <v>320</v>
      </c>
      <c r="C8" s="9">
        <f>IF('Upto Month Current'!$B$4="",0,'Upto Month Current'!$B$4)</f>
        <v>1966104</v>
      </c>
      <c r="D8" s="9">
        <f>IF('Upto Month Current'!$B$5="",0,'Upto Month Current'!$B$5)</f>
        <v>505315</v>
      </c>
      <c r="E8" s="9">
        <f>IF('Upto Month Current'!$B$6="",0,'Upto Month Current'!$B$6)</f>
        <v>68009</v>
      </c>
      <c r="F8" s="9">
        <f>IF('Upto Month Current'!$B$7="",0,'Upto Month Current'!$B$7)</f>
        <v>216663</v>
      </c>
      <c r="G8" s="9">
        <f>IF('Upto Month Current'!$B$8="",0,'Upto Month Current'!$B$8)</f>
        <v>87042</v>
      </c>
      <c r="H8" s="9">
        <f>IF('Upto Month Current'!$B$9="",0,'Upto Month Current'!$B$9)</f>
        <v>0</v>
      </c>
      <c r="I8" s="9">
        <f>IF('Upto Month Current'!$B$10="",0,'Upto Month Current'!$B$10)</f>
        <v>0</v>
      </c>
      <c r="J8" s="9">
        <f>IF('Upto Month Current'!$B$11="",0,'Upto Month Current'!$B$11)</f>
        <v>1789</v>
      </c>
      <c r="K8" s="9">
        <f>IF('Upto Month Current'!$B$12="",0,'Upto Month Current'!$B$12)</f>
        <v>0</v>
      </c>
      <c r="L8" s="9">
        <f>IF('Upto Month Current'!$B$13="",0,'Upto Month Current'!$B$13)</f>
        <v>1033</v>
      </c>
      <c r="M8" s="9">
        <f>IF('Upto Month Current'!$B$14="",0,'Upto Month Current'!$B$14)</f>
        <v>8015</v>
      </c>
      <c r="N8" s="9">
        <f>IF('Upto Month Current'!$B$15="",0,'Upto Month Current'!$B$15)</f>
        <v>9153</v>
      </c>
      <c r="O8" s="9">
        <f>IF('Upto Month Current'!$B$16="",0,'Upto Month Current'!$B$16)</f>
        <v>12133</v>
      </c>
      <c r="P8" s="9">
        <f>IF('Upto Month Current'!$B$17="",0,'Upto Month Current'!$B$17)</f>
        <v>56493</v>
      </c>
      <c r="Q8" s="9">
        <f>IF('Upto Month Current'!$B$18="",0,'Upto Month Current'!$B$18)</f>
        <v>0</v>
      </c>
      <c r="R8" s="9">
        <f>IF('Upto Month Current'!$B$21="",0,'Upto Month Current'!$B$21)</f>
        <v>12976</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11312</v>
      </c>
      <c r="Z8" s="9">
        <f>IF('Upto Month Current'!$B$43="",0,'Upto Month Current'!$B$43)</f>
        <v>1492</v>
      </c>
      <c r="AA8" s="9">
        <f>IF('Upto Month Current'!$B$44="",0,'Upto Month Current'!$B$44)</f>
        <v>4250</v>
      </c>
      <c r="AB8" s="9">
        <f>IF('Upto Month Current'!$B$48="",0,'Upto Month Current'!$B$48)</f>
        <v>2265</v>
      </c>
      <c r="AC8" s="10">
        <f>IF('Upto Month Current'!$B$51="",0,'Upto Month Current'!$B$51)</f>
        <v>0</v>
      </c>
      <c r="AD8" s="228">
        <f t="shared" si="2"/>
        <v>2964044</v>
      </c>
      <c r="AE8" s="9">
        <f>IF('Upto Month Current'!$B$19="",0,'Upto Month Current'!$B$19)</f>
        <v>11701</v>
      </c>
      <c r="AF8" s="9">
        <f>IF('Upto Month Current'!$B$20="",0,'Upto Month Current'!$B$20)</f>
        <v>6231</v>
      </c>
      <c r="AG8" s="9">
        <f>IF('Upto Month Current'!$B$22="",0,'Upto Month Current'!$B$22)</f>
        <v>97059</v>
      </c>
      <c r="AH8" s="9">
        <f>IF('Upto Month Current'!$B$23="",0,'Upto Month Current'!$B$23)</f>
        <v>41</v>
      </c>
      <c r="AI8" s="9">
        <f>IF('Upto Month Current'!$B$24="",0,'Upto Month Current'!$B$24)</f>
        <v>0</v>
      </c>
      <c r="AJ8" s="9">
        <f>IF('Upto Month Current'!$B$25="",0,'Upto Month Current'!$B$25)</f>
        <v>3695</v>
      </c>
      <c r="AK8" s="9">
        <f>IF('Upto Month Current'!$B$28="",0,'Upto Month Current'!$B$28)</f>
        <v>1047</v>
      </c>
      <c r="AL8" s="9">
        <f>IF('Upto Month Current'!$B$29="",0,'Upto Month Current'!$B$29)</f>
        <v>8205</v>
      </c>
      <c r="AM8" s="9">
        <f>IF('Upto Month Current'!$B$31="",0,'Upto Month Current'!$B$31)</f>
        <v>469</v>
      </c>
      <c r="AN8" s="9">
        <f>IF('Upto Month Current'!$B$32="",0,'Upto Month Current'!$B$32)</f>
        <v>0</v>
      </c>
      <c r="AO8" s="9">
        <f>IF('Upto Month Current'!$B$33="",0,'Upto Month Current'!$B$33)</f>
        <v>55901</v>
      </c>
      <c r="AP8" s="9">
        <f>IF('Upto Month Current'!$B$34="",0,'Upto Month Current'!$B$34)</f>
        <v>0</v>
      </c>
      <c r="AQ8" s="10">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8032</v>
      </c>
      <c r="AX8" s="9">
        <f>IF('Upto Month Current'!$B$46="",0,'Upto Month Current'!$B$46)</f>
        <v>9866</v>
      </c>
      <c r="AY8" s="9">
        <f>IF('Upto Month Current'!$B$47="",0,'Upto Month Current'!$B$47)</f>
        <v>4812</v>
      </c>
      <c r="AZ8" s="9">
        <f>IF('Upto Month Current'!$B$49="",0,'Upto Month Current'!$B$49)</f>
        <v>0</v>
      </c>
      <c r="BA8" s="9">
        <f>IF('Upto Month Current'!$B$50="",0,'Upto Month Current'!$B$50)</f>
        <v>0</v>
      </c>
      <c r="BB8" s="10">
        <f>IF('Upto Month Current'!$B$52="",0,'Upto Month Current'!$B$52)</f>
        <v>0</v>
      </c>
      <c r="BC8" s="9">
        <f>IF('Upto Month Current'!$B$53="",0,'Upto Month Current'!$B$53)</f>
        <v>5877</v>
      </c>
      <c r="BD8" s="9">
        <f>IF('Upto Month Current'!$B$54="",0,'Upto Month Current'!$B$54)</f>
        <v>5875</v>
      </c>
      <c r="BE8" s="9">
        <f>IF('Upto Month Current'!$B$55="",0,'Upto Month Current'!$B$55)</f>
        <v>1</v>
      </c>
      <c r="BF8" s="9">
        <f>IF('Upto Month Current'!$B$56="",0,'Upto Month Current'!$B$56)</f>
        <v>1912</v>
      </c>
      <c r="BG8" s="9">
        <f>IF('Upto Month Current'!$B$58="",0,'Upto Month Current'!$B$58)</f>
        <v>15588</v>
      </c>
      <c r="BH8" s="9">
        <f>SUM(AE8:BG8)</f>
        <v>236312</v>
      </c>
      <c r="BI8" s="221">
        <f>AD8+BH8</f>
        <v>3200356</v>
      </c>
      <c r="BJ8" s="9">
        <f>IF('Upto Month Current'!$B$60="",0,'Upto Month Current'!$B$60)</f>
        <v>7336</v>
      </c>
      <c r="BK8" s="49">
        <f t="shared" ref="BK8" si="5">BI8-BJ8</f>
        <v>3193020</v>
      </c>
      <c r="BL8">
        <f>'Upto Month Current'!$B$61</f>
        <v>3193020</v>
      </c>
      <c r="BM8" s="30">
        <f t="shared" si="4"/>
        <v>228976</v>
      </c>
    </row>
    <row r="9" spans="1:67" ht="15.6" x14ac:dyDescent="0.3">
      <c r="A9" s="128"/>
      <c r="B9" s="5" t="s">
        <v>132</v>
      </c>
      <c r="C9" s="11">
        <f>C8-C6</f>
        <v>-53916</v>
      </c>
      <c r="D9" s="11">
        <f t="shared" ref="D9:BK9" si="6">D8-D6</f>
        <v>-42394</v>
      </c>
      <c r="E9" s="11">
        <f t="shared" si="6"/>
        <v>-4509</v>
      </c>
      <c r="F9" s="11">
        <f t="shared" si="6"/>
        <v>1022</v>
      </c>
      <c r="G9" s="11">
        <f t="shared" si="6"/>
        <v>-2485</v>
      </c>
      <c r="H9" s="11">
        <f t="shared" si="6"/>
        <v>0</v>
      </c>
      <c r="I9" s="11">
        <f t="shared" si="6"/>
        <v>0</v>
      </c>
      <c r="J9" s="11">
        <f t="shared" si="6"/>
        <v>-1119</v>
      </c>
      <c r="K9" s="11">
        <f t="shared" si="6"/>
        <v>-1.08</v>
      </c>
      <c r="L9" s="11">
        <f t="shared" si="6"/>
        <v>-5959</v>
      </c>
      <c r="M9" s="11">
        <f t="shared" si="6"/>
        <v>-3016</v>
      </c>
      <c r="N9" s="11">
        <f t="shared" si="6"/>
        <v>1315</v>
      </c>
      <c r="O9" s="11">
        <f t="shared" si="6"/>
        <v>-150</v>
      </c>
      <c r="P9" s="11">
        <f t="shared" si="6"/>
        <v>8297</v>
      </c>
      <c r="Q9" s="11">
        <f t="shared" si="6"/>
        <v>0</v>
      </c>
      <c r="R9" s="11">
        <f t="shared" si="6"/>
        <v>-2432</v>
      </c>
      <c r="S9" s="11">
        <f t="shared" si="6"/>
        <v>0</v>
      </c>
      <c r="T9" s="11">
        <f t="shared" si="6"/>
        <v>0</v>
      </c>
      <c r="U9" s="11">
        <f t="shared" ref="U9" si="7">U8-U6</f>
        <v>0</v>
      </c>
      <c r="V9" s="9">
        <f t="shared" si="6"/>
        <v>0</v>
      </c>
      <c r="W9" s="11">
        <f t="shared" si="6"/>
        <v>-761</v>
      </c>
      <c r="X9" s="11">
        <f t="shared" si="6"/>
        <v>-306</v>
      </c>
      <c r="Y9" s="11">
        <f t="shared" si="6"/>
        <v>8488</v>
      </c>
      <c r="Z9" s="11">
        <f t="shared" si="6"/>
        <v>1370</v>
      </c>
      <c r="AA9" s="11">
        <f t="shared" si="6"/>
        <v>4126</v>
      </c>
      <c r="AB9" s="11">
        <f t="shared" ref="AB9" si="8">AB8-AB6</f>
        <v>-1420</v>
      </c>
      <c r="AC9" s="10">
        <f t="shared" ref="AC9" si="9">AC8-AC6</f>
        <v>0</v>
      </c>
      <c r="AD9" s="222">
        <f t="shared" si="6"/>
        <v>-93850.080000000075</v>
      </c>
      <c r="AE9" s="11">
        <f t="shared" si="6"/>
        <v>-7321</v>
      </c>
      <c r="AF9" s="11">
        <f t="shared" si="6"/>
        <v>-2787</v>
      </c>
      <c r="AG9" s="11">
        <f t="shared" si="6"/>
        <v>69879</v>
      </c>
      <c r="AH9" s="11">
        <f t="shared" si="6"/>
        <v>41</v>
      </c>
      <c r="AI9" s="11">
        <f t="shared" si="6"/>
        <v>0</v>
      </c>
      <c r="AJ9" s="11">
        <f t="shared" si="6"/>
        <v>-1796</v>
      </c>
      <c r="AK9" s="11">
        <f t="shared" si="6"/>
        <v>-9497</v>
      </c>
      <c r="AL9" s="11">
        <f t="shared" si="6"/>
        <v>-5285</v>
      </c>
      <c r="AM9" s="11">
        <f t="shared" si="6"/>
        <v>-557</v>
      </c>
      <c r="AN9" s="11">
        <f t="shared" si="6"/>
        <v>-15</v>
      </c>
      <c r="AO9" s="9">
        <f t="shared" si="6"/>
        <v>1945</v>
      </c>
      <c r="AP9" s="11">
        <f t="shared" si="6"/>
        <v>-0.36</v>
      </c>
      <c r="AQ9" s="10">
        <f t="shared" si="6"/>
        <v>0</v>
      </c>
      <c r="AR9" s="11">
        <f t="shared" si="6"/>
        <v>0</v>
      </c>
      <c r="AS9" s="11">
        <f t="shared" si="6"/>
        <v>0</v>
      </c>
      <c r="AT9" s="11">
        <f t="shared" si="6"/>
        <v>0</v>
      </c>
      <c r="AU9" s="11">
        <f t="shared" si="6"/>
        <v>0</v>
      </c>
      <c r="AV9" s="11">
        <f t="shared" si="6"/>
        <v>0</v>
      </c>
      <c r="AW9" s="11">
        <f t="shared" si="6"/>
        <v>-3569</v>
      </c>
      <c r="AX9" s="11">
        <f t="shared" si="6"/>
        <v>1716</v>
      </c>
      <c r="AY9" s="11">
        <f t="shared" si="6"/>
        <v>1591</v>
      </c>
      <c r="AZ9" s="11">
        <f t="shared" si="6"/>
        <v>0</v>
      </c>
      <c r="BA9" s="11">
        <f t="shared" si="6"/>
        <v>0</v>
      </c>
      <c r="BB9" s="10">
        <f t="shared" si="6"/>
        <v>0</v>
      </c>
      <c r="BC9" s="11">
        <f t="shared" si="6"/>
        <v>-709</v>
      </c>
      <c r="BD9" s="11">
        <f t="shared" si="6"/>
        <v>-711</v>
      </c>
      <c r="BE9" s="11">
        <f t="shared" si="6"/>
        <v>-9</v>
      </c>
      <c r="BF9" s="11">
        <f t="shared" si="6"/>
        <v>343</v>
      </c>
      <c r="BG9" s="11">
        <f t="shared" si="6"/>
        <v>-27714</v>
      </c>
      <c r="BH9" s="9">
        <f t="shared" si="6"/>
        <v>15544.640000000014</v>
      </c>
      <c r="BI9" s="222">
        <f t="shared" si="6"/>
        <v>-78305.439999999944</v>
      </c>
      <c r="BJ9" s="11">
        <f t="shared" si="6"/>
        <v>6256</v>
      </c>
      <c r="BK9" s="49">
        <f t="shared" si="6"/>
        <v>-84561.439999999944</v>
      </c>
      <c r="BM9" s="30">
        <f t="shared" si="4"/>
        <v>9288.6400000001304</v>
      </c>
    </row>
    <row r="10" spans="1:67" ht="15.6" x14ac:dyDescent="0.3">
      <c r="A10" s="128"/>
      <c r="B10" s="5" t="s">
        <v>133</v>
      </c>
      <c r="C10" s="13">
        <f>C9/C6</f>
        <v>-2.6690824843318382E-2</v>
      </c>
      <c r="D10" s="13">
        <f t="shared" ref="D10:BM10" si="10">D9/D6</f>
        <v>-7.7402416246583491E-2</v>
      </c>
      <c r="E10" s="13">
        <f t="shared" si="10"/>
        <v>-6.2177666234590034E-2</v>
      </c>
      <c r="F10" s="13">
        <f t="shared" si="10"/>
        <v>4.7393584707917328E-3</v>
      </c>
      <c r="G10" s="13">
        <f t="shared" si="10"/>
        <v>-2.7756989511544004E-2</v>
      </c>
      <c r="H10" s="13" t="e">
        <f t="shared" si="10"/>
        <v>#DIV/0!</v>
      </c>
      <c r="I10" s="13" t="e">
        <f t="shared" si="10"/>
        <v>#DIV/0!</v>
      </c>
      <c r="J10" s="13">
        <f t="shared" si="10"/>
        <v>-0.38480055020632736</v>
      </c>
      <c r="K10" s="13">
        <f t="shared" si="10"/>
        <v>-1</v>
      </c>
      <c r="L10" s="13">
        <f t="shared" si="10"/>
        <v>-0.85225972540045769</v>
      </c>
      <c r="M10" s="13">
        <f t="shared" si="10"/>
        <v>-0.27341129544012327</v>
      </c>
      <c r="N10" s="13">
        <f t="shared" si="10"/>
        <v>0.16777239091605001</v>
      </c>
      <c r="O10" s="13">
        <f t="shared" si="10"/>
        <v>-1.2212000325653342E-2</v>
      </c>
      <c r="P10" s="13">
        <f t="shared" si="10"/>
        <v>0.17215121586853679</v>
      </c>
      <c r="Q10" s="13" t="e">
        <f t="shared" si="10"/>
        <v>#DIV/0!</v>
      </c>
      <c r="R10" s="13">
        <f t="shared" si="10"/>
        <v>-0.15784008307372793</v>
      </c>
      <c r="S10" s="13" t="e">
        <f t="shared" si="10"/>
        <v>#DIV/0!</v>
      </c>
      <c r="T10" s="13" t="e">
        <f t="shared" si="10"/>
        <v>#DIV/0!</v>
      </c>
      <c r="U10" s="13" t="e">
        <f t="shared" ref="U10" si="11">U9/U6</f>
        <v>#DIV/0!</v>
      </c>
      <c r="V10" s="162" t="e">
        <f t="shared" si="10"/>
        <v>#DIV/0!</v>
      </c>
      <c r="W10" s="13">
        <f t="shared" si="10"/>
        <v>-1</v>
      </c>
      <c r="X10" s="13">
        <f t="shared" si="10"/>
        <v>-1</v>
      </c>
      <c r="Y10" s="13">
        <f t="shared" si="10"/>
        <v>3.0056657223796033</v>
      </c>
      <c r="Z10" s="13">
        <f t="shared" si="10"/>
        <v>11.229508196721312</v>
      </c>
      <c r="AA10" s="13">
        <f t="shared" si="10"/>
        <v>33.274193548387096</v>
      </c>
      <c r="AB10" s="13">
        <f t="shared" ref="AB10" si="12">AB9/AB6</f>
        <v>-0.38534599728629582</v>
      </c>
      <c r="AC10" s="14" t="e">
        <f t="shared" ref="AC10" si="13">AC9/AC6</f>
        <v>#DIV/0!</v>
      </c>
      <c r="AD10" s="223">
        <f t="shared" si="10"/>
        <v>-3.0691082668239469E-2</v>
      </c>
      <c r="AE10" s="13">
        <f t="shared" si="10"/>
        <v>-0.38487015035222372</v>
      </c>
      <c r="AF10" s="13">
        <f t="shared" si="10"/>
        <v>-0.30904856952761145</v>
      </c>
      <c r="AG10" s="13">
        <f t="shared" si="10"/>
        <v>2.5709713024282559</v>
      </c>
      <c r="AH10" s="13" t="e">
        <f t="shared" si="10"/>
        <v>#DIV/0!</v>
      </c>
      <c r="AI10" s="13" t="e">
        <f t="shared" si="10"/>
        <v>#DIV/0!</v>
      </c>
      <c r="AJ10" s="13">
        <f t="shared" si="10"/>
        <v>-0.3270806774722273</v>
      </c>
      <c r="AK10" s="13">
        <f t="shared" si="10"/>
        <v>-0.90070182094081941</v>
      </c>
      <c r="AL10" s="13">
        <f t="shared" si="10"/>
        <v>-0.3917716827279466</v>
      </c>
      <c r="AM10" s="13">
        <f t="shared" si="10"/>
        <v>-0.5428849902534113</v>
      </c>
      <c r="AN10" s="13">
        <f t="shared" si="10"/>
        <v>-1</v>
      </c>
      <c r="AO10" s="162">
        <f t="shared" si="10"/>
        <v>3.6047890874045516E-2</v>
      </c>
      <c r="AP10" s="13">
        <f t="shared" si="10"/>
        <v>-1</v>
      </c>
      <c r="AQ10" s="14" t="e">
        <f t="shared" si="10"/>
        <v>#DIV/0!</v>
      </c>
      <c r="AR10" s="13" t="e">
        <f t="shared" si="10"/>
        <v>#DIV/0!</v>
      </c>
      <c r="AS10" s="13" t="e">
        <f t="shared" si="10"/>
        <v>#DIV/0!</v>
      </c>
      <c r="AT10" s="13" t="e">
        <f t="shared" si="10"/>
        <v>#DIV/0!</v>
      </c>
      <c r="AU10" s="13" t="e">
        <f t="shared" si="10"/>
        <v>#DIV/0!</v>
      </c>
      <c r="AV10" s="13" t="e">
        <f t="shared" si="10"/>
        <v>#DIV/0!</v>
      </c>
      <c r="AW10" s="13">
        <f t="shared" si="10"/>
        <v>-0.30764589259546593</v>
      </c>
      <c r="AX10" s="13">
        <f t="shared" si="10"/>
        <v>0.2105521472392638</v>
      </c>
      <c r="AY10" s="13">
        <f t="shared" si="10"/>
        <v>0.49394597950946911</v>
      </c>
      <c r="AZ10" s="13" t="e">
        <f t="shared" si="10"/>
        <v>#DIV/0!</v>
      </c>
      <c r="BA10" s="13" t="e">
        <f t="shared" si="10"/>
        <v>#DIV/0!</v>
      </c>
      <c r="BB10" s="14" t="e">
        <f t="shared" si="10"/>
        <v>#DIV/0!</v>
      </c>
      <c r="BC10" s="13">
        <f t="shared" si="10"/>
        <v>-0.10765259641664136</v>
      </c>
      <c r="BD10" s="13">
        <f t="shared" si="10"/>
        <v>-0.10795627087761919</v>
      </c>
      <c r="BE10" s="13">
        <f t="shared" si="10"/>
        <v>-0.9</v>
      </c>
      <c r="BF10" s="13">
        <f t="shared" si="10"/>
        <v>0.21861057998725303</v>
      </c>
      <c r="BG10" s="13">
        <f t="shared" si="10"/>
        <v>-0.64001662740751009</v>
      </c>
      <c r="BH10" s="162">
        <f t="shared" si="10"/>
        <v>7.0411857984803622E-2</v>
      </c>
      <c r="BI10" s="223">
        <f t="shared" si="10"/>
        <v>-2.3883356495631322E-2</v>
      </c>
      <c r="BJ10" s="13">
        <f t="shared" si="10"/>
        <v>5.7925925925925927</v>
      </c>
      <c r="BK10" s="50">
        <f t="shared" si="10"/>
        <v>-2.5799950832037889E-2</v>
      </c>
      <c r="BM10" s="162" t="e">
        <f t="shared" si="10"/>
        <v>#DIV/0!</v>
      </c>
    </row>
    <row r="11" spans="1:67" ht="15.6" x14ac:dyDescent="0.3">
      <c r="A11" s="128"/>
      <c r="B11" s="5" t="s">
        <v>134</v>
      </c>
      <c r="C11" s="11">
        <f>C8-C7</f>
        <v>-28835</v>
      </c>
      <c r="D11" s="11">
        <f t="shared" ref="D11:BK11" si="14">D8-D7</f>
        <v>175140</v>
      </c>
      <c r="E11" s="11">
        <f t="shared" si="14"/>
        <v>-1439</v>
      </c>
      <c r="F11" s="11">
        <f t="shared" si="14"/>
        <v>10416</v>
      </c>
      <c r="G11" s="11">
        <f t="shared" si="14"/>
        <v>7512</v>
      </c>
      <c r="H11" s="11">
        <f t="shared" si="14"/>
        <v>0</v>
      </c>
      <c r="I11" s="11">
        <f t="shared" si="14"/>
        <v>0</v>
      </c>
      <c r="J11" s="11">
        <f t="shared" si="14"/>
        <v>-150</v>
      </c>
      <c r="K11" s="11">
        <f t="shared" si="14"/>
        <v>-41</v>
      </c>
      <c r="L11" s="11">
        <f t="shared" si="14"/>
        <v>-3459</v>
      </c>
      <c r="M11" s="11">
        <f t="shared" si="14"/>
        <v>-123</v>
      </c>
      <c r="N11" s="11">
        <f t="shared" si="14"/>
        <v>-1796</v>
      </c>
      <c r="O11" s="11">
        <f t="shared" si="14"/>
        <v>-708</v>
      </c>
      <c r="P11" s="11">
        <f t="shared" si="14"/>
        <v>11078</v>
      </c>
      <c r="Q11" s="11">
        <f t="shared" si="14"/>
        <v>0</v>
      </c>
      <c r="R11" s="11">
        <f t="shared" si="14"/>
        <v>2859</v>
      </c>
      <c r="S11" s="11">
        <f t="shared" si="14"/>
        <v>0</v>
      </c>
      <c r="T11" s="11">
        <f t="shared" si="14"/>
        <v>0</v>
      </c>
      <c r="U11" s="11">
        <f t="shared" ref="U11" si="15">U8-U7</f>
        <v>-958</v>
      </c>
      <c r="V11" s="9">
        <f t="shared" si="14"/>
        <v>0</v>
      </c>
      <c r="W11" s="11">
        <f t="shared" si="14"/>
        <v>-442</v>
      </c>
      <c r="X11" s="11">
        <f t="shared" si="14"/>
        <v>0</v>
      </c>
      <c r="Y11" s="11">
        <f t="shared" si="14"/>
        <v>6968</v>
      </c>
      <c r="Z11" s="11">
        <f t="shared" si="14"/>
        <v>114</v>
      </c>
      <c r="AA11" s="11">
        <f t="shared" si="14"/>
        <v>3662</v>
      </c>
      <c r="AB11" s="11">
        <f t="shared" ref="AB11" si="16">AB8-AB7</f>
        <v>2135</v>
      </c>
      <c r="AC11" s="10">
        <f t="shared" ref="AC11" si="17">AC8-AC7</f>
        <v>0</v>
      </c>
      <c r="AD11" s="222">
        <f t="shared" si="14"/>
        <v>181933</v>
      </c>
      <c r="AE11" s="11">
        <f t="shared" si="14"/>
        <v>-4509</v>
      </c>
      <c r="AF11" s="11">
        <f t="shared" si="14"/>
        <v>-553</v>
      </c>
      <c r="AG11" s="11">
        <f t="shared" si="14"/>
        <v>19235</v>
      </c>
      <c r="AH11" s="11">
        <f t="shared" si="14"/>
        <v>41</v>
      </c>
      <c r="AI11" s="11">
        <f t="shared" si="14"/>
        <v>0</v>
      </c>
      <c r="AJ11" s="11">
        <f t="shared" si="14"/>
        <v>-1514</v>
      </c>
      <c r="AK11" s="11">
        <f t="shared" si="14"/>
        <v>-9733</v>
      </c>
      <c r="AL11" s="11">
        <f t="shared" si="14"/>
        <v>-7008</v>
      </c>
      <c r="AM11" s="11">
        <f t="shared" si="14"/>
        <v>-901</v>
      </c>
      <c r="AN11" s="11">
        <f t="shared" si="14"/>
        <v>1</v>
      </c>
      <c r="AO11" s="9">
        <f t="shared" si="14"/>
        <v>-275</v>
      </c>
      <c r="AP11" s="11">
        <f t="shared" si="14"/>
        <v>0</v>
      </c>
      <c r="AQ11" s="10">
        <f t="shared" si="14"/>
        <v>0</v>
      </c>
      <c r="AR11" s="11">
        <f t="shared" si="14"/>
        <v>0</v>
      </c>
      <c r="AS11" s="11">
        <f t="shared" si="14"/>
        <v>0</v>
      </c>
      <c r="AT11" s="11">
        <f t="shared" si="14"/>
        <v>0</v>
      </c>
      <c r="AU11" s="11">
        <f t="shared" si="14"/>
        <v>0</v>
      </c>
      <c r="AV11" s="11">
        <f t="shared" si="14"/>
        <v>0</v>
      </c>
      <c r="AW11" s="11">
        <f t="shared" si="14"/>
        <v>-2613</v>
      </c>
      <c r="AX11" s="11">
        <f t="shared" si="14"/>
        <v>519</v>
      </c>
      <c r="AY11" s="11">
        <f t="shared" si="14"/>
        <v>-1164</v>
      </c>
      <c r="AZ11" s="11">
        <f t="shared" si="14"/>
        <v>0</v>
      </c>
      <c r="BA11" s="11">
        <f t="shared" si="14"/>
        <v>0</v>
      </c>
      <c r="BB11" s="10">
        <f t="shared" si="14"/>
        <v>0</v>
      </c>
      <c r="BC11" s="11">
        <f t="shared" si="14"/>
        <v>-756</v>
      </c>
      <c r="BD11" s="11">
        <f t="shared" si="14"/>
        <v>-758</v>
      </c>
      <c r="BE11" s="11">
        <f t="shared" si="14"/>
        <v>1</v>
      </c>
      <c r="BF11" s="11">
        <f t="shared" si="14"/>
        <v>-606</v>
      </c>
      <c r="BG11" s="11">
        <f t="shared" si="14"/>
        <v>-14194</v>
      </c>
      <c r="BH11" s="9">
        <f t="shared" si="14"/>
        <v>-24787</v>
      </c>
      <c r="BI11" s="222">
        <f t="shared" si="14"/>
        <v>157146</v>
      </c>
      <c r="BJ11" s="11">
        <f t="shared" si="14"/>
        <v>6154</v>
      </c>
      <c r="BK11" s="49">
        <f t="shared" si="14"/>
        <v>150992</v>
      </c>
      <c r="BM11" s="30">
        <f t="shared" si="4"/>
        <v>-30941</v>
      </c>
    </row>
    <row r="12" spans="1:67" ht="15.6" x14ac:dyDescent="0.3">
      <c r="A12" s="128"/>
      <c r="B12" s="5" t="s">
        <v>135</v>
      </c>
      <c r="C12" s="13">
        <f>C11/C7</f>
        <v>-1.4454076039417747E-2</v>
      </c>
      <c r="D12" s="13">
        <f t="shared" ref="D12:BM12" si="18">D11/D7</f>
        <v>0.53044597561898998</v>
      </c>
      <c r="E12" s="13">
        <f t="shared" si="18"/>
        <v>-2.0720539108397652E-2</v>
      </c>
      <c r="F12" s="13">
        <f t="shared" si="18"/>
        <v>5.0502552764403845E-2</v>
      </c>
      <c r="G12" s="13">
        <f t="shared" si="18"/>
        <v>9.4454922670690306E-2</v>
      </c>
      <c r="H12" s="13" t="e">
        <f t="shared" si="18"/>
        <v>#DIV/0!</v>
      </c>
      <c r="I12" s="13" t="e">
        <f t="shared" si="18"/>
        <v>#DIV/0!</v>
      </c>
      <c r="J12" s="13">
        <f t="shared" si="18"/>
        <v>-7.735946364105209E-2</v>
      </c>
      <c r="K12" s="13">
        <f t="shared" si="18"/>
        <v>-1</v>
      </c>
      <c r="L12" s="13">
        <f t="shared" si="18"/>
        <v>-0.77003561887800531</v>
      </c>
      <c r="M12" s="13">
        <f t="shared" si="18"/>
        <v>-1.5114278692553452E-2</v>
      </c>
      <c r="N12" s="13">
        <f t="shared" si="18"/>
        <v>-0.16403324504520961</v>
      </c>
      <c r="O12" s="13">
        <f t="shared" si="18"/>
        <v>-5.5135892843236507E-2</v>
      </c>
      <c r="P12" s="13">
        <f t="shared" si="18"/>
        <v>0.24392821754926786</v>
      </c>
      <c r="Q12" s="13" t="e">
        <f t="shared" si="18"/>
        <v>#DIV/0!</v>
      </c>
      <c r="R12" s="13">
        <f t="shared" si="18"/>
        <v>0.28259365424532962</v>
      </c>
      <c r="S12" s="13" t="e">
        <f t="shared" si="18"/>
        <v>#DIV/0!</v>
      </c>
      <c r="T12" s="13" t="e">
        <f t="shared" si="18"/>
        <v>#DIV/0!</v>
      </c>
      <c r="U12" s="13">
        <f t="shared" ref="U12" si="19">U11/U7</f>
        <v>-1</v>
      </c>
      <c r="V12" s="162" t="e">
        <f t="shared" si="18"/>
        <v>#DIV/0!</v>
      </c>
      <c r="W12" s="13">
        <f t="shared" si="18"/>
        <v>-1</v>
      </c>
      <c r="X12" s="13" t="e">
        <f t="shared" si="18"/>
        <v>#DIV/0!</v>
      </c>
      <c r="Y12" s="13">
        <f t="shared" si="18"/>
        <v>1.6040515653775322</v>
      </c>
      <c r="Z12" s="13">
        <f t="shared" si="18"/>
        <v>8.2728592162554432E-2</v>
      </c>
      <c r="AA12" s="13">
        <f t="shared" si="18"/>
        <v>6.2278911564625847</v>
      </c>
      <c r="AB12" s="13">
        <f t="shared" ref="AB12" si="20">AB11/AB7</f>
        <v>16.423076923076923</v>
      </c>
      <c r="AC12" s="14" t="e">
        <f t="shared" ref="AC12" si="21">AC11/AC7</f>
        <v>#DIV/0!</v>
      </c>
      <c r="AD12" s="223">
        <f t="shared" si="18"/>
        <v>6.5393868181391757E-2</v>
      </c>
      <c r="AE12" s="13">
        <f t="shared" si="18"/>
        <v>-0.27816162862430599</v>
      </c>
      <c r="AF12" s="13">
        <f t="shared" si="18"/>
        <v>-8.151533018867925E-2</v>
      </c>
      <c r="AG12" s="13">
        <f t="shared" si="18"/>
        <v>0.24716025904605263</v>
      </c>
      <c r="AH12" s="13" t="e">
        <f t="shared" si="18"/>
        <v>#DIV/0!</v>
      </c>
      <c r="AI12" s="13" t="e">
        <f t="shared" si="18"/>
        <v>#DIV/0!</v>
      </c>
      <c r="AJ12" s="13">
        <f t="shared" si="18"/>
        <v>-0.29065079669802263</v>
      </c>
      <c r="AK12" s="13">
        <f t="shared" si="18"/>
        <v>-0.90287569573283855</v>
      </c>
      <c r="AL12" s="13">
        <f t="shared" si="18"/>
        <v>-0.46065864720962335</v>
      </c>
      <c r="AM12" s="13">
        <f t="shared" si="18"/>
        <v>-0.65766423357664239</v>
      </c>
      <c r="AN12" s="13">
        <f t="shared" si="18"/>
        <v>-1</v>
      </c>
      <c r="AO12" s="162">
        <f t="shared" si="18"/>
        <v>-4.895328966106522E-3</v>
      </c>
      <c r="AP12" s="13" t="e">
        <f t="shared" si="18"/>
        <v>#DIV/0!</v>
      </c>
      <c r="AQ12" s="14" t="e">
        <f t="shared" si="18"/>
        <v>#DIV/0!</v>
      </c>
      <c r="AR12" s="13" t="e">
        <f t="shared" si="18"/>
        <v>#DIV/0!</v>
      </c>
      <c r="AS12" s="13" t="e">
        <f t="shared" si="18"/>
        <v>#DIV/0!</v>
      </c>
      <c r="AT12" s="13" t="e">
        <f t="shared" si="18"/>
        <v>#DIV/0!</v>
      </c>
      <c r="AU12" s="13" t="e">
        <f t="shared" si="18"/>
        <v>#DIV/0!</v>
      </c>
      <c r="AV12" s="13" t="e">
        <f t="shared" si="18"/>
        <v>#DIV/0!</v>
      </c>
      <c r="AW12" s="13">
        <f t="shared" si="18"/>
        <v>-0.24546735556599342</v>
      </c>
      <c r="AX12" s="13">
        <f t="shared" si="18"/>
        <v>5.552583716700546E-2</v>
      </c>
      <c r="AY12" s="13">
        <f t="shared" si="18"/>
        <v>-0.19477911646586346</v>
      </c>
      <c r="AZ12" s="13" t="e">
        <f t="shared" si="18"/>
        <v>#DIV/0!</v>
      </c>
      <c r="BA12" s="13" t="e">
        <f t="shared" si="18"/>
        <v>#DIV/0!</v>
      </c>
      <c r="BB12" s="14" t="e">
        <f t="shared" si="18"/>
        <v>#DIV/0!</v>
      </c>
      <c r="BC12" s="13">
        <f t="shared" si="18"/>
        <v>-0.11397557666214382</v>
      </c>
      <c r="BD12" s="13">
        <f t="shared" si="18"/>
        <v>-0.11427709935172621</v>
      </c>
      <c r="BE12" s="13" t="e">
        <f t="shared" si="18"/>
        <v>#DIV/0!</v>
      </c>
      <c r="BF12" s="13">
        <f t="shared" si="18"/>
        <v>-0.24066719618745036</v>
      </c>
      <c r="BG12" s="13">
        <f t="shared" si="18"/>
        <v>-0.47659660197434695</v>
      </c>
      <c r="BH12" s="162">
        <f t="shared" si="18"/>
        <v>-9.4933339461277147E-2</v>
      </c>
      <c r="BI12" s="223">
        <f t="shared" si="18"/>
        <v>5.1638237256055285E-2</v>
      </c>
      <c r="BJ12" s="13">
        <f t="shared" si="18"/>
        <v>5.206429780033841</v>
      </c>
      <c r="BK12" s="50">
        <f t="shared" si="18"/>
        <v>4.9635309076708038E-2</v>
      </c>
      <c r="BM12" s="14">
        <f t="shared" si="18"/>
        <v>-0.11904184797454571</v>
      </c>
      <c r="BO12" s="36"/>
    </row>
    <row r="13" spans="1:67" ht="15.6" x14ac:dyDescent="0.3">
      <c r="A13" s="128"/>
      <c r="B13" s="5" t="s">
        <v>334</v>
      </c>
      <c r="C13" s="126">
        <f>C8/C5</f>
        <v>0.76477640225577659</v>
      </c>
      <c r="D13" s="126">
        <f t="shared" ref="D13:BM13" si="22">D8/D5</f>
        <v>0.75639164146932913</v>
      </c>
      <c r="E13" s="126">
        <f t="shared" si="22"/>
        <v>0.9332409364107912</v>
      </c>
      <c r="F13" s="126">
        <f t="shared" si="22"/>
        <v>0.74096632764033565</v>
      </c>
      <c r="G13" s="126">
        <f t="shared" si="22"/>
        <v>0.74272987917263977</v>
      </c>
      <c r="H13" s="126" t="e">
        <f t="shared" si="22"/>
        <v>#DIV/0!</v>
      </c>
      <c r="I13" s="126" t="e">
        <f t="shared" si="22"/>
        <v>#DIV/0!</v>
      </c>
      <c r="J13" s="126">
        <f t="shared" si="22"/>
        <v>0.79370008873114462</v>
      </c>
      <c r="K13" s="126" t="e">
        <f t="shared" si="22"/>
        <v>#DIV/0!</v>
      </c>
      <c r="L13" s="126">
        <f t="shared" si="22"/>
        <v>0.21894870707927089</v>
      </c>
      <c r="M13" s="126">
        <f t="shared" si="22"/>
        <v>0.79285784944109206</v>
      </c>
      <c r="N13" s="126">
        <f t="shared" si="22"/>
        <v>0.61644665948275867</v>
      </c>
      <c r="O13" s="126">
        <f t="shared" si="22"/>
        <v>0.60189502926877669</v>
      </c>
      <c r="P13" s="126">
        <f t="shared" si="22"/>
        <v>0.98686348152677095</v>
      </c>
      <c r="Q13" s="126" t="e">
        <f t="shared" si="22"/>
        <v>#DIV/0!</v>
      </c>
      <c r="R13" s="126">
        <f t="shared" si="22"/>
        <v>0.78804809911332441</v>
      </c>
      <c r="S13" s="126" t="e">
        <f t="shared" si="22"/>
        <v>#DIV/0!</v>
      </c>
      <c r="T13" s="126" t="e">
        <f t="shared" si="22"/>
        <v>#DIV/0!</v>
      </c>
      <c r="U13" s="126" t="e">
        <f t="shared" si="22"/>
        <v>#DIV/0!</v>
      </c>
      <c r="V13" s="177" t="e">
        <f t="shared" si="22"/>
        <v>#DIV/0!</v>
      </c>
      <c r="W13" s="126">
        <f t="shared" si="22"/>
        <v>0</v>
      </c>
      <c r="X13" s="126">
        <f t="shared" si="22"/>
        <v>0</v>
      </c>
      <c r="Y13" s="126">
        <f t="shared" si="22"/>
        <v>0.63436518618214444</v>
      </c>
      <c r="Z13" s="126">
        <f t="shared" si="22"/>
        <v>0.85747126436781607</v>
      </c>
      <c r="AA13" s="126">
        <f t="shared" si="22"/>
        <v>0.77938749312305156</v>
      </c>
      <c r="AB13" s="126">
        <f t="shared" ref="AB13" si="23">AB8/AB5</f>
        <v>5.6624999999999996</v>
      </c>
      <c r="AC13" s="214" t="e">
        <f t="shared" si="22"/>
        <v>#DIV/0!</v>
      </c>
      <c r="AD13" s="224">
        <f t="shared" si="22"/>
        <v>0.76511459640933233</v>
      </c>
      <c r="AE13" s="126">
        <f t="shared" si="22"/>
        <v>0.56119904076738614</v>
      </c>
      <c r="AF13" s="126">
        <f t="shared" si="22"/>
        <v>0.80017978682419422</v>
      </c>
      <c r="AG13" s="126">
        <f t="shared" si="22"/>
        <v>0.79057587358475201</v>
      </c>
      <c r="AH13" s="126" t="e">
        <f t="shared" si="22"/>
        <v>#DIV/0!</v>
      </c>
      <c r="AI13" s="126" t="e">
        <f t="shared" si="22"/>
        <v>#DIV/0!</v>
      </c>
      <c r="AJ13" s="126">
        <f t="shared" si="22"/>
        <v>0.57092088998763901</v>
      </c>
      <c r="AK13" s="126">
        <f t="shared" si="22"/>
        <v>0.88429054054054057</v>
      </c>
      <c r="AL13" s="126">
        <f t="shared" si="22"/>
        <v>1.1841535575119064</v>
      </c>
      <c r="AM13" s="126">
        <f t="shared" si="22"/>
        <v>0.29441305712492155</v>
      </c>
      <c r="AN13" s="126">
        <f t="shared" si="22"/>
        <v>0</v>
      </c>
      <c r="AO13" s="177">
        <f t="shared" si="22"/>
        <v>0.8339823061659879</v>
      </c>
      <c r="AP13" s="126">
        <f t="shared" si="22"/>
        <v>0</v>
      </c>
      <c r="AQ13" s="214" t="e">
        <f t="shared" si="22"/>
        <v>#DIV/0!</v>
      </c>
      <c r="AR13" s="126" t="e">
        <f t="shared" si="22"/>
        <v>#DIV/0!</v>
      </c>
      <c r="AS13" s="126" t="e">
        <f t="shared" si="22"/>
        <v>#DIV/0!</v>
      </c>
      <c r="AT13" s="126" t="e">
        <f t="shared" si="22"/>
        <v>#DIV/0!</v>
      </c>
      <c r="AU13" s="126" t="e">
        <f t="shared" si="22"/>
        <v>#DIV/0!</v>
      </c>
      <c r="AV13" s="126" t="e">
        <f t="shared" si="22"/>
        <v>#DIV/0!</v>
      </c>
      <c r="AW13" s="126">
        <f t="shared" si="22"/>
        <v>0.50509369890579803</v>
      </c>
      <c r="AX13" s="126">
        <f t="shared" si="22"/>
        <v>1.2582578752710114</v>
      </c>
      <c r="AY13" s="126">
        <f t="shared" si="22"/>
        <v>1.3296490743299254</v>
      </c>
      <c r="AZ13" s="126" t="e">
        <f t="shared" si="22"/>
        <v>#DIV/0!</v>
      </c>
      <c r="BA13" s="126" t="e">
        <f t="shared" si="22"/>
        <v>#DIV/0!</v>
      </c>
      <c r="BB13" s="214" t="e">
        <f t="shared" si="22"/>
        <v>#DIV/0!</v>
      </c>
      <c r="BC13" s="126">
        <f t="shared" si="22"/>
        <v>0.78245240314205833</v>
      </c>
      <c r="BD13" s="126">
        <f t="shared" si="22"/>
        <v>0.78954441607310843</v>
      </c>
      <c r="BE13" s="126">
        <f t="shared" si="22"/>
        <v>0.1111111111111111</v>
      </c>
      <c r="BF13" s="126">
        <f t="shared" si="22"/>
        <v>0.8040370058873002</v>
      </c>
      <c r="BG13" s="126">
        <f t="shared" si="22"/>
        <v>0.42106969205834682</v>
      </c>
      <c r="BH13" s="177">
        <f t="shared" si="22"/>
        <v>0.7469741654259876</v>
      </c>
      <c r="BI13" s="224">
        <f t="shared" si="22"/>
        <v>0.76374504635178098</v>
      </c>
      <c r="BJ13" s="126">
        <f t="shared" si="22"/>
        <v>0.99863871494690992</v>
      </c>
      <c r="BK13" s="126">
        <f t="shared" si="22"/>
        <v>0.76333253645708821</v>
      </c>
      <c r="BM13" s="126" t="e">
        <f t="shared" si="22"/>
        <v>#DIV/0!</v>
      </c>
    </row>
    <row r="14" spans="1:67" s="180" customFormat="1" ht="15.6" x14ac:dyDescent="0.3">
      <c r="A14" s="128"/>
      <c r="B14" s="5" t="s">
        <v>335</v>
      </c>
      <c r="C14" s="11">
        <f>C5-C8</f>
        <v>604718</v>
      </c>
      <c r="D14" s="11">
        <f>D5-D8</f>
        <v>162745</v>
      </c>
      <c r="E14" s="11">
        <f>E5-E8</f>
        <v>4865</v>
      </c>
      <c r="F14" s="11">
        <f>F5-F8</f>
        <v>75743</v>
      </c>
      <c r="G14" s="11">
        <f t="shared" ref="G14:BM14" si="24">G5-G8</f>
        <v>30150</v>
      </c>
      <c r="H14" s="11">
        <f t="shared" si="24"/>
        <v>0</v>
      </c>
      <c r="I14" s="11">
        <f t="shared" si="24"/>
        <v>0</v>
      </c>
      <c r="J14" s="11">
        <f t="shared" si="24"/>
        <v>465</v>
      </c>
      <c r="K14" s="11">
        <f t="shared" si="24"/>
        <v>0</v>
      </c>
      <c r="L14" s="11">
        <f t="shared" si="24"/>
        <v>3685</v>
      </c>
      <c r="M14" s="11">
        <f t="shared" si="24"/>
        <v>2094</v>
      </c>
      <c r="N14" s="11">
        <f t="shared" si="24"/>
        <v>5695</v>
      </c>
      <c r="O14" s="11">
        <f t="shared" si="24"/>
        <v>8025</v>
      </c>
      <c r="P14" s="11">
        <f t="shared" si="24"/>
        <v>752</v>
      </c>
      <c r="Q14" s="11">
        <f t="shared" si="24"/>
        <v>0</v>
      </c>
      <c r="R14" s="11">
        <f t="shared" si="24"/>
        <v>3490</v>
      </c>
      <c r="S14" s="11">
        <f t="shared" si="24"/>
        <v>0</v>
      </c>
      <c r="T14" s="11">
        <f t="shared" si="24"/>
        <v>0</v>
      </c>
      <c r="U14" s="11">
        <f t="shared" si="24"/>
        <v>0</v>
      </c>
      <c r="V14" s="9">
        <f t="shared" si="24"/>
        <v>0</v>
      </c>
      <c r="W14" s="11">
        <f t="shared" si="24"/>
        <v>1004</v>
      </c>
      <c r="X14" s="11">
        <f t="shared" si="24"/>
        <v>406</v>
      </c>
      <c r="Y14" s="11">
        <f t="shared" si="24"/>
        <v>6520</v>
      </c>
      <c r="Z14" s="11">
        <f t="shared" si="24"/>
        <v>248</v>
      </c>
      <c r="AA14" s="11">
        <f t="shared" si="24"/>
        <v>1203</v>
      </c>
      <c r="AB14" s="11">
        <f t="shared" ref="AB14" si="25">AB5-AB8</f>
        <v>-1865</v>
      </c>
      <c r="AC14" s="10">
        <f t="shared" si="24"/>
        <v>0</v>
      </c>
      <c r="AD14" s="222">
        <f t="shared" si="24"/>
        <v>909943</v>
      </c>
      <c r="AE14" s="11">
        <f t="shared" si="24"/>
        <v>9149</v>
      </c>
      <c r="AF14" s="11">
        <f t="shared" si="24"/>
        <v>1556</v>
      </c>
      <c r="AG14" s="11">
        <f t="shared" si="24"/>
        <v>25711</v>
      </c>
      <c r="AH14" s="11">
        <f t="shared" si="24"/>
        <v>-41</v>
      </c>
      <c r="AI14" s="11">
        <f t="shared" si="24"/>
        <v>0</v>
      </c>
      <c r="AJ14" s="11">
        <f t="shared" si="24"/>
        <v>2777</v>
      </c>
      <c r="AK14" s="11">
        <f t="shared" si="24"/>
        <v>137</v>
      </c>
      <c r="AL14" s="11">
        <f t="shared" si="24"/>
        <v>-1276</v>
      </c>
      <c r="AM14" s="11">
        <f t="shared" si="24"/>
        <v>1124</v>
      </c>
      <c r="AN14" s="11">
        <f t="shared" si="24"/>
        <v>22</v>
      </c>
      <c r="AO14" s="9">
        <f t="shared" si="24"/>
        <v>11128</v>
      </c>
      <c r="AP14" s="11">
        <f t="shared" si="24"/>
        <v>2</v>
      </c>
      <c r="AQ14" s="10">
        <f t="shared" si="24"/>
        <v>0</v>
      </c>
      <c r="AR14" s="11">
        <f t="shared" si="24"/>
        <v>0</v>
      </c>
      <c r="AS14" s="11">
        <f t="shared" si="24"/>
        <v>0</v>
      </c>
      <c r="AT14" s="11">
        <f t="shared" si="24"/>
        <v>0</v>
      </c>
      <c r="AU14" s="11">
        <f t="shared" si="24"/>
        <v>0</v>
      </c>
      <c r="AV14" s="11">
        <f t="shared" si="24"/>
        <v>0</v>
      </c>
      <c r="AW14" s="11">
        <f t="shared" si="24"/>
        <v>7870</v>
      </c>
      <c r="AX14" s="11">
        <f t="shared" si="24"/>
        <v>-2025</v>
      </c>
      <c r="AY14" s="11">
        <f t="shared" si="24"/>
        <v>-1193</v>
      </c>
      <c r="AZ14" s="11">
        <f t="shared" si="24"/>
        <v>0</v>
      </c>
      <c r="BA14" s="11">
        <f t="shared" si="24"/>
        <v>0</v>
      </c>
      <c r="BB14" s="10">
        <f t="shared" si="24"/>
        <v>0</v>
      </c>
      <c r="BC14" s="11">
        <f t="shared" si="24"/>
        <v>1634</v>
      </c>
      <c r="BD14" s="11">
        <f t="shared" si="24"/>
        <v>1566</v>
      </c>
      <c r="BE14" s="11">
        <f t="shared" si="24"/>
        <v>8</v>
      </c>
      <c r="BF14" s="11">
        <f t="shared" si="24"/>
        <v>466</v>
      </c>
      <c r="BG14" s="11">
        <f t="shared" si="24"/>
        <v>21432</v>
      </c>
      <c r="BH14" s="11">
        <f t="shared" si="24"/>
        <v>80047</v>
      </c>
      <c r="BI14" s="222">
        <f t="shared" si="24"/>
        <v>989990</v>
      </c>
      <c r="BJ14" s="11">
        <f t="shared" si="24"/>
        <v>10</v>
      </c>
      <c r="BK14" s="11">
        <f t="shared" si="24"/>
        <v>989980</v>
      </c>
      <c r="BL14" s="11">
        <f t="shared" si="24"/>
        <v>-3193019</v>
      </c>
      <c r="BM14" s="11">
        <f t="shared" si="24"/>
        <v>-228976</v>
      </c>
    </row>
    <row r="15" spans="1:67" ht="15.6" x14ac:dyDescent="0.3">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225"/>
      <c r="AE15" s="5"/>
      <c r="AF15" s="5"/>
      <c r="AG15" s="5"/>
      <c r="AH15" s="5"/>
      <c r="AI15" s="5"/>
      <c r="AJ15" s="5"/>
      <c r="AK15" s="5"/>
      <c r="AL15" s="5"/>
      <c r="AM15" s="5"/>
      <c r="AN15" s="5"/>
      <c r="AO15" s="16"/>
      <c r="AP15" s="5"/>
      <c r="AQ15" s="6"/>
      <c r="AR15" s="5"/>
      <c r="AS15" s="5"/>
      <c r="AT15" s="5"/>
      <c r="AU15" s="5"/>
      <c r="AV15" s="5"/>
      <c r="AW15" s="6"/>
      <c r="AX15" s="5"/>
      <c r="AY15" s="5"/>
      <c r="AZ15" s="5"/>
      <c r="BA15" s="5"/>
      <c r="BB15" s="6"/>
      <c r="BC15" s="5"/>
      <c r="BD15" s="5"/>
      <c r="BE15" s="5"/>
      <c r="BF15" s="5"/>
      <c r="BG15" s="5"/>
      <c r="BH15" s="16"/>
      <c r="BI15" s="225"/>
      <c r="BJ15" s="5"/>
      <c r="BK15" s="48"/>
    </row>
    <row r="16" spans="1:67" ht="15.6" x14ac:dyDescent="0.3">
      <c r="A16" s="15" t="s">
        <v>136</v>
      </c>
      <c r="B16" s="11" t="s">
        <v>329</v>
      </c>
      <c r="C16" s="120">
        <v>4773279</v>
      </c>
      <c r="D16" s="120">
        <v>1240566</v>
      </c>
      <c r="E16" s="120">
        <v>261807</v>
      </c>
      <c r="F16" s="120">
        <v>372888</v>
      </c>
      <c r="G16" s="120">
        <v>296105</v>
      </c>
      <c r="H16" s="120">
        <v>0</v>
      </c>
      <c r="I16" s="120">
        <v>0</v>
      </c>
      <c r="J16" s="120">
        <v>0</v>
      </c>
      <c r="K16" s="120">
        <v>0</v>
      </c>
      <c r="L16" s="120">
        <v>76357</v>
      </c>
      <c r="M16" s="120">
        <v>445189</v>
      </c>
      <c r="N16" s="120">
        <v>725</v>
      </c>
      <c r="O16" s="120">
        <v>9950</v>
      </c>
      <c r="P16" s="120">
        <v>313803</v>
      </c>
      <c r="Q16" s="120">
        <v>0</v>
      </c>
      <c r="R16" s="120">
        <v>7141</v>
      </c>
      <c r="S16" s="120">
        <v>0</v>
      </c>
      <c r="T16" s="120">
        <v>0</v>
      </c>
      <c r="U16" s="120"/>
      <c r="V16" s="189">
        <v>0</v>
      </c>
      <c r="W16" s="120">
        <v>0</v>
      </c>
      <c r="X16" s="120">
        <v>0</v>
      </c>
      <c r="Y16" s="120">
        <v>63562</v>
      </c>
      <c r="Z16" s="120">
        <v>5388</v>
      </c>
      <c r="AA16" s="120">
        <v>2933</v>
      </c>
      <c r="AB16" s="120">
        <v>1031</v>
      </c>
      <c r="AC16" s="151">
        <v>0</v>
      </c>
      <c r="AD16" s="228">
        <f t="shared" ref="AD16:AD17" si="26">SUM(C16:AC16)</f>
        <v>7870724</v>
      </c>
      <c r="AE16" s="120">
        <v>2504</v>
      </c>
      <c r="AF16" s="120">
        <v>120</v>
      </c>
      <c r="AG16" s="120">
        <v>45180</v>
      </c>
      <c r="AH16" s="120">
        <v>0</v>
      </c>
      <c r="AI16" s="120">
        <v>0</v>
      </c>
      <c r="AJ16" s="120">
        <v>141</v>
      </c>
      <c r="AK16" s="120">
        <v>131096</v>
      </c>
      <c r="AL16" s="120">
        <v>261919</v>
      </c>
      <c r="AM16" s="120">
        <v>0</v>
      </c>
      <c r="AN16" s="120">
        <v>148005</v>
      </c>
      <c r="AO16" s="189">
        <v>845105</v>
      </c>
      <c r="AP16" s="120">
        <v>25752</v>
      </c>
      <c r="AQ16" s="151">
        <v>0</v>
      </c>
      <c r="AR16" s="120">
        <v>0</v>
      </c>
      <c r="AS16" s="120"/>
      <c r="AT16" s="120"/>
      <c r="AU16" s="120">
        <v>0</v>
      </c>
      <c r="AV16" s="120">
        <v>1</v>
      </c>
      <c r="AW16" s="120">
        <v>2209</v>
      </c>
      <c r="AX16" s="120">
        <v>1693</v>
      </c>
      <c r="AY16" s="120">
        <v>1458</v>
      </c>
      <c r="AZ16" s="120">
        <v>0</v>
      </c>
      <c r="BA16" s="120">
        <v>0</v>
      </c>
      <c r="BB16" s="151">
        <v>0</v>
      </c>
      <c r="BC16" s="120">
        <v>39525</v>
      </c>
      <c r="BD16" s="120">
        <v>39234</v>
      </c>
      <c r="BE16" s="120">
        <v>0</v>
      </c>
      <c r="BF16" s="120">
        <v>9809</v>
      </c>
      <c r="BG16" s="120">
        <v>17772</v>
      </c>
      <c r="BH16" s="9">
        <f>SUM(AE16:BG16)</f>
        <v>1571523</v>
      </c>
      <c r="BI16" s="221">
        <f>AD16+BH16</f>
        <v>9442247</v>
      </c>
      <c r="BJ16" s="96">
        <v>97247</v>
      </c>
      <c r="BK16" s="49">
        <f t="shared" ref="BK16:BK17" si="27">BI16-BJ16</f>
        <v>9345000</v>
      </c>
      <c r="BL16">
        <v>2</v>
      </c>
      <c r="BM16" s="30"/>
    </row>
    <row r="17" spans="1:65" s="41" customFormat="1" ht="15.6" x14ac:dyDescent="0.3">
      <c r="A17" s="134" t="s">
        <v>136</v>
      </c>
      <c r="B17" s="215" t="s">
        <v>318</v>
      </c>
      <c r="C17" s="10">
        <v>3630417</v>
      </c>
      <c r="D17" s="10">
        <v>984113</v>
      </c>
      <c r="E17" s="10">
        <v>272942</v>
      </c>
      <c r="F17" s="10">
        <v>292323</v>
      </c>
      <c r="G17" s="10">
        <v>209366</v>
      </c>
      <c r="H17" s="10">
        <v>0</v>
      </c>
      <c r="I17" s="10">
        <v>0</v>
      </c>
      <c r="J17" s="10">
        <v>0</v>
      </c>
      <c r="K17" s="10">
        <v>0</v>
      </c>
      <c r="L17" s="10">
        <v>56991</v>
      </c>
      <c r="M17" s="10">
        <v>386755</v>
      </c>
      <c r="N17" s="10">
        <v>485</v>
      </c>
      <c r="O17" s="10">
        <v>7476</v>
      </c>
      <c r="P17" s="10">
        <v>210705</v>
      </c>
      <c r="Q17" s="10">
        <v>0</v>
      </c>
      <c r="R17" s="10">
        <v>5967</v>
      </c>
      <c r="S17" s="10">
        <v>0</v>
      </c>
      <c r="T17" s="10">
        <v>0</v>
      </c>
      <c r="U17" s="10"/>
      <c r="V17" s="10">
        <v>0</v>
      </c>
      <c r="W17" s="10">
        <v>0</v>
      </c>
      <c r="X17" s="10">
        <v>0</v>
      </c>
      <c r="Y17" s="10">
        <v>8515</v>
      </c>
      <c r="Z17" s="10">
        <v>541</v>
      </c>
      <c r="AA17" s="10">
        <v>979</v>
      </c>
      <c r="AB17" s="10">
        <v>6613</v>
      </c>
      <c r="AC17" s="10">
        <v>0</v>
      </c>
      <c r="AD17" s="228">
        <f t="shared" si="26"/>
        <v>6074188</v>
      </c>
      <c r="AE17" s="10">
        <v>2441</v>
      </c>
      <c r="AF17" s="10">
        <v>762</v>
      </c>
      <c r="AG17" s="10">
        <v>12751</v>
      </c>
      <c r="AH17" s="10">
        <v>0</v>
      </c>
      <c r="AI17" s="10">
        <v>0</v>
      </c>
      <c r="AJ17" s="10">
        <v>105</v>
      </c>
      <c r="AK17" s="10">
        <v>200955</v>
      </c>
      <c r="AL17" s="10">
        <v>216534</v>
      </c>
      <c r="AM17" s="10">
        <v>0</v>
      </c>
      <c r="AN17" s="10">
        <v>76778</v>
      </c>
      <c r="AO17" s="10">
        <v>634982</v>
      </c>
      <c r="AP17" s="10">
        <v>13917</v>
      </c>
      <c r="AQ17" s="10">
        <v>0</v>
      </c>
      <c r="AR17" s="10">
        <v>0</v>
      </c>
      <c r="AS17" s="10"/>
      <c r="AT17" s="10"/>
      <c r="AU17" s="10">
        <v>0</v>
      </c>
      <c r="AV17" s="10"/>
      <c r="AW17" s="10">
        <v>2070</v>
      </c>
      <c r="AX17" s="10">
        <v>1795</v>
      </c>
      <c r="AY17" s="10">
        <v>1037</v>
      </c>
      <c r="AZ17" s="10">
        <v>0</v>
      </c>
      <c r="BA17" s="10">
        <v>0</v>
      </c>
      <c r="BB17" s="10">
        <v>0</v>
      </c>
      <c r="BC17" s="10">
        <v>23236</v>
      </c>
      <c r="BD17" s="10">
        <v>23238</v>
      </c>
      <c r="BE17" s="10">
        <v>0</v>
      </c>
      <c r="BF17" s="10">
        <v>7907</v>
      </c>
      <c r="BG17" s="10">
        <v>17013</v>
      </c>
      <c r="BH17" s="10">
        <f>SUM(AE17:BG17)</f>
        <v>1235521</v>
      </c>
      <c r="BI17" s="221">
        <f>AD17+BH17</f>
        <v>7309709</v>
      </c>
      <c r="BJ17" s="10">
        <v>24713</v>
      </c>
      <c r="BK17" s="10">
        <f t="shared" si="27"/>
        <v>7284996</v>
      </c>
      <c r="BM17" s="216"/>
    </row>
    <row r="18" spans="1:65" ht="15.6" x14ac:dyDescent="0.3">
      <c r="A18" s="128"/>
      <c r="B18" s="12" t="s">
        <v>319</v>
      </c>
      <c r="C18" s="9">
        <f>IF('Upto Month COPPY'!$C$4="",0,'Upto Month COPPY'!$C$4)</f>
        <v>3561230</v>
      </c>
      <c r="D18" s="9">
        <f>IF('Upto Month COPPY'!$C$5="",0,'Upto Month COPPY'!$C$5)</f>
        <v>568640</v>
      </c>
      <c r="E18" s="9">
        <f>IF('Upto Month COPPY'!$C$6="",0,'Upto Month COPPY'!$C$6)</f>
        <v>252458</v>
      </c>
      <c r="F18" s="9">
        <f>IF('Upto Month COPPY'!$C$7="",0,'Upto Month COPPY'!$C$7)</f>
        <v>262670</v>
      </c>
      <c r="G18" s="9">
        <f>IF('Upto Month COPPY'!$C$8="",0,'Upto Month COPPY'!$C$8)</f>
        <v>195177</v>
      </c>
      <c r="H18" s="9">
        <f>IF('Upto Month COPPY'!$C$9="",0,'Upto Month COPPY'!$C$9)</f>
        <v>0</v>
      </c>
      <c r="I18" s="9">
        <f>IF('Upto Month COPPY'!$C$10="",0,'Upto Month COPPY'!$C$10)</f>
        <v>0</v>
      </c>
      <c r="J18" s="9">
        <f>IF('Upto Month COPPY'!$C$11="",0,'Upto Month COPPY'!$C$11)</f>
        <v>171</v>
      </c>
      <c r="K18" s="9">
        <f>IF('Upto Month COPPY'!$C$12="",0,'Upto Month COPPY'!$C$12)</f>
        <v>98</v>
      </c>
      <c r="L18" s="9">
        <f>IF('Upto Month COPPY'!$C$13="",0,'Upto Month COPPY'!$C$13)</f>
        <v>64709</v>
      </c>
      <c r="M18" s="9">
        <f>IF('Upto Month COPPY'!$C$14="",0,'Upto Month COPPY'!$C$14)</f>
        <v>352674</v>
      </c>
      <c r="N18" s="9">
        <f>IF('Upto Month COPPY'!$C$15="",0,'Upto Month COPPY'!$C$15)</f>
        <v>282</v>
      </c>
      <c r="O18" s="9">
        <f>IF('Upto Month COPPY'!$C$16="",0,'Upto Month COPPY'!$C$16)</f>
        <v>39954</v>
      </c>
      <c r="P18" s="9">
        <f>IF('Upto Month COPPY'!$C$17="",0,'Upto Month COPPY'!$C$17)</f>
        <v>258233</v>
      </c>
      <c r="Q18" s="9">
        <f>IF('Upto Month COPPY'!$C$18="",0,'Upto Month COPPY'!$C$18)</f>
        <v>0</v>
      </c>
      <c r="R18" s="9">
        <f>IF('Upto Month COPPY'!$C$21="",0,'Upto Month COPPY'!$C$21)</f>
        <v>3283</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9194</v>
      </c>
      <c r="Z18" s="9">
        <f>IF('Upto Month COPPY'!$C$43="",0,'Upto Month COPPY'!$C$43)</f>
        <v>241</v>
      </c>
      <c r="AA18" s="9">
        <f>IF('Upto Month COPPY'!$C$44="",0,'Upto Month COPPY'!$C$44)</f>
        <v>961</v>
      </c>
      <c r="AB18" s="9">
        <f>IF('Upto Month COPPY'!$C$48="",0,'Upto Month COPPY'!$C$48)</f>
        <v>0</v>
      </c>
      <c r="AC18" s="10">
        <f>IF('Upto Month COPPY'!$C$51="",0,'Upto Month COPPY'!$C$51)</f>
        <v>0</v>
      </c>
      <c r="AD18" s="228">
        <f t="shared" ref="AD18:AD19" si="28">SUM(C18:AC18)</f>
        <v>5569975</v>
      </c>
      <c r="AE18" s="9">
        <f>IF('Upto Month COPPY'!$C$19="",0,'Upto Month COPPY'!$C$19)</f>
        <v>1951</v>
      </c>
      <c r="AF18" s="9">
        <f>IF('Upto Month COPPY'!$C$20="",0,'Upto Month COPPY'!$C$20)</f>
        <v>717</v>
      </c>
      <c r="AG18" s="9">
        <f>IF('Upto Month COPPY'!$C$22="",0,'Upto Month COPPY'!$C$22)</f>
        <v>36206</v>
      </c>
      <c r="AH18" s="9">
        <f>IF('Upto Month COPPY'!$C$23="",0,'Upto Month COPPY'!$C$23)</f>
        <v>0</v>
      </c>
      <c r="AI18" s="9">
        <f>IF('Upto Month COPPY'!$C$24="",0,'Upto Month COPPY'!$C$24)</f>
        <v>0</v>
      </c>
      <c r="AJ18" s="9">
        <f>IF('Upto Month COPPY'!$C$25="",0,'Upto Month COPPY'!$C$25)</f>
        <v>453</v>
      </c>
      <c r="AK18" s="9">
        <f>IF('Upto Month COPPY'!$C$28="",0,'Upto Month COPPY'!$C$28)</f>
        <v>266921</v>
      </c>
      <c r="AL18" s="9">
        <f>IF('Upto Month COPPY'!$C$29="",0,'Upto Month COPPY'!$C$29)</f>
        <v>193519</v>
      </c>
      <c r="AM18" s="9">
        <f>IF('Upto Month COPPY'!$C$31="",0,'Upto Month COPPY'!$C$31)</f>
        <v>0</v>
      </c>
      <c r="AN18" s="9">
        <f>IF('Upto Month COPPY'!$C$32="",0,'Upto Month COPPY'!$C$32)</f>
        <v>106068</v>
      </c>
      <c r="AO18" s="9">
        <f>IF('Upto Month COPPY'!$C$33="",0,'Upto Month COPPY'!$C$33)</f>
        <v>889028</v>
      </c>
      <c r="AP18" s="9">
        <f>IF('Upto Month COPPY'!$C$34="",0,'Upto Month COPPY'!$C$34)</f>
        <v>161241</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497</v>
      </c>
      <c r="AX18" s="9">
        <f>IF('Upto Month COPPY'!$C$46="",0,'Upto Month COPPY'!$C$46)</f>
        <v>1239</v>
      </c>
      <c r="AY18" s="9">
        <f>IF('Upto Month COPPY'!$C$47="",0,'Upto Month COPPY'!$C$47)</f>
        <v>133</v>
      </c>
      <c r="AZ18" s="9">
        <f>IF('Upto Month COPPY'!$C$49="",0,'Upto Month COPPY'!$C$49)</f>
        <v>0</v>
      </c>
      <c r="BA18" s="9">
        <f>IF('Upto Month COPPY'!$C$50="",0,'Upto Month COPPY'!$C$50)</f>
        <v>0</v>
      </c>
      <c r="BB18" s="10">
        <f>IF('Upto Month COPPY'!$C$52="",0,'Upto Month COPPY'!$C$52)</f>
        <v>0</v>
      </c>
      <c r="BC18" s="9">
        <f>IF('Upto Month COPPY'!$C$53="",0,'Upto Month COPPY'!$C$53)</f>
        <v>37067</v>
      </c>
      <c r="BD18" s="9">
        <f>IF('Upto Month COPPY'!$C$54="",0,'Upto Month COPPY'!$C$54)</f>
        <v>37148</v>
      </c>
      <c r="BE18" s="9">
        <f>IF('Upto Month COPPY'!$C$55="",0,'Upto Month COPPY'!$C$55)</f>
        <v>0</v>
      </c>
      <c r="BF18" s="9">
        <f>IF('Upto Month COPPY'!$C$56="",0,'Upto Month COPPY'!$C$56)</f>
        <v>9861</v>
      </c>
      <c r="BG18" s="9">
        <f>IF('Upto Month COPPY'!$C$58="",0,'Upto Month COPPY'!$C$58)</f>
        <v>12866</v>
      </c>
      <c r="BH18" s="9">
        <f>SUM(AE18:BG18)</f>
        <v>1754915</v>
      </c>
      <c r="BI18" s="221">
        <f>AD18+BH18</f>
        <v>7324890</v>
      </c>
      <c r="BJ18" s="9">
        <f>IF('Upto Month COPPY'!$C$60="",0,'Upto Month COPPY'!$C$60)</f>
        <v>3393</v>
      </c>
      <c r="BK18" s="49">
        <f t="shared" ref="BK18:BK19" si="29">BI18-BJ18</f>
        <v>7321497</v>
      </c>
      <c r="BL18">
        <f>'Upto Month COPPY'!$C$61</f>
        <v>7321498</v>
      </c>
      <c r="BM18" s="30">
        <f t="shared" ref="BM18:BM22" si="30">BK18-AD18</f>
        <v>1751522</v>
      </c>
    </row>
    <row r="19" spans="1:65" ht="15.6" x14ac:dyDescent="0.3">
      <c r="A19" s="128"/>
      <c r="B19" s="182" t="s">
        <v>320</v>
      </c>
      <c r="C19" s="9">
        <f>IF('Upto Month Current'!$C$4="",0,'Upto Month Current'!$C$4)</f>
        <v>3659032</v>
      </c>
      <c r="D19" s="9">
        <f>IF('Upto Month Current'!$C$5="",0,'Upto Month Current'!$C$5)</f>
        <v>900679</v>
      </c>
      <c r="E19" s="9">
        <f>IF('Upto Month Current'!$C$6="",0,'Upto Month Current'!$C$6)</f>
        <v>256021</v>
      </c>
      <c r="F19" s="9">
        <f>IF('Upto Month Current'!$C$7="",0,'Upto Month Current'!$C$7)</f>
        <v>282020</v>
      </c>
      <c r="G19" s="9">
        <f>IF('Upto Month Current'!$C$8="",0,'Upto Month Current'!$C$8)</f>
        <v>221862</v>
      </c>
      <c r="H19" s="9">
        <f>IF('Upto Month Current'!$C$9="",0,'Upto Month Current'!$C$9)</f>
        <v>0</v>
      </c>
      <c r="I19" s="9">
        <f>IF('Upto Month Current'!$C$10="",0,'Upto Month Current'!$C$10)</f>
        <v>0</v>
      </c>
      <c r="J19" s="9">
        <f>IF('Upto Month Current'!$C$11="",0,'Upto Month Current'!$C$11)</f>
        <v>0</v>
      </c>
      <c r="K19" s="9">
        <f>IF('Upto Month Current'!$C$12="",0,'Upto Month Current'!$C$12)</f>
        <v>9</v>
      </c>
      <c r="L19" s="9">
        <f>IF('Upto Month Current'!$C$13="",0,'Upto Month Current'!$C$13)</f>
        <v>55861</v>
      </c>
      <c r="M19" s="9">
        <f>IF('Upto Month Current'!$C$14="",0,'Upto Month Current'!$C$14)</f>
        <v>375179</v>
      </c>
      <c r="N19" s="9">
        <f>IF('Upto Month Current'!$C$15="",0,'Upto Month Current'!$C$15)</f>
        <v>594</v>
      </c>
      <c r="O19" s="9">
        <f>IF('Upto Month Current'!$C$16="",0,'Upto Month Current'!$C$16)</f>
        <v>3916</v>
      </c>
      <c r="P19" s="9">
        <f>IF('Upto Month Current'!$C$17="",0,'Upto Month Current'!$C$17)</f>
        <v>241202</v>
      </c>
      <c r="Q19" s="9">
        <f>IF('Upto Month Current'!$C$18="",0,'Upto Month Current'!$C$18)</f>
        <v>0</v>
      </c>
      <c r="R19" s="9">
        <f>IF('Upto Month Current'!$C$21="",0,'Upto Month Current'!$C$21)</f>
        <v>5540</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30385</v>
      </c>
      <c r="Z19" s="9">
        <f>IF('Upto Month Current'!$C$43="",0,'Upto Month Current'!$C$43)</f>
        <v>2718</v>
      </c>
      <c r="AA19" s="9">
        <f>IF('Upto Month Current'!$C$44="",0,'Upto Month Current'!$C$44)</f>
        <v>1491</v>
      </c>
      <c r="AB19" s="9">
        <f>IF('Upto Month Current'!$C$48="",0,'Upto Month Current'!$C$48)</f>
        <v>0</v>
      </c>
      <c r="AC19" s="10">
        <f>IF('Upto Month Current'!$C$51="",0,'Upto Month Current'!$C$51)</f>
        <v>0</v>
      </c>
      <c r="AD19" s="228">
        <f t="shared" si="28"/>
        <v>6036509</v>
      </c>
      <c r="AE19" s="9">
        <f>IF('Upto Month Current'!$C$19="",0,'Upto Month Current'!$C$19)</f>
        <v>2564</v>
      </c>
      <c r="AF19" s="9">
        <f>IF('Upto Month Current'!$C$20="",0,'Upto Month Current'!$C$20)</f>
        <v>632</v>
      </c>
      <c r="AG19" s="9">
        <f>IF('Upto Month Current'!$C$22="",0,'Upto Month Current'!$C$22)</f>
        <v>38234</v>
      </c>
      <c r="AH19" s="9">
        <f>IF('Upto Month Current'!$C$23="",0,'Upto Month Current'!$C$23)</f>
        <v>0</v>
      </c>
      <c r="AI19" s="9">
        <f>IF('Upto Month Current'!$C$24="",0,'Upto Month Current'!$C$24)</f>
        <v>0</v>
      </c>
      <c r="AJ19" s="9">
        <f>IF('Upto Month Current'!$C$25="",0,'Upto Month Current'!$C$25)</f>
        <v>76</v>
      </c>
      <c r="AK19" s="9">
        <f>IF('Upto Month Current'!$C$28="",0,'Upto Month Current'!$C$28)</f>
        <v>91084</v>
      </c>
      <c r="AL19" s="9">
        <f>IF('Upto Month Current'!$C$29="",0,'Upto Month Current'!$C$29)</f>
        <v>173660</v>
      </c>
      <c r="AM19" s="9">
        <f>IF('Upto Month Current'!$C$31="",0,'Upto Month Current'!$C$31)</f>
        <v>0</v>
      </c>
      <c r="AN19" s="9">
        <f>IF('Upto Month Current'!$C$32="",0,'Upto Month Current'!$C$32)</f>
        <v>108543</v>
      </c>
      <c r="AO19" s="9">
        <f>IF('Upto Month Current'!$C$33="",0,'Upto Month Current'!$C$33)</f>
        <v>713061</v>
      </c>
      <c r="AP19" s="9">
        <f>IF('Upto Month Current'!$C$34="",0,'Upto Month Current'!$C$34)</f>
        <v>522400</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323</v>
      </c>
      <c r="AX19" s="9">
        <f>IF('Upto Month Current'!$C$46="",0,'Upto Month Current'!$C$46)</f>
        <v>1108</v>
      </c>
      <c r="AY19" s="9">
        <f>IF('Upto Month Current'!$C$47="",0,'Upto Month Current'!$C$47)</f>
        <v>120</v>
      </c>
      <c r="AZ19" s="9">
        <f>IF('Upto Month Current'!$C$49="",0,'Upto Month Current'!$C$49)</f>
        <v>0</v>
      </c>
      <c r="BA19" s="9">
        <f>IF('Upto Month Current'!$C$50="",0,'Upto Month Current'!$C$50)</f>
        <v>0</v>
      </c>
      <c r="BB19" s="10">
        <f>IF('Upto Month Current'!$C$52="",0,'Upto Month Current'!$C$52)</f>
        <v>0</v>
      </c>
      <c r="BC19" s="9">
        <f>IF('Upto Month Current'!$C$53="",0,'Upto Month Current'!$C$53)</f>
        <v>33448</v>
      </c>
      <c r="BD19" s="9">
        <f>IF('Upto Month Current'!$C$54="",0,'Upto Month Current'!$C$54)</f>
        <v>32754</v>
      </c>
      <c r="BE19" s="9">
        <f>IF('Upto Month Current'!$C$55="",0,'Upto Month Current'!$C$55)</f>
        <v>5</v>
      </c>
      <c r="BF19" s="9">
        <f>IF('Upto Month Current'!$C$56="",0,'Upto Month Current'!$C$56)</f>
        <v>9154</v>
      </c>
      <c r="BG19" s="9">
        <f>IF('Upto Month Current'!$C$58="",0,'Upto Month Current'!$C$58)</f>
        <v>9838</v>
      </c>
      <c r="BH19" s="9">
        <f>SUM(AE19:BG19)</f>
        <v>1737004</v>
      </c>
      <c r="BI19" s="221">
        <f>AD19+BH19</f>
        <v>7773513</v>
      </c>
      <c r="BJ19" s="9">
        <f>IF('Upto Month Current'!$C$60="",0,'Upto Month Current'!$C$60)</f>
        <v>353462</v>
      </c>
      <c r="BK19" s="49">
        <f t="shared" si="29"/>
        <v>7420051</v>
      </c>
      <c r="BL19">
        <f>'Upto Month Current'!$C$61</f>
        <v>7420052</v>
      </c>
      <c r="BM19" s="30">
        <f t="shared" si="30"/>
        <v>1383542</v>
      </c>
    </row>
    <row r="20" spans="1:65" ht="15.6" x14ac:dyDescent="0.3">
      <c r="A20" s="128"/>
      <c r="B20" s="5" t="s">
        <v>132</v>
      </c>
      <c r="C20" s="11">
        <f>C19-C17</f>
        <v>28615</v>
      </c>
      <c r="D20" s="11">
        <f t="shared" ref="D20" si="31">D19-D17</f>
        <v>-83434</v>
      </c>
      <c r="E20" s="11">
        <f t="shared" ref="E20" si="32">E19-E17</f>
        <v>-16921</v>
      </c>
      <c r="F20" s="11">
        <f t="shared" ref="F20" si="33">F19-F17</f>
        <v>-10303</v>
      </c>
      <c r="G20" s="11">
        <f t="shared" ref="G20" si="34">G19-G17</f>
        <v>12496</v>
      </c>
      <c r="H20" s="11">
        <f t="shared" ref="H20" si="35">H19-H17</f>
        <v>0</v>
      </c>
      <c r="I20" s="11">
        <f t="shared" ref="I20" si="36">I19-I17</f>
        <v>0</v>
      </c>
      <c r="J20" s="11">
        <f t="shared" ref="J20" si="37">J19-J17</f>
        <v>0</v>
      </c>
      <c r="K20" s="11">
        <f t="shared" ref="K20" si="38">K19-K17</f>
        <v>9</v>
      </c>
      <c r="L20" s="11">
        <f t="shared" ref="L20" si="39">L19-L17</f>
        <v>-1130</v>
      </c>
      <c r="M20" s="11">
        <f t="shared" ref="M20" si="40">M19-M17</f>
        <v>-11576</v>
      </c>
      <c r="N20" s="11">
        <f t="shared" ref="N20" si="41">N19-N17</f>
        <v>109</v>
      </c>
      <c r="O20" s="11">
        <f t="shared" ref="O20" si="42">O19-O17</f>
        <v>-3560</v>
      </c>
      <c r="P20" s="11">
        <f t="shared" ref="P20" si="43">P19-P17</f>
        <v>30497</v>
      </c>
      <c r="Q20" s="11">
        <f t="shared" ref="Q20" si="44">Q19-Q17</f>
        <v>0</v>
      </c>
      <c r="R20" s="11">
        <f t="shared" ref="R20" si="45">R19-R17</f>
        <v>-427</v>
      </c>
      <c r="S20" s="11">
        <f t="shared" ref="S20" si="46">S19-S17</f>
        <v>0</v>
      </c>
      <c r="T20" s="11">
        <f t="shared" ref="T20:U20" si="47">T19-T17</f>
        <v>0</v>
      </c>
      <c r="U20" s="11">
        <f t="shared" si="47"/>
        <v>0</v>
      </c>
      <c r="V20" s="9">
        <f t="shared" ref="V20" si="48">V19-V17</f>
        <v>0</v>
      </c>
      <c r="W20" s="11">
        <f t="shared" ref="W20" si="49">W19-W17</f>
        <v>0</v>
      </c>
      <c r="X20" s="11">
        <f t="shared" ref="X20" si="50">X19-X17</f>
        <v>0</v>
      </c>
      <c r="Y20" s="11">
        <f t="shared" ref="Y20" si="51">Y19-Y17</f>
        <v>21870</v>
      </c>
      <c r="Z20" s="11">
        <f t="shared" ref="Z20" si="52">Z19-Z17</f>
        <v>2177</v>
      </c>
      <c r="AA20" s="11">
        <f t="shared" ref="AA20:AD20" si="53">AA19-AA17</f>
        <v>512</v>
      </c>
      <c r="AB20" s="11">
        <f t="shared" ref="AB20" si="54">AB19-AB17</f>
        <v>-6613</v>
      </c>
      <c r="AC20" s="10">
        <f t="shared" si="53"/>
        <v>0</v>
      </c>
      <c r="AD20" s="222">
        <f t="shared" si="53"/>
        <v>-37679</v>
      </c>
      <c r="AE20" s="11">
        <f t="shared" ref="AE20" si="55">AE19-AE17</f>
        <v>123</v>
      </c>
      <c r="AF20" s="11">
        <f t="shared" ref="AF20" si="56">AF19-AF17</f>
        <v>-130</v>
      </c>
      <c r="AG20" s="11">
        <f t="shared" ref="AG20" si="57">AG19-AG17</f>
        <v>25483</v>
      </c>
      <c r="AH20" s="11">
        <f t="shared" ref="AH20" si="58">AH19-AH17</f>
        <v>0</v>
      </c>
      <c r="AI20" s="11">
        <f t="shared" ref="AI20" si="59">AI19-AI17</f>
        <v>0</v>
      </c>
      <c r="AJ20" s="11">
        <f t="shared" ref="AJ20" si="60">AJ19-AJ17</f>
        <v>-29</v>
      </c>
      <c r="AK20" s="11">
        <f t="shared" ref="AK20" si="61">AK19-AK17</f>
        <v>-109871</v>
      </c>
      <c r="AL20" s="11">
        <f t="shared" ref="AL20" si="62">AL19-AL17</f>
        <v>-42874</v>
      </c>
      <c r="AM20" s="11">
        <f t="shared" ref="AM20" si="63">AM19-AM17</f>
        <v>0</v>
      </c>
      <c r="AN20" s="11">
        <f t="shared" ref="AN20" si="64">AN19-AN17</f>
        <v>31765</v>
      </c>
      <c r="AO20" s="9">
        <f t="shared" ref="AO20" si="65">AO19-AO17</f>
        <v>78079</v>
      </c>
      <c r="AP20" s="11">
        <f t="shared" ref="AP20" si="66">AP19-AP17</f>
        <v>508483</v>
      </c>
      <c r="AQ20" s="10">
        <f t="shared" ref="AQ20" si="67">AQ19-AQ17</f>
        <v>0</v>
      </c>
      <c r="AR20" s="11">
        <f t="shared" ref="AR20" si="68">AR19-AR17</f>
        <v>0</v>
      </c>
      <c r="AS20" s="11">
        <f t="shared" ref="AS20" si="69">AS19-AS17</f>
        <v>0</v>
      </c>
      <c r="AT20" s="11">
        <f t="shared" ref="AT20" si="70">AT19-AT17</f>
        <v>0</v>
      </c>
      <c r="AU20" s="11">
        <f t="shared" ref="AU20" si="71">AU19-AU17</f>
        <v>0</v>
      </c>
      <c r="AV20" s="11">
        <f t="shared" ref="AV20" si="72">AV19-AV17</f>
        <v>0</v>
      </c>
      <c r="AW20" s="11">
        <f t="shared" ref="AW20" si="73">AW19-AW17</f>
        <v>-1747</v>
      </c>
      <c r="AX20" s="11">
        <f t="shared" ref="AX20" si="74">AX19-AX17</f>
        <v>-687</v>
      </c>
      <c r="AY20" s="11">
        <f t="shared" ref="AY20" si="75">AY19-AY17</f>
        <v>-917</v>
      </c>
      <c r="AZ20" s="11">
        <f t="shared" ref="AZ20" si="76">AZ19-AZ17</f>
        <v>0</v>
      </c>
      <c r="BA20" s="11">
        <f t="shared" ref="BA20" si="77">BA19-BA17</f>
        <v>0</v>
      </c>
      <c r="BB20" s="10">
        <f t="shared" ref="BB20" si="78">BB19-BB17</f>
        <v>0</v>
      </c>
      <c r="BC20" s="11">
        <f t="shared" ref="BC20" si="79">BC19-BC17</f>
        <v>10212</v>
      </c>
      <c r="BD20" s="11">
        <f t="shared" ref="BD20" si="80">BD19-BD17</f>
        <v>9516</v>
      </c>
      <c r="BE20" s="11">
        <f t="shared" ref="BE20" si="81">BE19-BE17</f>
        <v>5</v>
      </c>
      <c r="BF20" s="11">
        <f t="shared" ref="BF20" si="82">BF19-BF17</f>
        <v>1247</v>
      </c>
      <c r="BG20" s="11">
        <f t="shared" ref="BG20:BH20" si="83">BG19-BG17</f>
        <v>-7175</v>
      </c>
      <c r="BH20" s="9">
        <f t="shared" si="83"/>
        <v>501483</v>
      </c>
      <c r="BI20" s="222">
        <f t="shared" ref="BI20" si="84">BI19-BI17</f>
        <v>463804</v>
      </c>
      <c r="BJ20" s="11">
        <f t="shared" ref="BJ20:BK20" si="85">BJ19-BJ17</f>
        <v>328749</v>
      </c>
      <c r="BK20" s="49">
        <f t="shared" si="85"/>
        <v>135055</v>
      </c>
      <c r="BM20" s="30">
        <f t="shared" si="30"/>
        <v>172734</v>
      </c>
    </row>
    <row r="21" spans="1:65" ht="15.6" x14ac:dyDescent="0.3">
      <c r="A21" s="128"/>
      <c r="B21" s="5" t="s">
        <v>133</v>
      </c>
      <c r="C21" s="13">
        <f>C20/C17</f>
        <v>7.882014655616696E-3</v>
      </c>
      <c r="D21" s="13">
        <f t="shared" ref="D21" si="86">D20/D17</f>
        <v>-8.4780914386864109E-2</v>
      </c>
      <c r="E21" s="13">
        <f t="shared" ref="E21" si="87">E20/E17</f>
        <v>-6.1994856050003294E-2</v>
      </c>
      <c r="F21" s="13">
        <f t="shared" ref="F21" si="88">F20/F17</f>
        <v>-3.5245259524567002E-2</v>
      </c>
      <c r="G21" s="13">
        <f t="shared" ref="G21" si="89">G20/G17</f>
        <v>5.9684953621887027E-2</v>
      </c>
      <c r="H21" s="13" t="e">
        <f t="shared" ref="H21" si="90">H20/H17</f>
        <v>#DIV/0!</v>
      </c>
      <c r="I21" s="13" t="e">
        <f t="shared" ref="I21" si="91">I20/I17</f>
        <v>#DIV/0!</v>
      </c>
      <c r="J21" s="13" t="e">
        <f t="shared" ref="J21" si="92">J20/J17</f>
        <v>#DIV/0!</v>
      </c>
      <c r="K21" s="13" t="e">
        <f t="shared" ref="K21" si="93">K20/K17</f>
        <v>#DIV/0!</v>
      </c>
      <c r="L21" s="13">
        <f t="shared" ref="L21" si="94">L20/L17</f>
        <v>-1.9827692091733781E-2</v>
      </c>
      <c r="M21" s="13">
        <f t="shared" ref="M21" si="95">M20/M17</f>
        <v>-2.9931093327817352E-2</v>
      </c>
      <c r="N21" s="13">
        <f t="shared" ref="N21" si="96">N20/N17</f>
        <v>0.22474226804123712</v>
      </c>
      <c r="O21" s="13">
        <f t="shared" ref="O21" si="97">O20/O17</f>
        <v>-0.47619047619047616</v>
      </c>
      <c r="P21" s="13">
        <f t="shared" ref="P21" si="98">P20/P17</f>
        <v>0.14473790370423104</v>
      </c>
      <c r="Q21" s="13" t="e">
        <f t="shared" ref="Q21" si="99">Q20/Q17</f>
        <v>#DIV/0!</v>
      </c>
      <c r="R21" s="13">
        <f t="shared" ref="R21" si="100">R20/R17</f>
        <v>-7.1560248030836271E-2</v>
      </c>
      <c r="S21" s="13" t="e">
        <f t="shared" ref="S21" si="101">S20/S17</f>
        <v>#DIV/0!</v>
      </c>
      <c r="T21" s="13" t="e">
        <f t="shared" ref="T21:U21" si="102">T20/T17</f>
        <v>#DIV/0!</v>
      </c>
      <c r="U21" s="13" t="e">
        <f t="shared" si="102"/>
        <v>#DIV/0!</v>
      </c>
      <c r="V21" s="162" t="e">
        <f t="shared" ref="V21" si="103">V20/V17</f>
        <v>#DIV/0!</v>
      </c>
      <c r="W21" s="13" t="e">
        <f t="shared" ref="W21" si="104">W20/W17</f>
        <v>#DIV/0!</v>
      </c>
      <c r="X21" s="13" t="e">
        <f t="shared" ref="X21" si="105">X20/X17</f>
        <v>#DIV/0!</v>
      </c>
      <c r="Y21" s="13">
        <f t="shared" ref="Y21" si="106">Y20/Y17</f>
        <v>2.5684086905460952</v>
      </c>
      <c r="Z21" s="13">
        <f t="shared" ref="Z21" si="107">Z20/Z17</f>
        <v>4.0240295748613679</v>
      </c>
      <c r="AA21" s="13">
        <f t="shared" ref="AA21:AD21" si="108">AA20/AA17</f>
        <v>0.52298263534218592</v>
      </c>
      <c r="AB21" s="13">
        <f t="shared" ref="AB21" si="109">AB20/AB17</f>
        <v>-1</v>
      </c>
      <c r="AC21" s="14" t="e">
        <f t="shared" si="108"/>
        <v>#DIV/0!</v>
      </c>
      <c r="AD21" s="223">
        <f t="shared" si="108"/>
        <v>-6.203133653420013E-3</v>
      </c>
      <c r="AE21" s="13">
        <f t="shared" ref="AE21" si="110">AE20/AE17</f>
        <v>5.0389184760344125E-2</v>
      </c>
      <c r="AF21" s="13">
        <f t="shared" ref="AF21" si="111">AF20/AF17</f>
        <v>-0.17060367454068243</v>
      </c>
      <c r="AG21" s="13">
        <f t="shared" ref="AG21" si="112">AG20/AG17</f>
        <v>1.9985099207905261</v>
      </c>
      <c r="AH21" s="13" t="e">
        <f t="shared" ref="AH21" si="113">AH20/AH17</f>
        <v>#DIV/0!</v>
      </c>
      <c r="AI21" s="13" t="e">
        <f t="shared" ref="AI21" si="114">AI20/AI17</f>
        <v>#DIV/0!</v>
      </c>
      <c r="AJ21" s="13">
        <f t="shared" ref="AJ21" si="115">AJ20/AJ17</f>
        <v>-0.27619047619047621</v>
      </c>
      <c r="AK21" s="13">
        <f t="shared" ref="AK21" si="116">AK20/AK17</f>
        <v>-0.54674429598666363</v>
      </c>
      <c r="AL21" s="13">
        <f t="shared" ref="AL21" si="117">AL20/AL17</f>
        <v>-0.19800123768091846</v>
      </c>
      <c r="AM21" s="13" t="e">
        <f t="shared" ref="AM21" si="118">AM20/AM17</f>
        <v>#DIV/0!</v>
      </c>
      <c r="AN21" s="13">
        <f t="shared" ref="AN21" si="119">AN20/AN17</f>
        <v>0.413725285889187</v>
      </c>
      <c r="AO21" s="162">
        <f t="shared" ref="AO21" si="120">AO20/AO17</f>
        <v>0.1229625406704442</v>
      </c>
      <c r="AP21" s="13">
        <f t="shared" ref="AP21" si="121">AP20/AP17</f>
        <v>36.536825465258318</v>
      </c>
      <c r="AQ21" s="14" t="e">
        <f t="shared" ref="AQ21" si="122">AQ20/AQ17</f>
        <v>#DIV/0!</v>
      </c>
      <c r="AR21" s="13" t="e">
        <f t="shared" ref="AR21" si="123">AR20/AR17</f>
        <v>#DIV/0!</v>
      </c>
      <c r="AS21" s="13" t="e">
        <f t="shared" ref="AS21" si="124">AS20/AS17</f>
        <v>#DIV/0!</v>
      </c>
      <c r="AT21" s="13" t="e">
        <f t="shared" ref="AT21" si="125">AT20/AT17</f>
        <v>#DIV/0!</v>
      </c>
      <c r="AU21" s="13" t="e">
        <f t="shared" ref="AU21" si="126">AU20/AU17</f>
        <v>#DIV/0!</v>
      </c>
      <c r="AV21" s="13" t="e">
        <f t="shared" ref="AV21" si="127">AV20/AV17</f>
        <v>#DIV/0!</v>
      </c>
      <c r="AW21" s="13">
        <f t="shared" ref="AW21" si="128">AW20/AW17</f>
        <v>-0.84396135265700478</v>
      </c>
      <c r="AX21" s="13">
        <f t="shared" ref="AX21" si="129">AX20/AX17</f>
        <v>-0.38272980501392756</v>
      </c>
      <c r="AY21" s="13">
        <f t="shared" ref="AY21" si="130">AY20/AY17</f>
        <v>-0.88428158148505309</v>
      </c>
      <c r="AZ21" s="13" t="e">
        <f t="shared" ref="AZ21" si="131">AZ20/AZ17</f>
        <v>#DIV/0!</v>
      </c>
      <c r="BA21" s="13" t="e">
        <f t="shared" ref="BA21" si="132">BA20/BA17</f>
        <v>#DIV/0!</v>
      </c>
      <c r="BB21" s="14" t="e">
        <f t="shared" ref="BB21" si="133">BB20/BB17</f>
        <v>#DIV/0!</v>
      </c>
      <c r="BC21" s="13">
        <f t="shared" ref="BC21" si="134">BC20/BC17</f>
        <v>0.43949044585987262</v>
      </c>
      <c r="BD21" s="13">
        <f t="shared" ref="BD21" si="135">BD20/BD17</f>
        <v>0.40950167828556672</v>
      </c>
      <c r="BE21" s="13" t="e">
        <f t="shared" ref="BE21" si="136">BE20/BE17</f>
        <v>#DIV/0!</v>
      </c>
      <c r="BF21" s="13">
        <f t="shared" ref="BF21" si="137">BF20/BF17</f>
        <v>0.15770835968129507</v>
      </c>
      <c r="BG21" s="13">
        <f t="shared" ref="BG21:BH21" si="138">BG20/BG17</f>
        <v>-0.42173631928525246</v>
      </c>
      <c r="BH21" s="162">
        <f t="shared" si="138"/>
        <v>0.40588788049737723</v>
      </c>
      <c r="BI21" s="223">
        <f t="shared" ref="BI21" si="139">BI20/BI17</f>
        <v>6.3450405481257868E-2</v>
      </c>
      <c r="BJ21" s="13">
        <f t="shared" ref="BJ21:BK21" si="140">BJ20/BJ17</f>
        <v>13.302674705620523</v>
      </c>
      <c r="BK21" s="50">
        <f t="shared" si="140"/>
        <v>1.853878849075552E-2</v>
      </c>
      <c r="BM21" s="162" t="e">
        <f t="shared" ref="BM21" si="141">BM20/BM17</f>
        <v>#DIV/0!</v>
      </c>
    </row>
    <row r="22" spans="1:65" ht="15.6" x14ac:dyDescent="0.3">
      <c r="A22" s="128"/>
      <c r="B22" s="5" t="s">
        <v>134</v>
      </c>
      <c r="C22" s="11">
        <f>C19-C18</f>
        <v>97802</v>
      </c>
      <c r="D22" s="11">
        <f t="shared" ref="D22:BK22" si="142">D19-D18</f>
        <v>332039</v>
      </c>
      <c r="E22" s="11">
        <f t="shared" si="142"/>
        <v>3563</v>
      </c>
      <c r="F22" s="11">
        <f t="shared" si="142"/>
        <v>19350</v>
      </c>
      <c r="G22" s="11">
        <f t="shared" si="142"/>
        <v>26685</v>
      </c>
      <c r="H22" s="11">
        <f t="shared" si="142"/>
        <v>0</v>
      </c>
      <c r="I22" s="11">
        <f t="shared" si="142"/>
        <v>0</v>
      </c>
      <c r="J22" s="11">
        <f t="shared" si="142"/>
        <v>-171</v>
      </c>
      <c r="K22" s="11">
        <f t="shared" si="142"/>
        <v>-89</v>
      </c>
      <c r="L22" s="11">
        <f t="shared" si="142"/>
        <v>-8848</v>
      </c>
      <c r="M22" s="11">
        <f t="shared" si="142"/>
        <v>22505</v>
      </c>
      <c r="N22" s="11">
        <f t="shared" si="142"/>
        <v>312</v>
      </c>
      <c r="O22" s="11">
        <f t="shared" si="142"/>
        <v>-36038</v>
      </c>
      <c r="P22" s="11">
        <f t="shared" si="142"/>
        <v>-17031</v>
      </c>
      <c r="Q22" s="11">
        <f t="shared" si="142"/>
        <v>0</v>
      </c>
      <c r="R22" s="11">
        <f t="shared" si="142"/>
        <v>2257</v>
      </c>
      <c r="S22" s="11">
        <f t="shared" si="142"/>
        <v>0</v>
      </c>
      <c r="T22" s="11">
        <f t="shared" si="142"/>
        <v>0</v>
      </c>
      <c r="U22" s="11">
        <f t="shared" ref="U22" si="143">U19-U18</f>
        <v>0</v>
      </c>
      <c r="V22" s="9">
        <f t="shared" si="142"/>
        <v>0</v>
      </c>
      <c r="W22" s="11">
        <f t="shared" si="142"/>
        <v>0</v>
      </c>
      <c r="X22" s="11">
        <f t="shared" si="142"/>
        <v>0</v>
      </c>
      <c r="Y22" s="11">
        <f t="shared" si="142"/>
        <v>21191</v>
      </c>
      <c r="Z22" s="11">
        <f t="shared" si="142"/>
        <v>2477</v>
      </c>
      <c r="AA22" s="11">
        <f t="shared" si="142"/>
        <v>530</v>
      </c>
      <c r="AB22" s="11">
        <f t="shared" ref="AB22" si="144">AB19-AB18</f>
        <v>0</v>
      </c>
      <c r="AC22" s="10">
        <f t="shared" ref="AC22:AD22" si="145">AC19-AC18</f>
        <v>0</v>
      </c>
      <c r="AD22" s="222">
        <f t="shared" si="145"/>
        <v>466534</v>
      </c>
      <c r="AE22" s="11">
        <f t="shared" si="142"/>
        <v>613</v>
      </c>
      <c r="AF22" s="11">
        <f t="shared" si="142"/>
        <v>-85</v>
      </c>
      <c r="AG22" s="11">
        <f t="shared" si="142"/>
        <v>2028</v>
      </c>
      <c r="AH22" s="11">
        <f t="shared" si="142"/>
        <v>0</v>
      </c>
      <c r="AI22" s="11">
        <f t="shared" si="142"/>
        <v>0</v>
      </c>
      <c r="AJ22" s="11">
        <f t="shared" si="142"/>
        <v>-377</v>
      </c>
      <c r="AK22" s="11">
        <f t="shared" si="142"/>
        <v>-175837</v>
      </c>
      <c r="AL22" s="11">
        <f t="shared" si="142"/>
        <v>-19859</v>
      </c>
      <c r="AM22" s="11">
        <f t="shared" si="142"/>
        <v>0</v>
      </c>
      <c r="AN22" s="11">
        <f t="shared" si="142"/>
        <v>2475</v>
      </c>
      <c r="AO22" s="9">
        <f t="shared" si="142"/>
        <v>-175967</v>
      </c>
      <c r="AP22" s="11">
        <f t="shared" si="142"/>
        <v>361159</v>
      </c>
      <c r="AQ22" s="10">
        <f t="shared" si="142"/>
        <v>0</v>
      </c>
      <c r="AR22" s="11">
        <f t="shared" si="142"/>
        <v>0</v>
      </c>
      <c r="AS22" s="11">
        <f t="shared" si="142"/>
        <v>0</v>
      </c>
      <c r="AT22" s="11">
        <f t="shared" si="142"/>
        <v>0</v>
      </c>
      <c r="AU22" s="11">
        <f t="shared" si="142"/>
        <v>0</v>
      </c>
      <c r="AV22" s="11">
        <f t="shared" si="142"/>
        <v>0</v>
      </c>
      <c r="AW22" s="11">
        <f t="shared" si="142"/>
        <v>-174</v>
      </c>
      <c r="AX22" s="11">
        <f t="shared" si="142"/>
        <v>-131</v>
      </c>
      <c r="AY22" s="11">
        <f t="shared" si="142"/>
        <v>-13</v>
      </c>
      <c r="AZ22" s="11">
        <f t="shared" si="142"/>
        <v>0</v>
      </c>
      <c r="BA22" s="11">
        <f t="shared" si="142"/>
        <v>0</v>
      </c>
      <c r="BB22" s="10">
        <f t="shared" si="142"/>
        <v>0</v>
      </c>
      <c r="BC22" s="11">
        <f t="shared" si="142"/>
        <v>-3619</v>
      </c>
      <c r="BD22" s="11">
        <f t="shared" si="142"/>
        <v>-4394</v>
      </c>
      <c r="BE22" s="11">
        <f t="shared" si="142"/>
        <v>5</v>
      </c>
      <c r="BF22" s="11">
        <f t="shared" si="142"/>
        <v>-707</v>
      </c>
      <c r="BG22" s="11">
        <f t="shared" si="142"/>
        <v>-3028</v>
      </c>
      <c r="BH22" s="9">
        <f t="shared" si="142"/>
        <v>-17911</v>
      </c>
      <c r="BI22" s="222">
        <f t="shared" si="142"/>
        <v>448623</v>
      </c>
      <c r="BJ22" s="11">
        <f t="shared" si="142"/>
        <v>350069</v>
      </c>
      <c r="BK22" s="49">
        <f t="shared" si="142"/>
        <v>98554</v>
      </c>
      <c r="BM22" s="30">
        <f t="shared" si="30"/>
        <v>-367980</v>
      </c>
    </row>
    <row r="23" spans="1:65" ht="15.6" x14ac:dyDescent="0.3">
      <c r="A23" s="128"/>
      <c r="B23" s="5" t="s">
        <v>135</v>
      </c>
      <c r="C23" s="13">
        <f>C22/C18</f>
        <v>2.7462983295097481E-2</v>
      </c>
      <c r="D23" s="13">
        <f t="shared" ref="D23" si="146">D22/D18</f>
        <v>0.58391776871131118</v>
      </c>
      <c r="E23" s="13">
        <f t="shared" ref="E23" si="147">E22/E18</f>
        <v>1.4113238637713996E-2</v>
      </c>
      <c r="F23" s="13">
        <f t="shared" ref="F23" si="148">F22/F18</f>
        <v>7.3666577835306654E-2</v>
      </c>
      <c r="G23" s="13">
        <f t="shared" ref="G23" si="149">G22/G18</f>
        <v>0.1367220522909974</v>
      </c>
      <c r="H23" s="13" t="e">
        <f t="shared" ref="H23" si="150">H22/H18</f>
        <v>#DIV/0!</v>
      </c>
      <c r="I23" s="13" t="e">
        <f t="shared" ref="I23" si="151">I22/I18</f>
        <v>#DIV/0!</v>
      </c>
      <c r="J23" s="13">
        <f t="shared" ref="J23" si="152">J22/J18</f>
        <v>-1</v>
      </c>
      <c r="K23" s="13">
        <f t="shared" ref="K23" si="153">K22/K18</f>
        <v>-0.90816326530612246</v>
      </c>
      <c r="L23" s="13">
        <f t="shared" ref="L23" si="154">L22/L18</f>
        <v>-0.13673523002982585</v>
      </c>
      <c r="M23" s="13">
        <f t="shared" ref="M23" si="155">M22/M18</f>
        <v>6.3812472708507012E-2</v>
      </c>
      <c r="N23" s="13">
        <f t="shared" ref="N23" si="156">N22/N18</f>
        <v>1.1063829787234043</v>
      </c>
      <c r="O23" s="13">
        <f t="shared" ref="O23" si="157">O22/O18</f>
        <v>-0.90198728537818496</v>
      </c>
      <c r="P23" s="13">
        <f t="shared" ref="P23" si="158">P22/P18</f>
        <v>-6.5952066544554724E-2</v>
      </c>
      <c r="Q23" s="13" t="e">
        <f t="shared" ref="Q23" si="159">Q22/Q18</f>
        <v>#DIV/0!</v>
      </c>
      <c r="R23" s="13">
        <f t="shared" ref="R23" si="160">R22/R18</f>
        <v>0.68748096253426749</v>
      </c>
      <c r="S23" s="13" t="e">
        <f t="shared" ref="S23" si="161">S22/S18</f>
        <v>#DIV/0!</v>
      </c>
      <c r="T23" s="13" t="e">
        <f t="shared" ref="T23:U23" si="162">T22/T18</f>
        <v>#DIV/0!</v>
      </c>
      <c r="U23" s="13" t="e">
        <f t="shared" si="162"/>
        <v>#DIV/0!</v>
      </c>
      <c r="V23" s="162" t="e">
        <f t="shared" ref="V23" si="163">V22/V18</f>
        <v>#DIV/0!</v>
      </c>
      <c r="W23" s="13" t="e">
        <f t="shared" ref="W23" si="164">W22/W18</f>
        <v>#DIV/0!</v>
      </c>
      <c r="X23" s="13" t="e">
        <f t="shared" ref="X23" si="165">X22/X18</f>
        <v>#DIV/0!</v>
      </c>
      <c r="Y23" s="13">
        <f t="shared" ref="Y23" si="166">Y22/Y18</f>
        <v>2.3048727430933216</v>
      </c>
      <c r="Z23" s="13">
        <f t="shared" ref="Z23" si="167">Z22/Z18</f>
        <v>10.278008298755188</v>
      </c>
      <c r="AA23" s="13">
        <f t="shared" ref="AA23:AD23" si="168">AA22/AA18</f>
        <v>0.55150884495317376</v>
      </c>
      <c r="AB23" s="13" t="e">
        <f t="shared" ref="AB23" si="169">AB22/AB18</f>
        <v>#DIV/0!</v>
      </c>
      <c r="AC23" s="14" t="e">
        <f t="shared" si="168"/>
        <v>#DIV/0!</v>
      </c>
      <c r="AD23" s="223">
        <f t="shared" si="168"/>
        <v>8.375872423125777E-2</v>
      </c>
      <c r="AE23" s="13">
        <f t="shared" ref="AE23" si="170">AE22/AE18</f>
        <v>0.31419784725781652</v>
      </c>
      <c r="AF23" s="13">
        <f t="shared" ref="AF23" si="171">AF22/AF18</f>
        <v>-0.11854951185495119</v>
      </c>
      <c r="AG23" s="13">
        <f t="shared" ref="AG23" si="172">AG22/AG18</f>
        <v>5.6012815555432804E-2</v>
      </c>
      <c r="AH23" s="13" t="e">
        <f t="shared" ref="AH23" si="173">AH22/AH18</f>
        <v>#DIV/0!</v>
      </c>
      <c r="AI23" s="13" t="e">
        <f t="shared" ref="AI23" si="174">AI22/AI18</f>
        <v>#DIV/0!</v>
      </c>
      <c r="AJ23" s="13">
        <f t="shared" ref="AJ23" si="175">AJ22/AJ18</f>
        <v>-0.83222958057395147</v>
      </c>
      <c r="AK23" s="13">
        <f t="shared" ref="AK23" si="176">AK22/AK18</f>
        <v>-0.65876045721393217</v>
      </c>
      <c r="AL23" s="13">
        <f t="shared" ref="AL23" si="177">AL22/AL18</f>
        <v>-0.10262041453293992</v>
      </c>
      <c r="AM23" s="13" t="e">
        <f t="shared" ref="AM23" si="178">AM22/AM18</f>
        <v>#DIV/0!</v>
      </c>
      <c r="AN23" s="13">
        <f t="shared" ref="AN23" si="179">AN22/AN18</f>
        <v>2.3334087566466793E-2</v>
      </c>
      <c r="AO23" s="162">
        <f t="shared" ref="AO23" si="180">AO22/AO18</f>
        <v>-0.19793189865786004</v>
      </c>
      <c r="AP23" s="13">
        <f t="shared" ref="AP23" si="181">AP22/AP18</f>
        <v>2.239870752476107</v>
      </c>
      <c r="AQ23" s="14" t="e">
        <f t="shared" ref="AQ23" si="182">AQ22/AQ18</f>
        <v>#DIV/0!</v>
      </c>
      <c r="AR23" s="13" t="e">
        <f t="shared" ref="AR23" si="183">AR22/AR18</f>
        <v>#DIV/0!</v>
      </c>
      <c r="AS23" s="13" t="e">
        <f t="shared" ref="AS23" si="184">AS22/AS18</f>
        <v>#DIV/0!</v>
      </c>
      <c r="AT23" s="13" t="e">
        <f t="shared" ref="AT23" si="185">AT22/AT18</f>
        <v>#DIV/0!</v>
      </c>
      <c r="AU23" s="13" t="e">
        <f t="shared" ref="AU23" si="186">AU22/AU18</f>
        <v>#DIV/0!</v>
      </c>
      <c r="AV23" s="13" t="e">
        <f t="shared" ref="AV23" si="187">AV22/AV18</f>
        <v>#DIV/0!</v>
      </c>
      <c r="AW23" s="13">
        <f t="shared" ref="AW23" si="188">AW22/AW18</f>
        <v>-0.3501006036217304</v>
      </c>
      <c r="AX23" s="13">
        <f t="shared" ref="AX23" si="189">AX22/AX18</f>
        <v>-0.10573042776432606</v>
      </c>
      <c r="AY23" s="13">
        <f t="shared" ref="AY23" si="190">AY22/AY18</f>
        <v>-9.7744360902255634E-2</v>
      </c>
      <c r="AZ23" s="13" t="e">
        <f t="shared" ref="AZ23" si="191">AZ22/AZ18</f>
        <v>#DIV/0!</v>
      </c>
      <c r="BA23" s="13" t="e">
        <f t="shared" ref="BA23" si="192">BA22/BA18</f>
        <v>#DIV/0!</v>
      </c>
      <c r="BB23" s="14" t="e">
        <f t="shared" ref="BB23" si="193">BB22/BB18</f>
        <v>#DIV/0!</v>
      </c>
      <c r="BC23" s="13">
        <f t="shared" ref="BC23" si="194">BC22/BC18</f>
        <v>-9.7634014082607176E-2</v>
      </c>
      <c r="BD23" s="13">
        <f t="shared" ref="BD23" si="195">BD22/BD18</f>
        <v>-0.11828362226768602</v>
      </c>
      <c r="BE23" s="13" t="e">
        <f t="shared" ref="BE23" si="196">BE22/BE18</f>
        <v>#DIV/0!</v>
      </c>
      <c r="BF23" s="13">
        <f t="shared" ref="BF23" si="197">BF22/BF18</f>
        <v>-7.1696582496704186E-2</v>
      </c>
      <c r="BG23" s="13">
        <f t="shared" ref="BG23:BH23" si="198">BG22/BG18</f>
        <v>-0.23534898181252914</v>
      </c>
      <c r="BH23" s="162">
        <f t="shared" si="198"/>
        <v>-1.0206192322705088E-2</v>
      </c>
      <c r="BI23" s="223">
        <f t="shared" ref="BI23" si="199">BI22/BI18</f>
        <v>6.1246380491720695E-2</v>
      </c>
      <c r="BJ23" s="13">
        <f t="shared" ref="BJ23:BK23" si="200">BJ22/BJ18</f>
        <v>103.17388741526672</v>
      </c>
      <c r="BK23" s="50">
        <f t="shared" si="200"/>
        <v>1.3460908336095747E-2</v>
      </c>
      <c r="BM23" s="14">
        <f t="shared" ref="BM23" si="201">BM22/BM18</f>
        <v>-0.21009156607795962</v>
      </c>
    </row>
    <row r="24" spans="1:65" ht="15.6" x14ac:dyDescent="0.3">
      <c r="A24" s="128"/>
      <c r="B24" s="5" t="s">
        <v>334</v>
      </c>
      <c r="C24" s="126">
        <f t="shared" ref="C24:AI24" si="202">C19/C16</f>
        <v>0.76656570881358499</v>
      </c>
      <c r="D24" s="126">
        <f t="shared" si="202"/>
        <v>0.72602263805392053</v>
      </c>
      <c r="E24" s="126">
        <f t="shared" si="202"/>
        <v>0.97789975057962542</v>
      </c>
      <c r="F24" s="126">
        <f t="shared" si="202"/>
        <v>0.75631288751582249</v>
      </c>
      <c r="G24" s="126">
        <f t="shared" si="202"/>
        <v>0.74926799615001438</v>
      </c>
      <c r="H24" s="126" t="e">
        <f t="shared" si="202"/>
        <v>#DIV/0!</v>
      </c>
      <c r="I24" s="126" t="e">
        <f t="shared" si="202"/>
        <v>#DIV/0!</v>
      </c>
      <c r="J24" s="126" t="e">
        <f t="shared" si="202"/>
        <v>#DIV/0!</v>
      </c>
      <c r="K24" s="126" t="e">
        <f t="shared" si="202"/>
        <v>#DIV/0!</v>
      </c>
      <c r="L24" s="126">
        <f t="shared" si="202"/>
        <v>0.73157667273465432</v>
      </c>
      <c r="M24" s="126">
        <f t="shared" si="202"/>
        <v>0.8427409482264836</v>
      </c>
      <c r="N24" s="126">
        <f t="shared" si="202"/>
        <v>0.81931034482758625</v>
      </c>
      <c r="O24" s="126">
        <f t="shared" si="202"/>
        <v>0.39356783919597987</v>
      </c>
      <c r="P24" s="126">
        <f t="shared" si="202"/>
        <v>0.76864147251619652</v>
      </c>
      <c r="Q24" s="126" t="e">
        <f t="shared" si="202"/>
        <v>#DIV/0!</v>
      </c>
      <c r="R24" s="126">
        <f t="shared" si="202"/>
        <v>0.77580170844419549</v>
      </c>
      <c r="S24" s="126" t="e">
        <f t="shared" si="202"/>
        <v>#DIV/0!</v>
      </c>
      <c r="T24" s="126" t="e">
        <f t="shared" si="202"/>
        <v>#DIV/0!</v>
      </c>
      <c r="U24" s="126" t="e">
        <f t="shared" si="202"/>
        <v>#DIV/0!</v>
      </c>
      <c r="V24" s="177" t="e">
        <f t="shared" si="202"/>
        <v>#DIV/0!</v>
      </c>
      <c r="W24" s="126" t="e">
        <f t="shared" si="202"/>
        <v>#DIV/0!</v>
      </c>
      <c r="X24" s="126" t="e">
        <f t="shared" si="202"/>
        <v>#DIV/0!</v>
      </c>
      <c r="Y24" s="126">
        <f t="shared" si="202"/>
        <v>0.47803719203297568</v>
      </c>
      <c r="Z24" s="126">
        <f t="shared" si="202"/>
        <v>0.50445434298440983</v>
      </c>
      <c r="AA24" s="126">
        <f t="shared" si="202"/>
        <v>0.50835322195704058</v>
      </c>
      <c r="AB24" s="126">
        <f t="shared" ref="AB24" si="203">AB19/AB16</f>
        <v>0</v>
      </c>
      <c r="AC24" s="214" t="e">
        <f t="shared" si="202"/>
        <v>#DIV/0!</v>
      </c>
      <c r="AD24" s="224">
        <f t="shared" si="202"/>
        <v>0.76695727102106492</v>
      </c>
      <c r="AE24" s="126">
        <f t="shared" si="202"/>
        <v>1.023961661341853</v>
      </c>
      <c r="AF24" s="126">
        <f t="shared" si="202"/>
        <v>5.2666666666666666</v>
      </c>
      <c r="AG24" s="126">
        <f t="shared" si="202"/>
        <v>0.84625940681717571</v>
      </c>
      <c r="AH24" s="126" t="e">
        <f t="shared" si="202"/>
        <v>#DIV/0!</v>
      </c>
      <c r="AI24" s="126" t="e">
        <f t="shared" si="202"/>
        <v>#DIV/0!</v>
      </c>
      <c r="AJ24" s="126">
        <f t="shared" ref="AJ24:BK24" si="204">AJ19/AJ16</f>
        <v>0.53900709219858156</v>
      </c>
      <c r="AK24" s="126">
        <f t="shared" si="204"/>
        <v>0.69478855190089706</v>
      </c>
      <c r="AL24" s="126">
        <f t="shared" si="204"/>
        <v>0.66302940985571879</v>
      </c>
      <c r="AM24" s="126" t="e">
        <f t="shared" si="204"/>
        <v>#DIV/0!</v>
      </c>
      <c r="AN24" s="126">
        <f t="shared" si="204"/>
        <v>0.7333738725043073</v>
      </c>
      <c r="AO24" s="177">
        <f t="shared" si="204"/>
        <v>0.84375432638547876</v>
      </c>
      <c r="AP24" s="126">
        <f t="shared" si="204"/>
        <v>20.285803044423734</v>
      </c>
      <c r="AQ24" s="214" t="e">
        <f t="shared" si="204"/>
        <v>#DIV/0!</v>
      </c>
      <c r="AR24" s="126" t="e">
        <f t="shared" si="204"/>
        <v>#DIV/0!</v>
      </c>
      <c r="AS24" s="126" t="e">
        <f t="shared" si="204"/>
        <v>#DIV/0!</v>
      </c>
      <c r="AT24" s="126" t="e">
        <f t="shared" si="204"/>
        <v>#DIV/0!</v>
      </c>
      <c r="AU24" s="126" t="e">
        <f t="shared" si="204"/>
        <v>#DIV/0!</v>
      </c>
      <c r="AV24" s="126">
        <f t="shared" si="204"/>
        <v>0</v>
      </c>
      <c r="AW24" s="126">
        <f t="shared" si="204"/>
        <v>0.14622000905387053</v>
      </c>
      <c r="AX24" s="126">
        <f t="shared" si="204"/>
        <v>0.65445953927938572</v>
      </c>
      <c r="AY24" s="126">
        <f t="shared" si="204"/>
        <v>8.2304526748971193E-2</v>
      </c>
      <c r="AZ24" s="126" t="e">
        <f t="shared" si="204"/>
        <v>#DIV/0!</v>
      </c>
      <c r="BA24" s="126" t="e">
        <f t="shared" si="204"/>
        <v>#DIV/0!</v>
      </c>
      <c r="BB24" s="214" t="e">
        <f t="shared" si="204"/>
        <v>#DIV/0!</v>
      </c>
      <c r="BC24" s="126">
        <f t="shared" si="204"/>
        <v>0.84624920936116377</v>
      </c>
      <c r="BD24" s="126">
        <f t="shared" si="204"/>
        <v>0.83483713105979507</v>
      </c>
      <c r="BE24" s="126" t="e">
        <f t="shared" si="204"/>
        <v>#DIV/0!</v>
      </c>
      <c r="BF24" s="126">
        <f t="shared" si="204"/>
        <v>0.93322458966255484</v>
      </c>
      <c r="BG24" s="126">
        <f t="shared" si="204"/>
        <v>0.5535674094080576</v>
      </c>
      <c r="BH24" s="177">
        <f t="shared" si="204"/>
        <v>1.1052997633505841</v>
      </c>
      <c r="BI24" s="224">
        <f t="shared" si="204"/>
        <v>0.8232693976338471</v>
      </c>
      <c r="BJ24" s="126">
        <f t="shared" si="204"/>
        <v>3.6346828179789608</v>
      </c>
      <c r="BK24" s="126">
        <f t="shared" si="204"/>
        <v>0.79401294810058853</v>
      </c>
      <c r="BM24" s="126" t="e">
        <f>BM19/BM16</f>
        <v>#DIV/0!</v>
      </c>
    </row>
    <row r="25" spans="1:65" ht="15.6" x14ac:dyDescent="0.3">
      <c r="A25" s="128"/>
      <c r="B25" s="5" t="s">
        <v>335</v>
      </c>
      <c r="C25" s="11">
        <f t="shared" ref="C25:AI25" si="205">C19-C16</f>
        <v>-1114247</v>
      </c>
      <c r="D25" s="11">
        <f t="shared" si="205"/>
        <v>-339887</v>
      </c>
      <c r="E25" s="11">
        <f t="shared" si="205"/>
        <v>-5786</v>
      </c>
      <c r="F25" s="11">
        <f t="shared" si="205"/>
        <v>-90868</v>
      </c>
      <c r="G25" s="11">
        <f t="shared" si="205"/>
        <v>-74243</v>
      </c>
      <c r="H25" s="11">
        <f t="shared" si="205"/>
        <v>0</v>
      </c>
      <c r="I25" s="11">
        <f t="shared" si="205"/>
        <v>0</v>
      </c>
      <c r="J25" s="11">
        <f t="shared" si="205"/>
        <v>0</v>
      </c>
      <c r="K25" s="11">
        <f t="shared" si="205"/>
        <v>9</v>
      </c>
      <c r="L25" s="11">
        <f t="shared" si="205"/>
        <v>-20496</v>
      </c>
      <c r="M25" s="11">
        <f t="shared" si="205"/>
        <v>-70010</v>
      </c>
      <c r="N25" s="11">
        <f t="shared" si="205"/>
        <v>-131</v>
      </c>
      <c r="O25" s="11">
        <f t="shared" si="205"/>
        <v>-6034</v>
      </c>
      <c r="P25" s="11">
        <f t="shared" si="205"/>
        <v>-72601</v>
      </c>
      <c r="Q25" s="11">
        <f t="shared" si="205"/>
        <v>0</v>
      </c>
      <c r="R25" s="11">
        <f t="shared" si="205"/>
        <v>-1601</v>
      </c>
      <c r="S25" s="11">
        <f t="shared" si="205"/>
        <v>0</v>
      </c>
      <c r="T25" s="11">
        <f t="shared" si="205"/>
        <v>0</v>
      </c>
      <c r="U25" s="11">
        <f t="shared" si="205"/>
        <v>0</v>
      </c>
      <c r="V25" s="9">
        <f t="shared" si="205"/>
        <v>0</v>
      </c>
      <c r="W25" s="11">
        <f t="shared" si="205"/>
        <v>0</v>
      </c>
      <c r="X25" s="11">
        <f t="shared" si="205"/>
        <v>0</v>
      </c>
      <c r="Y25" s="11">
        <f t="shared" si="205"/>
        <v>-33177</v>
      </c>
      <c r="Z25" s="11">
        <f t="shared" si="205"/>
        <v>-2670</v>
      </c>
      <c r="AA25" s="11">
        <f t="shared" si="205"/>
        <v>-1442</v>
      </c>
      <c r="AB25" s="11">
        <f t="shared" ref="AB25" si="206">AB19-AB16</f>
        <v>-1031</v>
      </c>
      <c r="AC25" s="10">
        <f t="shared" si="205"/>
        <v>0</v>
      </c>
      <c r="AD25" s="222">
        <f t="shared" si="205"/>
        <v>-1834215</v>
      </c>
      <c r="AE25" s="11">
        <f t="shared" si="205"/>
        <v>60</v>
      </c>
      <c r="AF25" s="11">
        <f t="shared" si="205"/>
        <v>512</v>
      </c>
      <c r="AG25" s="11">
        <f t="shared" si="205"/>
        <v>-6946</v>
      </c>
      <c r="AH25" s="11">
        <f t="shared" si="205"/>
        <v>0</v>
      </c>
      <c r="AI25" s="11">
        <f t="shared" si="205"/>
        <v>0</v>
      </c>
      <c r="AJ25" s="11">
        <f t="shared" ref="AJ25:BM25" si="207">AJ19-AJ16</f>
        <v>-65</v>
      </c>
      <c r="AK25" s="11">
        <f t="shared" si="207"/>
        <v>-40012</v>
      </c>
      <c r="AL25" s="11">
        <f t="shared" si="207"/>
        <v>-88259</v>
      </c>
      <c r="AM25" s="11">
        <f t="shared" si="207"/>
        <v>0</v>
      </c>
      <c r="AN25" s="11">
        <f t="shared" si="207"/>
        <v>-39462</v>
      </c>
      <c r="AO25" s="9">
        <f t="shared" si="207"/>
        <v>-132044</v>
      </c>
      <c r="AP25" s="11">
        <f t="shared" si="207"/>
        <v>496648</v>
      </c>
      <c r="AQ25" s="10">
        <f t="shared" si="207"/>
        <v>0</v>
      </c>
      <c r="AR25" s="11">
        <f t="shared" si="207"/>
        <v>0</v>
      </c>
      <c r="AS25" s="11">
        <f t="shared" si="207"/>
        <v>0</v>
      </c>
      <c r="AT25" s="11">
        <f t="shared" si="207"/>
        <v>0</v>
      </c>
      <c r="AU25" s="11">
        <f t="shared" si="207"/>
        <v>0</v>
      </c>
      <c r="AV25" s="11">
        <f t="shared" si="207"/>
        <v>-1</v>
      </c>
      <c r="AW25" s="11">
        <f t="shared" si="207"/>
        <v>-1886</v>
      </c>
      <c r="AX25" s="11">
        <f t="shared" si="207"/>
        <v>-585</v>
      </c>
      <c r="AY25" s="11">
        <f t="shared" si="207"/>
        <v>-1338</v>
      </c>
      <c r="AZ25" s="11">
        <f t="shared" si="207"/>
        <v>0</v>
      </c>
      <c r="BA25" s="11">
        <f t="shared" si="207"/>
        <v>0</v>
      </c>
      <c r="BB25" s="10">
        <f t="shared" si="207"/>
        <v>0</v>
      </c>
      <c r="BC25" s="11">
        <f t="shared" si="207"/>
        <v>-6077</v>
      </c>
      <c r="BD25" s="11">
        <f t="shared" si="207"/>
        <v>-6480</v>
      </c>
      <c r="BE25" s="11">
        <f t="shared" si="207"/>
        <v>5</v>
      </c>
      <c r="BF25" s="11">
        <f t="shared" si="207"/>
        <v>-655</v>
      </c>
      <c r="BG25" s="11">
        <f t="shared" si="207"/>
        <v>-7934</v>
      </c>
      <c r="BH25" s="11">
        <f t="shared" si="207"/>
        <v>165481</v>
      </c>
      <c r="BI25" s="222">
        <f t="shared" si="207"/>
        <v>-1668734</v>
      </c>
      <c r="BJ25" s="11">
        <f t="shared" si="207"/>
        <v>256215</v>
      </c>
      <c r="BK25" s="11">
        <f t="shared" si="207"/>
        <v>-1924949</v>
      </c>
      <c r="BL25" s="11">
        <f t="shared" si="207"/>
        <v>7420050</v>
      </c>
      <c r="BM25" s="11">
        <f t="shared" si="207"/>
        <v>1383542</v>
      </c>
    </row>
    <row r="26" spans="1:65" s="180" customFormat="1" ht="15.6" x14ac:dyDescent="0.3">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10"/>
      <c r="AD26" s="222"/>
      <c r="AE26" s="11"/>
      <c r="AF26" s="11"/>
      <c r="AG26" s="11"/>
      <c r="AH26" s="11"/>
      <c r="AI26" s="11"/>
      <c r="AJ26" s="11"/>
      <c r="AK26" s="11"/>
      <c r="AL26" s="11"/>
      <c r="AM26" s="11"/>
      <c r="AN26" s="11"/>
      <c r="AO26" s="9"/>
      <c r="AP26" s="11"/>
      <c r="AQ26" s="10"/>
      <c r="AR26" s="11"/>
      <c r="AS26" s="11"/>
      <c r="AT26" s="11"/>
      <c r="AU26" s="11"/>
      <c r="AV26" s="11"/>
      <c r="AW26" s="11"/>
      <c r="AX26" s="11"/>
      <c r="AY26" s="11"/>
      <c r="AZ26" s="11"/>
      <c r="BA26" s="11"/>
      <c r="BB26" s="10"/>
      <c r="BC26" s="11"/>
      <c r="BD26" s="11"/>
      <c r="BE26" s="11"/>
      <c r="BF26" s="11"/>
      <c r="BG26" s="11"/>
      <c r="BH26" s="11"/>
      <c r="BI26" s="222"/>
      <c r="BJ26" s="11"/>
      <c r="BK26" s="11"/>
      <c r="BL26" s="181"/>
      <c r="BM26" s="181"/>
    </row>
    <row r="27" spans="1:65" ht="15.6" x14ac:dyDescent="0.3">
      <c r="A27" s="15" t="s">
        <v>137</v>
      </c>
      <c r="B27" s="11" t="s">
        <v>329</v>
      </c>
      <c r="C27" s="120">
        <v>1028443</v>
      </c>
      <c r="D27" s="120">
        <v>267384</v>
      </c>
      <c r="E27" s="120">
        <v>42696</v>
      </c>
      <c r="F27" s="120">
        <v>113655</v>
      </c>
      <c r="G27" s="120">
        <v>78247</v>
      </c>
      <c r="H27" s="120">
        <v>0</v>
      </c>
      <c r="I27" s="120">
        <v>0</v>
      </c>
      <c r="J27" s="120">
        <v>0</v>
      </c>
      <c r="K27" s="120">
        <v>1023</v>
      </c>
      <c r="L27" s="120">
        <v>6362</v>
      </c>
      <c r="M27" s="120">
        <v>11293</v>
      </c>
      <c r="N27" s="120">
        <v>368</v>
      </c>
      <c r="O27" s="120">
        <v>2107</v>
      </c>
      <c r="P27" s="120">
        <v>9049</v>
      </c>
      <c r="Q27" s="120">
        <v>0</v>
      </c>
      <c r="R27" s="120">
        <v>2520</v>
      </c>
      <c r="S27" s="120">
        <v>0</v>
      </c>
      <c r="T27" s="120">
        <v>0</v>
      </c>
      <c r="U27" s="120"/>
      <c r="V27" s="189">
        <v>1561</v>
      </c>
      <c r="W27" s="120">
        <v>0</v>
      </c>
      <c r="X27" s="120">
        <v>0</v>
      </c>
      <c r="Y27" s="120">
        <v>869</v>
      </c>
      <c r="Z27" s="120">
        <v>123</v>
      </c>
      <c r="AA27" s="120">
        <v>129</v>
      </c>
      <c r="AB27" s="120">
        <v>155</v>
      </c>
      <c r="AC27" s="151">
        <v>104863</v>
      </c>
      <c r="AD27" s="228">
        <f t="shared" ref="AD27:AD28" si="208">SUM(C27:AC27)</f>
        <v>1670847</v>
      </c>
      <c r="AE27" s="120">
        <v>634</v>
      </c>
      <c r="AF27" s="120">
        <v>544</v>
      </c>
      <c r="AG27" s="120">
        <v>247</v>
      </c>
      <c r="AH27" s="120">
        <v>0</v>
      </c>
      <c r="AI27" s="120">
        <v>0</v>
      </c>
      <c r="AJ27" s="120">
        <v>14</v>
      </c>
      <c r="AK27" s="120">
        <v>449362</v>
      </c>
      <c r="AL27" s="120">
        <v>57108</v>
      </c>
      <c r="AM27" s="120">
        <v>0</v>
      </c>
      <c r="AN27" s="120">
        <v>0</v>
      </c>
      <c r="AO27" s="189">
        <v>96237</v>
      </c>
      <c r="AP27" s="120">
        <v>50627</v>
      </c>
      <c r="AQ27" s="151">
        <v>0</v>
      </c>
      <c r="AR27" s="120">
        <v>0</v>
      </c>
      <c r="AS27" s="120"/>
      <c r="AT27" s="120"/>
      <c r="AU27" s="120">
        <v>0</v>
      </c>
      <c r="AV27" s="120"/>
      <c r="AW27" s="120">
        <v>665</v>
      </c>
      <c r="AX27" s="120">
        <v>62</v>
      </c>
      <c r="AY27" s="120">
        <v>195</v>
      </c>
      <c r="AZ27" s="120">
        <v>0</v>
      </c>
      <c r="BA27" s="120">
        <v>0</v>
      </c>
      <c r="BB27" s="151">
        <v>31830</v>
      </c>
      <c r="BC27" s="120">
        <v>3339</v>
      </c>
      <c r="BD27" s="120">
        <v>3308</v>
      </c>
      <c r="BE27" s="120">
        <v>0</v>
      </c>
      <c r="BF27" s="120">
        <v>7491</v>
      </c>
      <c r="BG27" s="120">
        <v>1768</v>
      </c>
      <c r="BH27" s="9">
        <f>SUM(AE27:BG27)</f>
        <v>703431</v>
      </c>
      <c r="BI27" s="221">
        <f>AD27+BH27</f>
        <v>2374278</v>
      </c>
      <c r="BJ27" s="96">
        <v>64278</v>
      </c>
      <c r="BK27" s="49">
        <f t="shared" ref="BK27:BK28" si="209">BI27-BJ27</f>
        <v>2310000</v>
      </c>
      <c r="BL27">
        <v>3</v>
      </c>
      <c r="BM27" s="30"/>
    </row>
    <row r="28" spans="1:65" s="41" customFormat="1" ht="15.6" x14ac:dyDescent="0.3">
      <c r="A28" s="134" t="s">
        <v>137</v>
      </c>
      <c r="B28" s="215" t="s">
        <v>318</v>
      </c>
      <c r="C28" s="10">
        <v>747991</v>
      </c>
      <c r="D28" s="10">
        <v>202739</v>
      </c>
      <c r="E28" s="10">
        <v>50198</v>
      </c>
      <c r="F28" s="10">
        <v>86118</v>
      </c>
      <c r="G28" s="10">
        <v>55283</v>
      </c>
      <c r="H28" s="10">
        <v>0</v>
      </c>
      <c r="I28" s="10">
        <v>0</v>
      </c>
      <c r="J28" s="10">
        <v>0</v>
      </c>
      <c r="K28" s="10">
        <v>475</v>
      </c>
      <c r="L28" s="10">
        <v>7211</v>
      </c>
      <c r="M28" s="10">
        <v>18917</v>
      </c>
      <c r="N28" s="10">
        <v>1160</v>
      </c>
      <c r="O28" s="10">
        <v>1852</v>
      </c>
      <c r="P28" s="10">
        <v>12880</v>
      </c>
      <c r="Q28" s="10">
        <v>0</v>
      </c>
      <c r="R28" s="10">
        <v>4273</v>
      </c>
      <c r="S28" s="10">
        <v>0</v>
      </c>
      <c r="T28" s="10">
        <v>0</v>
      </c>
      <c r="U28" s="10"/>
      <c r="V28" s="10">
        <v>5214</v>
      </c>
      <c r="W28" s="10">
        <v>0</v>
      </c>
      <c r="X28" s="10">
        <v>0</v>
      </c>
      <c r="Y28" s="10">
        <v>865</v>
      </c>
      <c r="Z28" s="10">
        <v>0</v>
      </c>
      <c r="AA28" s="10">
        <v>1</v>
      </c>
      <c r="AB28" s="10">
        <v>1360</v>
      </c>
      <c r="AC28" s="10">
        <v>133759</v>
      </c>
      <c r="AD28" s="228">
        <f t="shared" si="208"/>
        <v>1330296</v>
      </c>
      <c r="AE28" s="10">
        <v>322</v>
      </c>
      <c r="AF28" s="10">
        <v>265</v>
      </c>
      <c r="AG28" s="10">
        <v>189</v>
      </c>
      <c r="AH28" s="10">
        <v>0</v>
      </c>
      <c r="AI28" s="10">
        <v>0</v>
      </c>
      <c r="AJ28" s="10">
        <v>5</v>
      </c>
      <c r="AK28" s="10">
        <v>247369</v>
      </c>
      <c r="AL28" s="10">
        <v>70004</v>
      </c>
      <c r="AM28" s="10">
        <v>0</v>
      </c>
      <c r="AN28" s="10">
        <v>0</v>
      </c>
      <c r="AO28" s="10">
        <v>76950</v>
      </c>
      <c r="AP28" s="10">
        <v>116908</v>
      </c>
      <c r="AQ28" s="10">
        <v>0</v>
      </c>
      <c r="AR28" s="10">
        <v>0</v>
      </c>
      <c r="AS28" s="10"/>
      <c r="AT28" s="10"/>
      <c r="AU28" s="10">
        <v>0</v>
      </c>
      <c r="AV28" s="10"/>
      <c r="AW28" s="10">
        <v>637</v>
      </c>
      <c r="AX28" s="10">
        <v>56</v>
      </c>
      <c r="AY28" s="10">
        <v>20</v>
      </c>
      <c r="AZ28" s="10">
        <v>0</v>
      </c>
      <c r="BA28" s="10">
        <v>0</v>
      </c>
      <c r="BB28" s="10">
        <v>84891</v>
      </c>
      <c r="BC28" s="10">
        <v>1832</v>
      </c>
      <c r="BD28" s="10">
        <v>1832</v>
      </c>
      <c r="BE28" s="10">
        <v>0</v>
      </c>
      <c r="BF28" s="10">
        <v>5585</v>
      </c>
      <c r="BG28" s="10">
        <v>647</v>
      </c>
      <c r="BH28" s="10">
        <f>SUM(AE28:BG28)</f>
        <v>607512</v>
      </c>
      <c r="BI28" s="221">
        <f>AD28+BH28</f>
        <v>1937808</v>
      </c>
      <c r="BJ28" s="10">
        <v>48216</v>
      </c>
      <c r="BK28" s="10">
        <f t="shared" si="209"/>
        <v>1889592</v>
      </c>
      <c r="BM28" s="216"/>
    </row>
    <row r="29" spans="1:65" ht="15.6" x14ac:dyDescent="0.3">
      <c r="A29" s="128"/>
      <c r="B29" s="12" t="s">
        <v>319</v>
      </c>
      <c r="C29" s="9">
        <f>IF('Upto Month COPPY'!$D$4="",0,'Upto Month COPPY'!$D$4)</f>
        <v>760367</v>
      </c>
      <c r="D29" s="9">
        <f>IF('Upto Month COPPY'!$D$5="",0,'Upto Month COPPY'!$D$5)</f>
        <v>126073</v>
      </c>
      <c r="E29" s="9">
        <f>IF('Upto Month COPPY'!$D$6="",0,'Upto Month COPPY'!$D$6)</f>
        <v>40389</v>
      </c>
      <c r="F29" s="9">
        <f>IF('Upto Month COPPY'!$D$7="",0,'Upto Month COPPY'!$D$7)</f>
        <v>77542</v>
      </c>
      <c r="G29" s="9">
        <f>IF('Upto Month COPPY'!$D$8="",0,'Upto Month COPPY'!$D$8)</f>
        <v>50673</v>
      </c>
      <c r="H29" s="9">
        <f>IF('Upto Month COPPY'!$D$9="",0,'Upto Month COPPY'!$D$9)</f>
        <v>0</v>
      </c>
      <c r="I29" s="9">
        <f>IF('Upto Month COPPY'!$D$10="",0,'Upto Month COPPY'!$D$10)</f>
        <v>0</v>
      </c>
      <c r="J29" s="9">
        <f>IF('Upto Month COPPY'!$D$11="",0,'Upto Month COPPY'!$D$11)</f>
        <v>0</v>
      </c>
      <c r="K29" s="9">
        <f>IF('Upto Month COPPY'!$D$12="",0,'Upto Month COPPY'!$D$12)</f>
        <v>1028</v>
      </c>
      <c r="L29" s="9">
        <f>IF('Upto Month COPPY'!$D$13="",0,'Upto Month COPPY'!$D$13)</f>
        <v>6288</v>
      </c>
      <c r="M29" s="9">
        <f>IF('Upto Month COPPY'!$D$14="",0,'Upto Month COPPY'!$D$14)</f>
        <v>10206</v>
      </c>
      <c r="N29" s="9">
        <f>IF('Upto Month COPPY'!$D$15="",0,'Upto Month COPPY'!$D$15)</f>
        <v>160</v>
      </c>
      <c r="O29" s="9">
        <f>IF('Upto Month COPPY'!$D$16="",0,'Upto Month COPPY'!$D$16)</f>
        <v>1122</v>
      </c>
      <c r="P29" s="9">
        <f>IF('Upto Month COPPY'!$D$17="",0,'Upto Month COPPY'!$D$17)</f>
        <v>7775</v>
      </c>
      <c r="Q29" s="9">
        <f>IF('Upto Month COPPY'!$D$18="",0,'Upto Month COPPY'!$D$18)</f>
        <v>0</v>
      </c>
      <c r="R29" s="9">
        <f>IF('Upto Month COPPY'!$D$21="",0,'Upto Month COPPY'!$D$21)</f>
        <v>1687</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370</v>
      </c>
      <c r="Z29" s="9">
        <f>IF('Upto Month COPPY'!$D$43="",0,'Upto Month COPPY'!$D$43)</f>
        <v>1</v>
      </c>
      <c r="AA29" s="9">
        <f>IF('Upto Month COPPY'!$D$44="",0,'Upto Month COPPY'!$D$44)</f>
        <v>1</v>
      </c>
      <c r="AB29" s="9">
        <f>IF('Upto Month COPPY'!$D$48="",0,'Upto Month COPPY'!$D$48)</f>
        <v>0</v>
      </c>
      <c r="AC29" s="10">
        <f>IF('Upto Month COPPY'!$D$51="",0,'Upto Month COPPY'!$D$51)</f>
        <v>177089</v>
      </c>
      <c r="AD29" s="228">
        <f t="shared" ref="AD29:AD30" si="210">SUM(C29:AC29)</f>
        <v>1260771</v>
      </c>
      <c r="AE29" s="9">
        <f>IF('Upto Month COPPY'!$D$19="",0,'Upto Month COPPY'!$D$19)</f>
        <v>923</v>
      </c>
      <c r="AF29" s="9">
        <f>IF('Upto Month COPPY'!$D$20="",0,'Upto Month COPPY'!$D$20)</f>
        <v>477</v>
      </c>
      <c r="AG29" s="9">
        <f>IF('Upto Month COPPY'!$D$22="",0,'Upto Month COPPY'!$D$22)</f>
        <v>821</v>
      </c>
      <c r="AH29" s="9">
        <f>IF('Upto Month COPPY'!$D$23="",0,'Upto Month COPPY'!$D$23)</f>
        <v>0</v>
      </c>
      <c r="AI29" s="9">
        <f>IF('Upto Month COPPY'!$D$24="",0,'Upto Month COPPY'!$D$24)</f>
        <v>0</v>
      </c>
      <c r="AJ29" s="9">
        <f>IF('Upto Month COPPY'!$D$25="",0,'Upto Month COPPY'!$D$25)</f>
        <v>246</v>
      </c>
      <c r="AK29" s="9">
        <f>IF('Upto Month COPPY'!$D$28="",0,'Upto Month COPPY'!$D$28)</f>
        <v>404133</v>
      </c>
      <c r="AL29" s="9">
        <f>IF('Upto Month COPPY'!$D$29="",0,'Upto Month COPPY'!$D$29)</f>
        <v>66840</v>
      </c>
      <c r="AM29" s="9">
        <f>IF('Upto Month COPPY'!$D$31="",0,'Upto Month COPPY'!$D$31)</f>
        <v>0</v>
      </c>
      <c r="AN29" s="9">
        <f>IF('Upto Month COPPY'!$D$32="",0,'Upto Month COPPY'!$D$32)</f>
        <v>170</v>
      </c>
      <c r="AO29" s="9">
        <f>IF('Upto Month COPPY'!$D$33="",0,'Upto Month COPPY'!$D$33)</f>
        <v>72960</v>
      </c>
      <c r="AP29" s="9">
        <f>IF('Upto Month COPPY'!$D$34="",0,'Upto Month COPPY'!$D$34)</f>
        <v>112603</v>
      </c>
      <c r="AQ29" s="10">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7</v>
      </c>
      <c r="AY29" s="9">
        <f>IF('Upto Month COPPY'!$D$47="",0,'Upto Month COPPY'!$D$47)</f>
        <v>0</v>
      </c>
      <c r="AZ29" s="9">
        <f>IF('Upto Month COPPY'!$D$49="",0,'Upto Month COPPY'!$D$49)</f>
        <v>0</v>
      </c>
      <c r="BA29" s="9">
        <f>IF('Upto Month COPPY'!$D$50="",0,'Upto Month COPPY'!$D$50)</f>
        <v>0</v>
      </c>
      <c r="BB29" s="10">
        <f>IF('Upto Month COPPY'!$D$52="",0,'Upto Month COPPY'!$D$52)</f>
        <v>217265</v>
      </c>
      <c r="BC29" s="9">
        <f>IF('Upto Month COPPY'!$D$53="",0,'Upto Month COPPY'!$D$53)</f>
        <v>2989</v>
      </c>
      <c r="BD29" s="9">
        <f>IF('Upto Month COPPY'!$D$54="",0,'Upto Month COPPY'!$D$54)</f>
        <v>2989</v>
      </c>
      <c r="BE29" s="9">
        <f>IF('Upto Month COPPY'!$D$55="",0,'Upto Month COPPY'!$D$55)</f>
        <v>0</v>
      </c>
      <c r="BF29" s="9">
        <f>IF('Upto Month COPPY'!$D$56="",0,'Upto Month COPPY'!$D$56)</f>
        <v>10418</v>
      </c>
      <c r="BG29" s="9">
        <f>IF('Upto Month COPPY'!$D$58="",0,'Upto Month COPPY'!$D$58)</f>
        <v>570</v>
      </c>
      <c r="BH29" s="9">
        <f>SUM(AE29:BG29)</f>
        <v>893411</v>
      </c>
      <c r="BI29" s="221">
        <f>AD29+BH29</f>
        <v>2154182</v>
      </c>
      <c r="BJ29" s="9">
        <f>IF('Upto Month COPPY'!$D$60="",0,'Upto Month COPPY'!$D$60)</f>
        <v>-9889</v>
      </c>
      <c r="BK29" s="49">
        <f t="shared" ref="BK29:BK30" si="211">BI29-BJ29</f>
        <v>2164071</v>
      </c>
      <c r="BL29">
        <f>'Upto Month COPPY'!$D$61</f>
        <v>2164075</v>
      </c>
      <c r="BM29" s="30">
        <f t="shared" ref="BM29:BM33" si="212">BK29-AD29</f>
        <v>903300</v>
      </c>
    </row>
    <row r="30" spans="1:65" ht="15.6" x14ac:dyDescent="0.3">
      <c r="A30" s="128"/>
      <c r="B30" s="182" t="s">
        <v>320</v>
      </c>
      <c r="C30" s="9">
        <f>IF('Upto Month Current'!$D$4="",0,'Upto Month Current'!$D$4)</f>
        <v>767678</v>
      </c>
      <c r="D30" s="9">
        <f>IF('Upto Month Current'!$D$5="",0,'Upto Month Current'!$D$5)</f>
        <v>200481</v>
      </c>
      <c r="E30" s="9">
        <f>IF('Upto Month Current'!$D$6="",0,'Upto Month Current'!$D$6)</f>
        <v>38654</v>
      </c>
      <c r="F30" s="9">
        <f>IF('Upto Month Current'!$D$7="",0,'Upto Month Current'!$D$7)</f>
        <v>93422</v>
      </c>
      <c r="G30" s="9">
        <f>IF('Upto Month Current'!$D$8="",0,'Upto Month Current'!$D$8)</f>
        <v>60490</v>
      </c>
      <c r="H30" s="9">
        <f>IF('Upto Month Current'!$D$9="",0,'Upto Month Current'!$D$9)</f>
        <v>0</v>
      </c>
      <c r="I30" s="9">
        <f>IF('Upto Month Current'!$D$10="",0,'Upto Month Current'!$D$10)</f>
        <v>0</v>
      </c>
      <c r="J30" s="9">
        <f>IF('Upto Month Current'!$D$11="",0,'Upto Month Current'!$D$11)</f>
        <v>7</v>
      </c>
      <c r="K30" s="9">
        <f>IF('Upto Month Current'!$D$12="",0,'Upto Month Current'!$D$12)</f>
        <v>2284</v>
      </c>
      <c r="L30" s="9">
        <f>IF('Upto Month Current'!$D$13="",0,'Upto Month Current'!$D$13)</f>
        <v>5630</v>
      </c>
      <c r="M30" s="9">
        <f>IF('Upto Month Current'!$D$14="",0,'Upto Month Current'!$D$14)</f>
        <v>10130</v>
      </c>
      <c r="N30" s="9">
        <f>IF('Upto Month Current'!$D$15="",0,'Upto Month Current'!$D$15)</f>
        <v>120</v>
      </c>
      <c r="O30" s="9">
        <f>IF('Upto Month Current'!$D$16="",0,'Upto Month Current'!$D$16)</f>
        <v>1494</v>
      </c>
      <c r="P30" s="9">
        <f>IF('Upto Month Current'!$D$17="",0,'Upto Month Current'!$D$17)</f>
        <v>7459</v>
      </c>
      <c r="Q30" s="9">
        <f>IF('Upto Month Current'!$D$18="",0,'Upto Month Current'!$D$18)</f>
        <v>0</v>
      </c>
      <c r="R30" s="9">
        <f>IF('Upto Month Current'!$D$21="",0,'Upto Month Current'!$D$21)</f>
        <v>1896</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582</v>
      </c>
      <c r="Z30" s="9">
        <f>IF('Upto Month Current'!$D$43="",0,'Upto Month Current'!$D$43)</f>
        <v>38</v>
      </c>
      <c r="AA30" s="9">
        <f>IF('Upto Month Current'!$D$44="",0,'Upto Month Current'!$D$44)</f>
        <v>56</v>
      </c>
      <c r="AB30" s="9">
        <f>IF('Upto Month Current'!$D$48="",0,'Upto Month Current'!$D$48)</f>
        <v>0</v>
      </c>
      <c r="AC30" s="10">
        <f>IF('Upto Month Current'!$D$51="",0,'Upto Month Current'!$D$51)</f>
        <v>138249</v>
      </c>
      <c r="AD30" s="228">
        <f t="shared" si="210"/>
        <v>1328670</v>
      </c>
      <c r="AE30" s="9">
        <f>IF('Upto Month Current'!$D$19="",0,'Upto Month Current'!$D$19)</f>
        <v>749</v>
      </c>
      <c r="AF30" s="9">
        <f>IF('Upto Month Current'!$D$20="",0,'Upto Month Current'!$D$20)</f>
        <v>727</v>
      </c>
      <c r="AG30" s="9">
        <f>IF('Upto Month Current'!$D$22="",0,'Upto Month Current'!$D$22)</f>
        <v>452</v>
      </c>
      <c r="AH30" s="9">
        <f>IF('Upto Month Current'!$D$23="",0,'Upto Month Current'!$D$23)</f>
        <v>0</v>
      </c>
      <c r="AI30" s="9">
        <f>IF('Upto Month Current'!$D$24="",0,'Upto Month Current'!$D$24)</f>
        <v>0</v>
      </c>
      <c r="AJ30" s="9">
        <f>IF('Upto Month Current'!$D$25="",0,'Upto Month Current'!$D$25)</f>
        <v>92</v>
      </c>
      <c r="AK30" s="9">
        <f>IF('Upto Month Current'!$D$28="",0,'Upto Month Current'!$D$28)</f>
        <v>332577</v>
      </c>
      <c r="AL30" s="9">
        <f>IF('Upto Month Current'!$D$29="",0,'Upto Month Current'!$D$29)</f>
        <v>35763</v>
      </c>
      <c r="AM30" s="9">
        <f>IF('Upto Month Current'!$D$31="",0,'Upto Month Current'!$D$31)</f>
        <v>0</v>
      </c>
      <c r="AN30" s="9">
        <f>IF('Upto Month Current'!$D$32="",0,'Upto Month Current'!$D$32)</f>
        <v>210</v>
      </c>
      <c r="AO30" s="9">
        <f>IF('Upto Month Current'!$D$33="",0,'Upto Month Current'!$D$33)</f>
        <v>81090</v>
      </c>
      <c r="AP30" s="9">
        <f>IF('Upto Month Current'!$D$34="",0,'Upto Month Current'!$D$34)</f>
        <v>64666</v>
      </c>
      <c r="AQ30" s="10">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114</v>
      </c>
      <c r="AX30" s="9">
        <f>IF('Upto Month Current'!$D$46="",0,'Upto Month Current'!$D$46)</f>
        <v>0</v>
      </c>
      <c r="AY30" s="9">
        <f>IF('Upto Month Current'!$D$47="",0,'Upto Month Current'!$D$47)</f>
        <v>153</v>
      </c>
      <c r="AZ30" s="9">
        <f>IF('Upto Month Current'!$D$49="",0,'Upto Month Current'!$D$49)</f>
        <v>0</v>
      </c>
      <c r="BA30" s="9">
        <f>IF('Upto Month Current'!$D$50="",0,'Upto Month Current'!$D$50)</f>
        <v>0</v>
      </c>
      <c r="BB30" s="10">
        <f>IF('Upto Month Current'!$D$52="",0,'Upto Month Current'!$D$52)</f>
        <v>170857</v>
      </c>
      <c r="BC30" s="9">
        <f>IF('Upto Month Current'!$D$53="",0,'Upto Month Current'!$D$53)</f>
        <v>3035</v>
      </c>
      <c r="BD30" s="9">
        <f>IF('Upto Month Current'!$D$54="",0,'Upto Month Current'!$D$54)</f>
        <v>3035</v>
      </c>
      <c r="BE30" s="9">
        <f>IF('Upto Month Current'!$D$55="",0,'Upto Month Current'!$D$55)</f>
        <v>0</v>
      </c>
      <c r="BF30" s="9">
        <f>IF('Upto Month Current'!$D$56="",0,'Upto Month Current'!$D$56)</f>
        <v>6193</v>
      </c>
      <c r="BG30" s="9">
        <f>IF('Upto Month Current'!$D$58="",0,'Upto Month Current'!$D$58)</f>
        <v>252</v>
      </c>
      <c r="BH30" s="9">
        <f>SUM(AE30:BG30)</f>
        <v>699965</v>
      </c>
      <c r="BI30" s="221">
        <f>AD30+BH30</f>
        <v>2028635</v>
      </c>
      <c r="BJ30" s="9">
        <f>IF('Upto Month Current'!$D$60="",0,'Upto Month Current'!$D$60)</f>
        <v>33665</v>
      </c>
      <c r="BK30" s="49">
        <f t="shared" si="211"/>
        <v>1994970</v>
      </c>
      <c r="BL30">
        <f>'Upto Month Current'!$D$61</f>
        <v>1994970</v>
      </c>
      <c r="BM30" s="30">
        <f t="shared" si="212"/>
        <v>666300</v>
      </c>
    </row>
    <row r="31" spans="1:65" ht="15.6" x14ac:dyDescent="0.3">
      <c r="A31" s="128"/>
      <c r="B31" s="5" t="s">
        <v>132</v>
      </c>
      <c r="C31" s="11">
        <f>C30-C28</f>
        <v>19687</v>
      </c>
      <c r="D31" s="11">
        <f t="shared" ref="D31" si="213">D30-D28</f>
        <v>-2258</v>
      </c>
      <c r="E31" s="11">
        <f t="shared" ref="E31" si="214">E30-E28</f>
        <v>-11544</v>
      </c>
      <c r="F31" s="11">
        <f t="shared" ref="F31" si="215">F30-F28</f>
        <v>7304</v>
      </c>
      <c r="G31" s="11">
        <f t="shared" ref="G31" si="216">G30-G28</f>
        <v>5207</v>
      </c>
      <c r="H31" s="11">
        <f t="shared" ref="H31" si="217">H30-H28</f>
        <v>0</v>
      </c>
      <c r="I31" s="11">
        <f t="shared" ref="I31" si="218">I30-I28</f>
        <v>0</v>
      </c>
      <c r="J31" s="11">
        <f t="shared" ref="J31" si="219">J30-J28</f>
        <v>7</v>
      </c>
      <c r="K31" s="11">
        <f t="shared" ref="K31" si="220">K30-K28</f>
        <v>1809</v>
      </c>
      <c r="L31" s="11">
        <f t="shared" ref="L31" si="221">L30-L28</f>
        <v>-1581</v>
      </c>
      <c r="M31" s="11">
        <f t="shared" ref="M31" si="222">M30-M28</f>
        <v>-8787</v>
      </c>
      <c r="N31" s="11">
        <f t="shared" ref="N31" si="223">N30-N28</f>
        <v>-1040</v>
      </c>
      <c r="O31" s="11">
        <f t="shared" ref="O31" si="224">O30-O28</f>
        <v>-358</v>
      </c>
      <c r="P31" s="11">
        <f t="shared" ref="P31" si="225">P30-P28</f>
        <v>-5421</v>
      </c>
      <c r="Q31" s="11">
        <f t="shared" ref="Q31" si="226">Q30-Q28</f>
        <v>0</v>
      </c>
      <c r="R31" s="11">
        <f t="shared" ref="R31" si="227">R30-R28</f>
        <v>-2377</v>
      </c>
      <c r="S31" s="11">
        <f t="shared" ref="S31" si="228">S30-S28</f>
        <v>0</v>
      </c>
      <c r="T31" s="11">
        <f t="shared" ref="T31:U31" si="229">T30-T28</f>
        <v>0</v>
      </c>
      <c r="U31" s="11">
        <f t="shared" si="229"/>
        <v>0</v>
      </c>
      <c r="V31" s="9">
        <f t="shared" ref="V31" si="230">V30-V28</f>
        <v>-5214</v>
      </c>
      <c r="W31" s="11">
        <f t="shared" ref="W31" si="231">W30-W28</f>
        <v>0</v>
      </c>
      <c r="X31" s="11">
        <f t="shared" ref="X31" si="232">X30-X28</f>
        <v>0</v>
      </c>
      <c r="Y31" s="11">
        <f t="shared" ref="Y31" si="233">Y30-Y28</f>
        <v>-283</v>
      </c>
      <c r="Z31" s="11">
        <f t="shared" ref="Z31" si="234">Z30-Z28</f>
        <v>38</v>
      </c>
      <c r="AA31" s="11">
        <f t="shared" ref="AA31:AD31" si="235">AA30-AA28</f>
        <v>55</v>
      </c>
      <c r="AB31" s="11">
        <f t="shared" ref="AB31" si="236">AB30-AB28</f>
        <v>-1360</v>
      </c>
      <c r="AC31" s="10">
        <f t="shared" si="235"/>
        <v>4490</v>
      </c>
      <c r="AD31" s="222">
        <f t="shared" si="235"/>
        <v>-1626</v>
      </c>
      <c r="AE31" s="11">
        <f t="shared" ref="AE31" si="237">AE30-AE28</f>
        <v>427</v>
      </c>
      <c r="AF31" s="11">
        <f t="shared" ref="AF31" si="238">AF30-AF28</f>
        <v>462</v>
      </c>
      <c r="AG31" s="11">
        <f t="shared" ref="AG31" si="239">AG30-AG28</f>
        <v>263</v>
      </c>
      <c r="AH31" s="11">
        <f t="shared" ref="AH31" si="240">AH30-AH28</f>
        <v>0</v>
      </c>
      <c r="AI31" s="11">
        <f t="shared" ref="AI31" si="241">AI30-AI28</f>
        <v>0</v>
      </c>
      <c r="AJ31" s="11">
        <f t="shared" ref="AJ31" si="242">AJ30-AJ28</f>
        <v>87</v>
      </c>
      <c r="AK31" s="11">
        <f t="shared" ref="AK31" si="243">AK30-AK28</f>
        <v>85208</v>
      </c>
      <c r="AL31" s="11">
        <f t="shared" ref="AL31" si="244">AL30-AL28</f>
        <v>-34241</v>
      </c>
      <c r="AM31" s="11">
        <f t="shared" ref="AM31" si="245">AM30-AM28</f>
        <v>0</v>
      </c>
      <c r="AN31" s="11">
        <f t="shared" ref="AN31" si="246">AN30-AN28</f>
        <v>210</v>
      </c>
      <c r="AO31" s="9">
        <f t="shared" ref="AO31" si="247">AO30-AO28</f>
        <v>4140</v>
      </c>
      <c r="AP31" s="11">
        <f t="shared" ref="AP31" si="248">AP30-AP28</f>
        <v>-52242</v>
      </c>
      <c r="AQ31" s="10">
        <f t="shared" ref="AQ31" si="249">AQ30-AQ28</f>
        <v>0</v>
      </c>
      <c r="AR31" s="11">
        <f t="shared" ref="AR31" si="250">AR30-AR28</f>
        <v>0</v>
      </c>
      <c r="AS31" s="11">
        <f t="shared" ref="AS31" si="251">AS30-AS28</f>
        <v>0</v>
      </c>
      <c r="AT31" s="11">
        <f t="shared" ref="AT31" si="252">AT30-AT28</f>
        <v>0</v>
      </c>
      <c r="AU31" s="11">
        <f t="shared" ref="AU31" si="253">AU30-AU28</f>
        <v>0</v>
      </c>
      <c r="AV31" s="11">
        <f t="shared" ref="AV31" si="254">AV30-AV28</f>
        <v>0</v>
      </c>
      <c r="AW31" s="11">
        <f t="shared" ref="AW31" si="255">AW30-AW28</f>
        <v>-523</v>
      </c>
      <c r="AX31" s="11">
        <f t="shared" ref="AX31" si="256">AX30-AX28</f>
        <v>-56</v>
      </c>
      <c r="AY31" s="11">
        <f t="shared" ref="AY31" si="257">AY30-AY28</f>
        <v>133</v>
      </c>
      <c r="AZ31" s="11">
        <f t="shared" ref="AZ31" si="258">AZ30-AZ28</f>
        <v>0</v>
      </c>
      <c r="BA31" s="11">
        <f t="shared" ref="BA31" si="259">BA30-BA28</f>
        <v>0</v>
      </c>
      <c r="BB31" s="10">
        <f t="shared" ref="BB31" si="260">BB30-BB28</f>
        <v>85966</v>
      </c>
      <c r="BC31" s="11">
        <f t="shared" ref="BC31" si="261">BC30-BC28</f>
        <v>1203</v>
      </c>
      <c r="BD31" s="11">
        <f t="shared" ref="BD31" si="262">BD30-BD28</f>
        <v>1203</v>
      </c>
      <c r="BE31" s="11">
        <f t="shared" ref="BE31" si="263">BE30-BE28</f>
        <v>0</v>
      </c>
      <c r="BF31" s="11">
        <f t="shared" ref="BF31" si="264">BF30-BF28</f>
        <v>608</v>
      </c>
      <c r="BG31" s="11">
        <f t="shared" ref="BG31:BH31" si="265">BG30-BG28</f>
        <v>-395</v>
      </c>
      <c r="BH31" s="9">
        <f t="shared" si="265"/>
        <v>92453</v>
      </c>
      <c r="BI31" s="222">
        <f t="shared" ref="BI31" si="266">BI30-BI28</f>
        <v>90827</v>
      </c>
      <c r="BJ31" s="11">
        <f t="shared" ref="BJ31:BK31" si="267">BJ30-BJ28</f>
        <v>-14551</v>
      </c>
      <c r="BK31" s="49">
        <f t="shared" si="267"/>
        <v>105378</v>
      </c>
      <c r="BM31" s="30">
        <f t="shared" si="212"/>
        <v>107004</v>
      </c>
    </row>
    <row r="32" spans="1:65" ht="15.6" x14ac:dyDescent="0.3">
      <c r="A32" s="128"/>
      <c r="B32" s="5" t="s">
        <v>133</v>
      </c>
      <c r="C32" s="13">
        <f>C31/C28</f>
        <v>2.6319835399089025E-2</v>
      </c>
      <c r="D32" s="13">
        <f t="shared" ref="D32" si="268">D31/D28</f>
        <v>-1.1137472316623837E-2</v>
      </c>
      <c r="E32" s="13">
        <f t="shared" ref="E32" si="269">E31/E28</f>
        <v>-0.22996932148691182</v>
      </c>
      <c r="F32" s="13">
        <f t="shared" ref="F32" si="270">F31/F28</f>
        <v>8.4813860052486117E-2</v>
      </c>
      <c r="G32" s="13">
        <f t="shared" ref="G32" si="271">G31/G28</f>
        <v>9.4188086753613232E-2</v>
      </c>
      <c r="H32" s="13" t="e">
        <f t="shared" ref="H32" si="272">H31/H28</f>
        <v>#DIV/0!</v>
      </c>
      <c r="I32" s="13" t="e">
        <f t="shared" ref="I32" si="273">I31/I28</f>
        <v>#DIV/0!</v>
      </c>
      <c r="J32" s="13" t="e">
        <f t="shared" ref="J32" si="274">J31/J28</f>
        <v>#DIV/0!</v>
      </c>
      <c r="K32" s="13">
        <f t="shared" ref="K32" si="275">K31/K28</f>
        <v>3.8084210526315792</v>
      </c>
      <c r="L32" s="13">
        <f t="shared" ref="L32" si="276">L31/L28</f>
        <v>-0.21924837054500068</v>
      </c>
      <c r="M32" s="13">
        <f t="shared" ref="M32" si="277">M31/M28</f>
        <v>-0.46450282814399746</v>
      </c>
      <c r="N32" s="13">
        <f t="shared" ref="N32" si="278">N31/N28</f>
        <v>-0.89655172413793105</v>
      </c>
      <c r="O32" s="13">
        <f t="shared" ref="O32" si="279">O31/O28</f>
        <v>-0.19330453563714903</v>
      </c>
      <c r="P32" s="13">
        <f t="shared" ref="P32" si="280">P31/P28</f>
        <v>-0.42088509316770184</v>
      </c>
      <c r="Q32" s="13" t="e">
        <f t="shared" ref="Q32" si="281">Q31/Q28</f>
        <v>#DIV/0!</v>
      </c>
      <c r="R32" s="13">
        <f t="shared" ref="R32" si="282">R31/R28</f>
        <v>-0.55628364146969345</v>
      </c>
      <c r="S32" s="13" t="e">
        <f t="shared" ref="S32" si="283">S31/S28</f>
        <v>#DIV/0!</v>
      </c>
      <c r="T32" s="13" t="e">
        <f t="shared" ref="T32:U32" si="284">T31/T28</f>
        <v>#DIV/0!</v>
      </c>
      <c r="U32" s="13" t="e">
        <f t="shared" si="284"/>
        <v>#DIV/0!</v>
      </c>
      <c r="V32" s="162">
        <f t="shared" ref="V32" si="285">V31/V28</f>
        <v>-1</v>
      </c>
      <c r="W32" s="13" t="e">
        <f t="shared" ref="W32" si="286">W31/W28</f>
        <v>#DIV/0!</v>
      </c>
      <c r="X32" s="13" t="e">
        <f t="shared" ref="X32" si="287">X31/X28</f>
        <v>#DIV/0!</v>
      </c>
      <c r="Y32" s="13">
        <f t="shared" ref="Y32" si="288">Y31/Y28</f>
        <v>-0.32716763005780347</v>
      </c>
      <c r="Z32" s="13" t="e">
        <f t="shared" ref="Z32" si="289">Z31/Z28</f>
        <v>#DIV/0!</v>
      </c>
      <c r="AA32" s="13">
        <f t="shared" ref="AA32:AD32" si="290">AA31/AA28</f>
        <v>55</v>
      </c>
      <c r="AB32" s="13">
        <f t="shared" ref="AB32" si="291">AB31/AB28</f>
        <v>-1</v>
      </c>
      <c r="AC32" s="14">
        <f t="shared" si="290"/>
        <v>3.3567834687759326E-2</v>
      </c>
      <c r="AD32" s="223">
        <f t="shared" si="290"/>
        <v>-1.2222843637806923E-3</v>
      </c>
      <c r="AE32" s="13">
        <f t="shared" ref="AE32" si="292">AE31/AE28</f>
        <v>1.326086956521739</v>
      </c>
      <c r="AF32" s="13">
        <f t="shared" ref="AF32" si="293">AF31/AF28</f>
        <v>1.7433962264150944</v>
      </c>
      <c r="AG32" s="13">
        <f t="shared" ref="AG32" si="294">AG31/AG28</f>
        <v>1.3915343915343916</v>
      </c>
      <c r="AH32" s="13" t="e">
        <f t="shared" ref="AH32" si="295">AH31/AH28</f>
        <v>#DIV/0!</v>
      </c>
      <c r="AI32" s="13" t="e">
        <f t="shared" ref="AI32" si="296">AI31/AI28</f>
        <v>#DIV/0!</v>
      </c>
      <c r="AJ32" s="13">
        <f t="shared" ref="AJ32" si="297">AJ31/AJ28</f>
        <v>17.399999999999999</v>
      </c>
      <c r="AK32" s="13">
        <f t="shared" ref="AK32" si="298">AK31/AK28</f>
        <v>0.34445706616431321</v>
      </c>
      <c r="AL32" s="13">
        <f t="shared" ref="AL32" si="299">AL31/AL28</f>
        <v>-0.48912919261756471</v>
      </c>
      <c r="AM32" s="13" t="e">
        <f t="shared" ref="AM32" si="300">AM31/AM28</f>
        <v>#DIV/0!</v>
      </c>
      <c r="AN32" s="13" t="e">
        <f t="shared" ref="AN32" si="301">AN31/AN28</f>
        <v>#DIV/0!</v>
      </c>
      <c r="AO32" s="162">
        <f t="shared" ref="AO32" si="302">AO31/AO28</f>
        <v>5.3801169590643273E-2</v>
      </c>
      <c r="AP32" s="13">
        <f t="shared" ref="AP32" si="303">AP31/AP28</f>
        <v>-0.44686420091011736</v>
      </c>
      <c r="AQ32" s="14" t="e">
        <f t="shared" ref="AQ32" si="304">AQ31/AQ28</f>
        <v>#DIV/0!</v>
      </c>
      <c r="AR32" s="13" t="e">
        <f t="shared" ref="AR32" si="305">AR31/AR28</f>
        <v>#DIV/0!</v>
      </c>
      <c r="AS32" s="13" t="e">
        <f t="shared" ref="AS32" si="306">AS31/AS28</f>
        <v>#DIV/0!</v>
      </c>
      <c r="AT32" s="13" t="e">
        <f t="shared" ref="AT32" si="307">AT31/AT28</f>
        <v>#DIV/0!</v>
      </c>
      <c r="AU32" s="13" t="e">
        <f t="shared" ref="AU32" si="308">AU31/AU28</f>
        <v>#DIV/0!</v>
      </c>
      <c r="AV32" s="13" t="e">
        <f t="shared" ref="AV32" si="309">AV31/AV28</f>
        <v>#DIV/0!</v>
      </c>
      <c r="AW32" s="13">
        <f t="shared" ref="AW32" si="310">AW31/AW28</f>
        <v>-0.82103610675039251</v>
      </c>
      <c r="AX32" s="13">
        <f t="shared" ref="AX32" si="311">AX31/AX28</f>
        <v>-1</v>
      </c>
      <c r="AY32" s="13">
        <f t="shared" ref="AY32" si="312">AY31/AY28</f>
        <v>6.65</v>
      </c>
      <c r="AZ32" s="13" t="e">
        <f t="shared" ref="AZ32" si="313">AZ31/AZ28</f>
        <v>#DIV/0!</v>
      </c>
      <c r="BA32" s="13" t="e">
        <f t="shared" ref="BA32" si="314">BA31/BA28</f>
        <v>#DIV/0!</v>
      </c>
      <c r="BB32" s="14">
        <f t="shared" ref="BB32" si="315">BB31/BB28</f>
        <v>1.0126632976405037</v>
      </c>
      <c r="BC32" s="13">
        <f t="shared" ref="BC32" si="316">BC31/BC28</f>
        <v>0.65665938864628826</v>
      </c>
      <c r="BD32" s="13">
        <f t="shared" ref="BD32" si="317">BD31/BD28</f>
        <v>0.65665938864628826</v>
      </c>
      <c r="BE32" s="13" t="e">
        <f t="shared" ref="BE32" si="318">BE31/BE28</f>
        <v>#DIV/0!</v>
      </c>
      <c r="BF32" s="13">
        <f t="shared" ref="BF32" si="319">BF31/BF28</f>
        <v>0.10886302596239929</v>
      </c>
      <c r="BG32" s="13">
        <f t="shared" ref="BG32:BH32" si="320">BG31/BG28</f>
        <v>-0.61051004636785167</v>
      </c>
      <c r="BH32" s="162">
        <f t="shared" si="320"/>
        <v>0.15218300214645966</v>
      </c>
      <c r="BI32" s="223">
        <f t="shared" ref="BI32" si="321">BI31/BI28</f>
        <v>4.6871000635769898E-2</v>
      </c>
      <c r="BJ32" s="13">
        <f t="shared" ref="BJ32:BK32" si="322">BJ31/BJ28</f>
        <v>-0.30178778828604613</v>
      </c>
      <c r="BK32" s="50">
        <f t="shared" si="322"/>
        <v>5.5767594274319536E-2</v>
      </c>
      <c r="BM32" s="162" t="e">
        <f t="shared" ref="BM32" si="323">BM31/BM28</f>
        <v>#DIV/0!</v>
      </c>
    </row>
    <row r="33" spans="1:65" ht="15.6" x14ac:dyDescent="0.3">
      <c r="A33" s="128"/>
      <c r="B33" s="5" t="s">
        <v>134</v>
      </c>
      <c r="C33" s="11">
        <f>C30-C29</f>
        <v>7311</v>
      </c>
      <c r="D33" s="11">
        <f t="shared" ref="D33:BK33" si="324">D30-D29</f>
        <v>74408</v>
      </c>
      <c r="E33" s="11">
        <f t="shared" si="324"/>
        <v>-1735</v>
      </c>
      <c r="F33" s="11">
        <f t="shared" si="324"/>
        <v>15880</v>
      </c>
      <c r="G33" s="11">
        <f t="shared" si="324"/>
        <v>9817</v>
      </c>
      <c r="H33" s="11">
        <f t="shared" si="324"/>
        <v>0</v>
      </c>
      <c r="I33" s="11">
        <f t="shared" si="324"/>
        <v>0</v>
      </c>
      <c r="J33" s="11">
        <f t="shared" si="324"/>
        <v>7</v>
      </c>
      <c r="K33" s="11">
        <f t="shared" si="324"/>
        <v>1256</v>
      </c>
      <c r="L33" s="11">
        <f t="shared" si="324"/>
        <v>-658</v>
      </c>
      <c r="M33" s="11">
        <f t="shared" si="324"/>
        <v>-76</v>
      </c>
      <c r="N33" s="11">
        <f t="shared" si="324"/>
        <v>-40</v>
      </c>
      <c r="O33" s="11">
        <f t="shared" si="324"/>
        <v>372</v>
      </c>
      <c r="P33" s="11">
        <f t="shared" si="324"/>
        <v>-316</v>
      </c>
      <c r="Q33" s="11">
        <f t="shared" si="324"/>
        <v>0</v>
      </c>
      <c r="R33" s="11">
        <f t="shared" si="324"/>
        <v>209</v>
      </c>
      <c r="S33" s="11">
        <f t="shared" si="324"/>
        <v>0</v>
      </c>
      <c r="T33" s="11">
        <f t="shared" si="324"/>
        <v>0</v>
      </c>
      <c r="U33" s="11">
        <f t="shared" ref="U33" si="325">U30-U29</f>
        <v>0</v>
      </c>
      <c r="V33" s="9">
        <f t="shared" si="324"/>
        <v>0</v>
      </c>
      <c r="W33" s="11">
        <f t="shared" si="324"/>
        <v>0</v>
      </c>
      <c r="X33" s="11">
        <f t="shared" si="324"/>
        <v>0</v>
      </c>
      <c r="Y33" s="11">
        <f t="shared" si="324"/>
        <v>212</v>
      </c>
      <c r="Z33" s="11">
        <f t="shared" si="324"/>
        <v>37</v>
      </c>
      <c r="AA33" s="11">
        <f t="shared" si="324"/>
        <v>55</v>
      </c>
      <c r="AB33" s="11">
        <f t="shared" ref="AB33" si="326">AB30-AB29</f>
        <v>0</v>
      </c>
      <c r="AC33" s="10">
        <f t="shared" ref="AC33:AD33" si="327">AC30-AC29</f>
        <v>-38840</v>
      </c>
      <c r="AD33" s="222">
        <f t="shared" si="327"/>
        <v>67899</v>
      </c>
      <c r="AE33" s="11">
        <f t="shared" si="324"/>
        <v>-174</v>
      </c>
      <c r="AF33" s="11">
        <f t="shared" si="324"/>
        <v>250</v>
      </c>
      <c r="AG33" s="11">
        <f t="shared" si="324"/>
        <v>-369</v>
      </c>
      <c r="AH33" s="11">
        <f t="shared" si="324"/>
        <v>0</v>
      </c>
      <c r="AI33" s="11">
        <f t="shared" si="324"/>
        <v>0</v>
      </c>
      <c r="AJ33" s="11">
        <f t="shared" si="324"/>
        <v>-154</v>
      </c>
      <c r="AK33" s="11">
        <f t="shared" si="324"/>
        <v>-71556</v>
      </c>
      <c r="AL33" s="11">
        <f t="shared" si="324"/>
        <v>-31077</v>
      </c>
      <c r="AM33" s="11">
        <f t="shared" si="324"/>
        <v>0</v>
      </c>
      <c r="AN33" s="11">
        <f t="shared" si="324"/>
        <v>40</v>
      </c>
      <c r="AO33" s="9">
        <f t="shared" si="324"/>
        <v>8130</v>
      </c>
      <c r="AP33" s="11">
        <f t="shared" si="324"/>
        <v>-47937</v>
      </c>
      <c r="AQ33" s="10">
        <f t="shared" si="324"/>
        <v>0</v>
      </c>
      <c r="AR33" s="11">
        <f t="shared" si="324"/>
        <v>0</v>
      </c>
      <c r="AS33" s="11">
        <f t="shared" si="324"/>
        <v>0</v>
      </c>
      <c r="AT33" s="11">
        <f t="shared" si="324"/>
        <v>0</v>
      </c>
      <c r="AU33" s="11">
        <f t="shared" si="324"/>
        <v>0</v>
      </c>
      <c r="AV33" s="11">
        <f t="shared" si="324"/>
        <v>0</v>
      </c>
      <c r="AW33" s="11">
        <f t="shared" si="324"/>
        <v>114</v>
      </c>
      <c r="AX33" s="11">
        <f t="shared" si="324"/>
        <v>-7</v>
      </c>
      <c r="AY33" s="11">
        <f t="shared" si="324"/>
        <v>153</v>
      </c>
      <c r="AZ33" s="11">
        <f t="shared" si="324"/>
        <v>0</v>
      </c>
      <c r="BA33" s="11">
        <f t="shared" si="324"/>
        <v>0</v>
      </c>
      <c r="BB33" s="10">
        <f t="shared" si="324"/>
        <v>-46408</v>
      </c>
      <c r="BC33" s="11">
        <f t="shared" si="324"/>
        <v>46</v>
      </c>
      <c r="BD33" s="11">
        <f t="shared" si="324"/>
        <v>46</v>
      </c>
      <c r="BE33" s="11">
        <f t="shared" si="324"/>
        <v>0</v>
      </c>
      <c r="BF33" s="11">
        <f t="shared" si="324"/>
        <v>-4225</v>
      </c>
      <c r="BG33" s="11">
        <f t="shared" si="324"/>
        <v>-318</v>
      </c>
      <c r="BH33" s="9">
        <f t="shared" si="324"/>
        <v>-193446</v>
      </c>
      <c r="BI33" s="222">
        <f t="shared" si="324"/>
        <v>-125547</v>
      </c>
      <c r="BJ33" s="11">
        <f t="shared" si="324"/>
        <v>43554</v>
      </c>
      <c r="BK33" s="49">
        <f t="shared" si="324"/>
        <v>-169101</v>
      </c>
      <c r="BM33" s="30">
        <f t="shared" si="212"/>
        <v>-237000</v>
      </c>
    </row>
    <row r="34" spans="1:65" ht="15.6" x14ac:dyDescent="0.3">
      <c r="A34" s="128"/>
      <c r="B34" s="5" t="s">
        <v>135</v>
      </c>
      <c r="C34" s="13">
        <f>C33/C29</f>
        <v>9.6150937639324172E-3</v>
      </c>
      <c r="D34" s="13">
        <f t="shared" ref="D34" si="328">D33/D29</f>
        <v>0.59019774257771296</v>
      </c>
      <c r="E34" s="13">
        <f t="shared" ref="E34" si="329">E33/E29</f>
        <v>-4.2957240832900048E-2</v>
      </c>
      <c r="F34" s="13">
        <f t="shared" ref="F34" si="330">F33/F29</f>
        <v>0.20479224162389414</v>
      </c>
      <c r="G34" s="13">
        <f t="shared" ref="G34" si="331">G33/G29</f>
        <v>0.19373236240206818</v>
      </c>
      <c r="H34" s="13" t="e">
        <f t="shared" ref="H34" si="332">H33/H29</f>
        <v>#DIV/0!</v>
      </c>
      <c r="I34" s="13" t="e">
        <f t="shared" ref="I34" si="333">I33/I29</f>
        <v>#DIV/0!</v>
      </c>
      <c r="J34" s="13" t="e">
        <f t="shared" ref="J34" si="334">J33/J29</f>
        <v>#DIV/0!</v>
      </c>
      <c r="K34" s="13">
        <f t="shared" ref="K34" si="335">K33/K29</f>
        <v>1.2217898832684826</v>
      </c>
      <c r="L34" s="13">
        <f t="shared" ref="L34" si="336">L33/L29</f>
        <v>-0.10464376590330789</v>
      </c>
      <c r="M34" s="13">
        <f t="shared" ref="M34" si="337">M33/M29</f>
        <v>-7.446600039192632E-3</v>
      </c>
      <c r="N34" s="13">
        <f t="shared" ref="N34" si="338">N33/N29</f>
        <v>-0.25</v>
      </c>
      <c r="O34" s="13">
        <f t="shared" ref="O34" si="339">O33/O29</f>
        <v>0.33155080213903743</v>
      </c>
      <c r="P34" s="13">
        <f t="shared" ref="P34" si="340">P33/P29</f>
        <v>-4.0643086816720256E-2</v>
      </c>
      <c r="Q34" s="13" t="e">
        <f t="shared" ref="Q34" si="341">Q33/Q29</f>
        <v>#DIV/0!</v>
      </c>
      <c r="R34" s="13">
        <f t="shared" ref="R34" si="342">R33/R29</f>
        <v>0.12388855957320688</v>
      </c>
      <c r="S34" s="13" t="e">
        <f t="shared" ref="S34" si="343">S33/S29</f>
        <v>#DIV/0!</v>
      </c>
      <c r="T34" s="13" t="e">
        <f t="shared" ref="T34:U34" si="344">T33/T29</f>
        <v>#DIV/0!</v>
      </c>
      <c r="U34" s="13" t="e">
        <f t="shared" si="344"/>
        <v>#DIV/0!</v>
      </c>
      <c r="V34" s="162" t="e">
        <f t="shared" ref="V34" si="345">V33/V29</f>
        <v>#DIV/0!</v>
      </c>
      <c r="W34" s="13" t="e">
        <f t="shared" ref="W34" si="346">W33/W29</f>
        <v>#DIV/0!</v>
      </c>
      <c r="X34" s="13" t="e">
        <f t="shared" ref="X34" si="347">X33/X29</f>
        <v>#DIV/0!</v>
      </c>
      <c r="Y34" s="13">
        <f t="shared" ref="Y34" si="348">Y33/Y29</f>
        <v>0.572972972972973</v>
      </c>
      <c r="Z34" s="13">
        <f t="shared" ref="Z34" si="349">Z33/Z29</f>
        <v>37</v>
      </c>
      <c r="AA34" s="13">
        <f t="shared" ref="AA34:AD34" si="350">AA33/AA29</f>
        <v>55</v>
      </c>
      <c r="AB34" s="13" t="e">
        <f t="shared" ref="AB34" si="351">AB33/AB29</f>
        <v>#DIV/0!</v>
      </c>
      <c r="AC34" s="14">
        <f t="shared" si="350"/>
        <v>-0.21932474631400031</v>
      </c>
      <c r="AD34" s="223">
        <f t="shared" si="350"/>
        <v>5.3855141020851524E-2</v>
      </c>
      <c r="AE34" s="13">
        <f t="shared" ref="AE34" si="352">AE33/AE29</f>
        <v>-0.18851570964247022</v>
      </c>
      <c r="AF34" s="13">
        <f t="shared" ref="AF34" si="353">AF33/AF29</f>
        <v>0.52410901467505244</v>
      </c>
      <c r="AG34" s="13">
        <f t="shared" ref="AG34" si="354">AG33/AG29</f>
        <v>-0.44945188794153473</v>
      </c>
      <c r="AH34" s="13" t="e">
        <f t="shared" ref="AH34" si="355">AH33/AH29</f>
        <v>#DIV/0!</v>
      </c>
      <c r="AI34" s="13" t="e">
        <f t="shared" ref="AI34" si="356">AI33/AI29</f>
        <v>#DIV/0!</v>
      </c>
      <c r="AJ34" s="13">
        <f t="shared" ref="AJ34" si="357">AJ33/AJ29</f>
        <v>-0.62601626016260159</v>
      </c>
      <c r="AK34" s="13">
        <f t="shared" ref="AK34" si="358">AK33/AK29</f>
        <v>-0.17706052215483517</v>
      </c>
      <c r="AL34" s="13">
        <f t="shared" ref="AL34" si="359">AL33/AL29</f>
        <v>-0.46494614003590662</v>
      </c>
      <c r="AM34" s="13" t="e">
        <f t="shared" ref="AM34" si="360">AM33/AM29</f>
        <v>#DIV/0!</v>
      </c>
      <c r="AN34" s="13">
        <f t="shared" ref="AN34" si="361">AN33/AN29</f>
        <v>0.23529411764705882</v>
      </c>
      <c r="AO34" s="162">
        <f t="shared" ref="AO34" si="362">AO33/AO29</f>
        <v>0.11143092105263158</v>
      </c>
      <c r="AP34" s="13">
        <f t="shared" ref="AP34" si="363">AP33/AP29</f>
        <v>-0.42571689919451522</v>
      </c>
      <c r="AQ34" s="14" t="e">
        <f t="shared" ref="AQ34" si="364">AQ33/AQ29</f>
        <v>#DIV/0!</v>
      </c>
      <c r="AR34" s="13" t="e">
        <f t="shared" ref="AR34" si="365">AR33/AR29</f>
        <v>#DIV/0!</v>
      </c>
      <c r="AS34" s="13" t="e">
        <f t="shared" ref="AS34" si="366">AS33/AS29</f>
        <v>#DIV/0!</v>
      </c>
      <c r="AT34" s="13" t="e">
        <f t="shared" ref="AT34" si="367">AT33/AT29</f>
        <v>#DIV/0!</v>
      </c>
      <c r="AU34" s="13" t="e">
        <f t="shared" ref="AU34" si="368">AU33/AU29</f>
        <v>#DIV/0!</v>
      </c>
      <c r="AV34" s="13" t="e">
        <f t="shared" ref="AV34" si="369">AV33/AV29</f>
        <v>#DIV/0!</v>
      </c>
      <c r="AW34" s="13" t="e">
        <f t="shared" ref="AW34" si="370">AW33/AW29</f>
        <v>#DIV/0!</v>
      </c>
      <c r="AX34" s="13">
        <f t="shared" ref="AX34" si="371">AX33/AX29</f>
        <v>-1</v>
      </c>
      <c r="AY34" s="13" t="e">
        <f t="shared" ref="AY34" si="372">AY33/AY29</f>
        <v>#DIV/0!</v>
      </c>
      <c r="AZ34" s="13" t="e">
        <f t="shared" ref="AZ34" si="373">AZ33/AZ29</f>
        <v>#DIV/0!</v>
      </c>
      <c r="BA34" s="13" t="e">
        <f t="shared" ref="BA34" si="374">BA33/BA29</f>
        <v>#DIV/0!</v>
      </c>
      <c r="BB34" s="14">
        <f t="shared" ref="BB34" si="375">BB33/BB29</f>
        <v>-0.21360090212413413</v>
      </c>
      <c r="BC34" s="13">
        <f t="shared" ref="BC34" si="376">BC33/BC29</f>
        <v>1.5389762462361994E-2</v>
      </c>
      <c r="BD34" s="13">
        <f t="shared" ref="BD34" si="377">BD33/BD29</f>
        <v>1.5389762462361994E-2</v>
      </c>
      <c r="BE34" s="13" t="e">
        <f t="shared" ref="BE34" si="378">BE33/BE29</f>
        <v>#DIV/0!</v>
      </c>
      <c r="BF34" s="13">
        <f t="shared" ref="BF34" si="379">BF33/BF29</f>
        <v>-0.40554808984449991</v>
      </c>
      <c r="BG34" s="13">
        <f t="shared" ref="BG34:BH34" si="380">BG33/BG29</f>
        <v>-0.55789473684210522</v>
      </c>
      <c r="BH34" s="162">
        <f t="shared" si="380"/>
        <v>-0.21652520508478182</v>
      </c>
      <c r="BI34" s="223">
        <f t="shared" ref="BI34" si="381">BI33/BI29</f>
        <v>-5.8280590962137835E-2</v>
      </c>
      <c r="BJ34" s="13">
        <f t="shared" ref="BJ34:BK34" si="382">BJ33/BJ29</f>
        <v>-4.4042875922742439</v>
      </c>
      <c r="BK34" s="50">
        <f t="shared" si="382"/>
        <v>-7.8140227377013052E-2</v>
      </c>
      <c r="BM34" s="14">
        <f t="shared" ref="BM34" si="383">BM33/BM29</f>
        <v>-0.26237130521421453</v>
      </c>
    </row>
    <row r="35" spans="1:65" ht="15.6" x14ac:dyDescent="0.3">
      <c r="A35" s="128"/>
      <c r="B35" s="5" t="s">
        <v>334</v>
      </c>
      <c r="C35" s="126">
        <f>C30/C27</f>
        <v>0.74644681328960383</v>
      </c>
      <c r="D35" s="126">
        <f t="shared" ref="D35:BK35" si="384">D30/D27</f>
        <v>0.74978682344493308</v>
      </c>
      <c r="E35" s="126">
        <f t="shared" si="384"/>
        <v>0.90533071013678101</v>
      </c>
      <c r="F35" s="126">
        <f t="shared" si="384"/>
        <v>0.82197879547754171</v>
      </c>
      <c r="G35" s="126">
        <f t="shared" si="384"/>
        <v>0.77306478203637197</v>
      </c>
      <c r="H35" s="126" t="e">
        <f t="shared" si="384"/>
        <v>#DIV/0!</v>
      </c>
      <c r="I35" s="126" t="e">
        <f t="shared" si="384"/>
        <v>#DIV/0!</v>
      </c>
      <c r="J35" s="126" t="e">
        <f t="shared" si="384"/>
        <v>#DIV/0!</v>
      </c>
      <c r="K35" s="126">
        <f t="shared" si="384"/>
        <v>2.2326490713587486</v>
      </c>
      <c r="L35" s="126">
        <f t="shared" si="384"/>
        <v>0.88494184218799121</v>
      </c>
      <c r="M35" s="126">
        <f t="shared" si="384"/>
        <v>0.89701585052687505</v>
      </c>
      <c r="N35" s="126">
        <f t="shared" si="384"/>
        <v>0.32608695652173914</v>
      </c>
      <c r="O35" s="126">
        <f t="shared" si="384"/>
        <v>0.70906502135738014</v>
      </c>
      <c r="P35" s="126">
        <f t="shared" si="384"/>
        <v>0.82428997679301585</v>
      </c>
      <c r="Q35" s="126" t="e">
        <f t="shared" si="384"/>
        <v>#DIV/0!</v>
      </c>
      <c r="R35" s="126">
        <f t="shared" si="384"/>
        <v>0.75238095238095237</v>
      </c>
      <c r="S35" s="126" t="e">
        <f t="shared" si="384"/>
        <v>#DIV/0!</v>
      </c>
      <c r="T35" s="126" t="e">
        <f t="shared" si="384"/>
        <v>#DIV/0!</v>
      </c>
      <c r="U35" s="126" t="e">
        <f t="shared" si="384"/>
        <v>#DIV/0!</v>
      </c>
      <c r="V35" s="177">
        <f t="shared" si="384"/>
        <v>0</v>
      </c>
      <c r="W35" s="126" t="e">
        <f t="shared" si="384"/>
        <v>#DIV/0!</v>
      </c>
      <c r="X35" s="126" t="e">
        <f t="shared" si="384"/>
        <v>#DIV/0!</v>
      </c>
      <c r="Y35" s="126">
        <f t="shared" si="384"/>
        <v>0.66973532796317603</v>
      </c>
      <c r="Z35" s="126">
        <f t="shared" si="384"/>
        <v>0.30894308943089432</v>
      </c>
      <c r="AA35" s="126">
        <f t="shared" si="384"/>
        <v>0.43410852713178294</v>
      </c>
      <c r="AB35" s="126">
        <f t="shared" ref="AB35" si="385">AB30/AB27</f>
        <v>0</v>
      </c>
      <c r="AC35" s="214">
        <f t="shared" si="384"/>
        <v>1.3183773113490935</v>
      </c>
      <c r="AD35" s="224">
        <f t="shared" si="384"/>
        <v>0.79520746064720471</v>
      </c>
      <c r="AE35" s="126">
        <f t="shared" si="384"/>
        <v>1.1813880126182965</v>
      </c>
      <c r="AF35" s="126">
        <f t="shared" si="384"/>
        <v>1.3363970588235294</v>
      </c>
      <c r="AG35" s="126">
        <f t="shared" si="384"/>
        <v>1.8299595141700404</v>
      </c>
      <c r="AH35" s="126" t="e">
        <f t="shared" si="384"/>
        <v>#DIV/0!</v>
      </c>
      <c r="AI35" s="126" t="e">
        <f t="shared" si="384"/>
        <v>#DIV/0!</v>
      </c>
      <c r="AJ35" s="126">
        <f t="shared" si="384"/>
        <v>6.5714285714285712</v>
      </c>
      <c r="AK35" s="126">
        <f t="shared" si="384"/>
        <v>0.74010931053360096</v>
      </c>
      <c r="AL35" s="126">
        <f t="shared" si="384"/>
        <v>0.62623450304685857</v>
      </c>
      <c r="AM35" s="126" t="e">
        <f t="shared" si="384"/>
        <v>#DIV/0!</v>
      </c>
      <c r="AN35" s="126" t="e">
        <f t="shared" si="384"/>
        <v>#DIV/0!</v>
      </c>
      <c r="AO35" s="177">
        <f t="shared" si="384"/>
        <v>0.84260731319554849</v>
      </c>
      <c r="AP35" s="126">
        <f t="shared" si="384"/>
        <v>1.2773026250814783</v>
      </c>
      <c r="AQ35" s="214" t="e">
        <f t="shared" si="384"/>
        <v>#DIV/0!</v>
      </c>
      <c r="AR35" s="126" t="e">
        <f t="shared" si="384"/>
        <v>#DIV/0!</v>
      </c>
      <c r="AS35" s="126" t="e">
        <f t="shared" si="384"/>
        <v>#DIV/0!</v>
      </c>
      <c r="AT35" s="126" t="e">
        <f t="shared" si="384"/>
        <v>#DIV/0!</v>
      </c>
      <c r="AU35" s="126" t="e">
        <f t="shared" si="384"/>
        <v>#DIV/0!</v>
      </c>
      <c r="AV35" s="126" t="e">
        <f t="shared" si="384"/>
        <v>#DIV/0!</v>
      </c>
      <c r="AW35" s="126">
        <f t="shared" si="384"/>
        <v>0.17142857142857143</v>
      </c>
      <c r="AX35" s="126">
        <f t="shared" si="384"/>
        <v>0</v>
      </c>
      <c r="AY35" s="126">
        <f t="shared" si="384"/>
        <v>0.7846153846153846</v>
      </c>
      <c r="AZ35" s="126" t="e">
        <f t="shared" si="384"/>
        <v>#DIV/0!</v>
      </c>
      <c r="BA35" s="126" t="e">
        <f t="shared" si="384"/>
        <v>#DIV/0!</v>
      </c>
      <c r="BB35" s="214">
        <f t="shared" si="384"/>
        <v>5.3677976751492302</v>
      </c>
      <c r="BC35" s="126">
        <f t="shared" si="384"/>
        <v>0.90895477687930515</v>
      </c>
      <c r="BD35" s="126">
        <f t="shared" si="384"/>
        <v>0.91747279322853692</v>
      </c>
      <c r="BE35" s="126" t="e">
        <f t="shared" si="384"/>
        <v>#DIV/0!</v>
      </c>
      <c r="BF35" s="126">
        <f t="shared" si="384"/>
        <v>0.82672540381791482</v>
      </c>
      <c r="BG35" s="126">
        <f t="shared" si="384"/>
        <v>0.1425339366515837</v>
      </c>
      <c r="BH35" s="177">
        <f t="shared" si="384"/>
        <v>0.99507272212910725</v>
      </c>
      <c r="BI35" s="224">
        <f t="shared" si="384"/>
        <v>0.85442184950540756</v>
      </c>
      <c r="BJ35" s="126">
        <f t="shared" si="384"/>
        <v>0.52374062665297616</v>
      </c>
      <c r="BK35" s="126">
        <f t="shared" si="384"/>
        <v>0.86362337662337663</v>
      </c>
      <c r="BM35" s="126" t="e">
        <f t="shared" ref="BM35" si="386">BM30/BM27</f>
        <v>#DIV/0!</v>
      </c>
    </row>
    <row r="36" spans="1:65" s="180" customFormat="1" ht="15.6" x14ac:dyDescent="0.3">
      <c r="A36" s="128"/>
      <c r="B36" s="5" t="s">
        <v>335</v>
      </c>
      <c r="C36" s="11">
        <f>C30-C27</f>
        <v>-260765</v>
      </c>
      <c r="D36" s="11">
        <f t="shared" ref="D36:BM36" si="387">D30-D27</f>
        <v>-66903</v>
      </c>
      <c r="E36" s="11">
        <f t="shared" si="387"/>
        <v>-4042</v>
      </c>
      <c r="F36" s="11">
        <f t="shared" si="387"/>
        <v>-20233</v>
      </c>
      <c r="G36" s="11">
        <f t="shared" si="387"/>
        <v>-17757</v>
      </c>
      <c r="H36" s="11">
        <f t="shared" si="387"/>
        <v>0</v>
      </c>
      <c r="I36" s="11">
        <f t="shared" si="387"/>
        <v>0</v>
      </c>
      <c r="J36" s="11">
        <f t="shared" si="387"/>
        <v>7</v>
      </c>
      <c r="K36" s="11">
        <f t="shared" si="387"/>
        <v>1261</v>
      </c>
      <c r="L36" s="11">
        <f t="shared" si="387"/>
        <v>-732</v>
      </c>
      <c r="M36" s="11">
        <f t="shared" si="387"/>
        <v>-1163</v>
      </c>
      <c r="N36" s="11">
        <f t="shared" si="387"/>
        <v>-248</v>
      </c>
      <c r="O36" s="11">
        <f t="shared" si="387"/>
        <v>-613</v>
      </c>
      <c r="P36" s="11">
        <f t="shared" si="387"/>
        <v>-1590</v>
      </c>
      <c r="Q36" s="11">
        <f t="shared" si="387"/>
        <v>0</v>
      </c>
      <c r="R36" s="11">
        <f t="shared" si="387"/>
        <v>-624</v>
      </c>
      <c r="S36" s="11">
        <f t="shared" si="387"/>
        <v>0</v>
      </c>
      <c r="T36" s="11">
        <f t="shared" si="387"/>
        <v>0</v>
      </c>
      <c r="U36" s="11">
        <f t="shared" si="387"/>
        <v>0</v>
      </c>
      <c r="V36" s="9">
        <f t="shared" si="387"/>
        <v>-1561</v>
      </c>
      <c r="W36" s="11">
        <f t="shared" si="387"/>
        <v>0</v>
      </c>
      <c r="X36" s="11">
        <f t="shared" si="387"/>
        <v>0</v>
      </c>
      <c r="Y36" s="11">
        <f t="shared" si="387"/>
        <v>-287</v>
      </c>
      <c r="Z36" s="11">
        <f t="shared" si="387"/>
        <v>-85</v>
      </c>
      <c r="AA36" s="11">
        <f t="shared" si="387"/>
        <v>-73</v>
      </c>
      <c r="AB36" s="11">
        <f t="shared" ref="AB36" si="388">AB30-AB27</f>
        <v>-155</v>
      </c>
      <c r="AC36" s="10">
        <f t="shared" si="387"/>
        <v>33386</v>
      </c>
      <c r="AD36" s="222">
        <f t="shared" si="387"/>
        <v>-342177</v>
      </c>
      <c r="AE36" s="11">
        <f t="shared" si="387"/>
        <v>115</v>
      </c>
      <c r="AF36" s="11">
        <f t="shared" si="387"/>
        <v>183</v>
      </c>
      <c r="AG36" s="11">
        <f t="shared" si="387"/>
        <v>205</v>
      </c>
      <c r="AH36" s="11">
        <f t="shared" si="387"/>
        <v>0</v>
      </c>
      <c r="AI36" s="11">
        <f t="shared" si="387"/>
        <v>0</v>
      </c>
      <c r="AJ36" s="11">
        <f t="shared" si="387"/>
        <v>78</v>
      </c>
      <c r="AK36" s="11">
        <f t="shared" si="387"/>
        <v>-116785</v>
      </c>
      <c r="AL36" s="11">
        <f t="shared" si="387"/>
        <v>-21345</v>
      </c>
      <c r="AM36" s="11">
        <f t="shared" si="387"/>
        <v>0</v>
      </c>
      <c r="AN36" s="11">
        <f t="shared" si="387"/>
        <v>210</v>
      </c>
      <c r="AO36" s="9">
        <f t="shared" si="387"/>
        <v>-15147</v>
      </c>
      <c r="AP36" s="11">
        <f t="shared" si="387"/>
        <v>14039</v>
      </c>
      <c r="AQ36" s="10">
        <f t="shared" si="387"/>
        <v>0</v>
      </c>
      <c r="AR36" s="11">
        <f t="shared" si="387"/>
        <v>0</v>
      </c>
      <c r="AS36" s="11">
        <f t="shared" si="387"/>
        <v>0</v>
      </c>
      <c r="AT36" s="11">
        <f t="shared" si="387"/>
        <v>0</v>
      </c>
      <c r="AU36" s="11">
        <f t="shared" si="387"/>
        <v>0</v>
      </c>
      <c r="AV36" s="11">
        <f t="shared" si="387"/>
        <v>0</v>
      </c>
      <c r="AW36" s="11">
        <f t="shared" si="387"/>
        <v>-551</v>
      </c>
      <c r="AX36" s="11">
        <f t="shared" si="387"/>
        <v>-62</v>
      </c>
      <c r="AY36" s="11">
        <f t="shared" si="387"/>
        <v>-42</v>
      </c>
      <c r="AZ36" s="11">
        <f t="shared" si="387"/>
        <v>0</v>
      </c>
      <c r="BA36" s="11">
        <f t="shared" si="387"/>
        <v>0</v>
      </c>
      <c r="BB36" s="10">
        <f t="shared" si="387"/>
        <v>139027</v>
      </c>
      <c r="BC36" s="11">
        <f t="shared" si="387"/>
        <v>-304</v>
      </c>
      <c r="BD36" s="11">
        <f t="shared" si="387"/>
        <v>-273</v>
      </c>
      <c r="BE36" s="11">
        <f t="shared" si="387"/>
        <v>0</v>
      </c>
      <c r="BF36" s="11">
        <f t="shared" si="387"/>
        <v>-1298</v>
      </c>
      <c r="BG36" s="11">
        <f t="shared" si="387"/>
        <v>-1516</v>
      </c>
      <c r="BH36" s="11">
        <f t="shared" si="387"/>
        <v>-3466</v>
      </c>
      <c r="BI36" s="222">
        <f t="shared" si="387"/>
        <v>-345643</v>
      </c>
      <c r="BJ36" s="11">
        <f t="shared" si="387"/>
        <v>-30613</v>
      </c>
      <c r="BK36" s="11">
        <f t="shared" si="387"/>
        <v>-315030</v>
      </c>
      <c r="BL36" s="11">
        <f t="shared" si="387"/>
        <v>1994967</v>
      </c>
      <c r="BM36" s="11">
        <f t="shared" si="387"/>
        <v>666300</v>
      </c>
    </row>
    <row r="37" spans="1:65" s="180" customFormat="1" ht="15.6" x14ac:dyDescent="0.3">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6"/>
      <c r="AD37" s="225"/>
      <c r="AE37" s="5"/>
      <c r="AF37" s="5"/>
      <c r="AG37" s="5"/>
      <c r="AH37" s="5"/>
      <c r="AI37" s="5"/>
      <c r="AJ37" s="5"/>
      <c r="AK37" s="5"/>
      <c r="AL37" s="5"/>
      <c r="AM37" s="5"/>
      <c r="AN37" s="5"/>
      <c r="AO37" s="16"/>
      <c r="AP37" s="5"/>
      <c r="AQ37" s="6"/>
      <c r="AR37" s="5"/>
      <c r="AS37" s="5"/>
      <c r="AT37" s="5"/>
      <c r="AU37" s="5"/>
      <c r="AV37" s="5"/>
      <c r="AW37" s="6"/>
      <c r="AX37" s="5"/>
      <c r="AY37" s="5"/>
      <c r="AZ37" s="5"/>
      <c r="BA37" s="5"/>
      <c r="BB37" s="6"/>
      <c r="BC37" s="5"/>
      <c r="BD37" s="5"/>
      <c r="BE37" s="5"/>
      <c r="BF37" s="5"/>
      <c r="BG37" s="5"/>
      <c r="BH37" s="16"/>
      <c r="BI37" s="225"/>
      <c r="BJ37" s="5"/>
      <c r="BK37" s="48"/>
    </row>
    <row r="38" spans="1:65" ht="15.6" x14ac:dyDescent="0.3">
      <c r="A38" s="15" t="s">
        <v>138</v>
      </c>
      <c r="B38" s="11" t="s">
        <v>329</v>
      </c>
      <c r="C38" s="120">
        <v>1536569</v>
      </c>
      <c r="D38" s="120">
        <v>399224</v>
      </c>
      <c r="E38" s="120">
        <v>63550</v>
      </c>
      <c r="F38" s="120">
        <v>184656</v>
      </c>
      <c r="G38" s="120">
        <v>102138</v>
      </c>
      <c r="H38" s="120">
        <v>0</v>
      </c>
      <c r="I38" s="120">
        <v>0</v>
      </c>
      <c r="J38" s="120">
        <v>0</v>
      </c>
      <c r="K38" s="120">
        <v>883</v>
      </c>
      <c r="L38" s="120">
        <v>30471</v>
      </c>
      <c r="M38" s="120">
        <v>28894</v>
      </c>
      <c r="N38" s="120">
        <v>224</v>
      </c>
      <c r="O38" s="120">
        <v>3227</v>
      </c>
      <c r="P38" s="120">
        <v>22098</v>
      </c>
      <c r="Q38" s="120">
        <v>0</v>
      </c>
      <c r="R38" s="120">
        <v>3328</v>
      </c>
      <c r="S38" s="120">
        <v>0</v>
      </c>
      <c r="T38" s="120">
        <v>0</v>
      </c>
      <c r="U38" s="120"/>
      <c r="V38" s="189">
        <v>414779</v>
      </c>
      <c r="W38" s="120">
        <v>0</v>
      </c>
      <c r="X38" s="120">
        <v>0</v>
      </c>
      <c r="Y38" s="120">
        <v>28323</v>
      </c>
      <c r="Z38" s="120">
        <v>2742</v>
      </c>
      <c r="AA38" s="120">
        <v>1218</v>
      </c>
      <c r="AB38" s="120">
        <v>491</v>
      </c>
      <c r="AC38" s="151">
        <v>1222557</v>
      </c>
      <c r="AD38" s="228">
        <f t="shared" ref="AD38:AD39" si="389">SUM(C38:AC38)</f>
        <v>4045372</v>
      </c>
      <c r="AE38" s="120">
        <v>1089</v>
      </c>
      <c r="AF38" s="120">
        <v>300</v>
      </c>
      <c r="AG38" s="120">
        <v>3964</v>
      </c>
      <c r="AH38" s="120">
        <v>0</v>
      </c>
      <c r="AI38" s="120">
        <v>0</v>
      </c>
      <c r="AJ38" s="120">
        <v>0</v>
      </c>
      <c r="AK38" s="120">
        <v>247750</v>
      </c>
      <c r="AL38" s="120">
        <v>22972</v>
      </c>
      <c r="AM38" s="120">
        <v>500</v>
      </c>
      <c r="AN38" s="120">
        <v>0</v>
      </c>
      <c r="AO38" s="189">
        <v>124231</v>
      </c>
      <c r="AP38" s="120">
        <v>-24181</v>
      </c>
      <c r="AQ38" s="151">
        <v>349794</v>
      </c>
      <c r="AR38" s="120">
        <v>0</v>
      </c>
      <c r="AS38" s="120"/>
      <c r="AT38" s="120"/>
      <c r="AU38" s="120">
        <v>0</v>
      </c>
      <c r="AV38" s="120"/>
      <c r="AW38" s="120">
        <v>0</v>
      </c>
      <c r="AX38" s="120">
        <v>0</v>
      </c>
      <c r="AY38" s="120">
        <v>96</v>
      </c>
      <c r="AZ38" s="120">
        <v>0</v>
      </c>
      <c r="BA38" s="120">
        <v>0</v>
      </c>
      <c r="BB38" s="151">
        <v>948181</v>
      </c>
      <c r="BC38" s="120">
        <v>2766</v>
      </c>
      <c r="BD38" s="120">
        <v>2742</v>
      </c>
      <c r="BE38" s="120">
        <v>0</v>
      </c>
      <c r="BF38" s="120">
        <v>8024</v>
      </c>
      <c r="BG38" s="120">
        <v>68</v>
      </c>
      <c r="BH38" s="9">
        <f>SUM(AE38:BG38)</f>
        <v>1688296</v>
      </c>
      <c r="BI38" s="221">
        <f>AD38+BH38</f>
        <v>5733668</v>
      </c>
      <c r="BJ38" s="96">
        <v>93668</v>
      </c>
      <c r="BK38" s="49">
        <f t="shared" ref="BK38:BK39" si="390">BI38-BJ38</f>
        <v>5640000</v>
      </c>
      <c r="BL38">
        <v>4</v>
      </c>
      <c r="BM38" s="30"/>
    </row>
    <row r="39" spans="1:65" s="41" customFormat="1" ht="15.6" x14ac:dyDescent="0.3">
      <c r="A39" s="134" t="s">
        <v>138</v>
      </c>
      <c r="B39" s="215" t="s">
        <v>318</v>
      </c>
      <c r="C39" s="10">
        <v>1169281</v>
      </c>
      <c r="D39" s="10">
        <v>317462</v>
      </c>
      <c r="E39" s="10">
        <v>65242</v>
      </c>
      <c r="F39" s="10">
        <v>141073</v>
      </c>
      <c r="G39" s="10">
        <v>74791</v>
      </c>
      <c r="H39" s="10">
        <v>0</v>
      </c>
      <c r="I39" s="10">
        <v>0</v>
      </c>
      <c r="J39" s="10">
        <v>0</v>
      </c>
      <c r="K39" s="10">
        <v>1102</v>
      </c>
      <c r="L39" s="10">
        <v>31027</v>
      </c>
      <c r="M39" s="10">
        <v>43340</v>
      </c>
      <c r="N39" s="10">
        <v>161</v>
      </c>
      <c r="O39" s="10">
        <v>2554</v>
      </c>
      <c r="P39" s="10">
        <v>21336</v>
      </c>
      <c r="Q39" s="10">
        <v>0</v>
      </c>
      <c r="R39" s="10">
        <v>3865</v>
      </c>
      <c r="S39" s="10">
        <v>0</v>
      </c>
      <c r="T39" s="10">
        <v>0</v>
      </c>
      <c r="U39" s="10"/>
      <c r="V39" s="10">
        <v>252937</v>
      </c>
      <c r="W39" s="10">
        <v>0</v>
      </c>
      <c r="X39" s="10">
        <v>0</v>
      </c>
      <c r="Y39" s="10">
        <v>182</v>
      </c>
      <c r="Z39" s="10">
        <v>18</v>
      </c>
      <c r="AA39" s="10">
        <v>154</v>
      </c>
      <c r="AB39" s="10">
        <v>2136</v>
      </c>
      <c r="AC39" s="10">
        <v>878409</v>
      </c>
      <c r="AD39" s="228">
        <f t="shared" si="389"/>
        <v>3005070</v>
      </c>
      <c r="AE39" s="10">
        <v>798</v>
      </c>
      <c r="AF39" s="10">
        <v>170</v>
      </c>
      <c r="AG39" s="10">
        <v>3507</v>
      </c>
      <c r="AH39" s="10">
        <v>0</v>
      </c>
      <c r="AI39" s="10">
        <v>0</v>
      </c>
      <c r="AJ39" s="10">
        <v>0</v>
      </c>
      <c r="AK39" s="10">
        <v>131764</v>
      </c>
      <c r="AL39" s="10">
        <v>22866</v>
      </c>
      <c r="AM39" s="10">
        <v>400</v>
      </c>
      <c r="AN39" s="10">
        <v>0</v>
      </c>
      <c r="AO39" s="10">
        <v>93234</v>
      </c>
      <c r="AP39" s="10">
        <v>-61093</v>
      </c>
      <c r="AQ39" s="10">
        <v>110598</v>
      </c>
      <c r="AR39" s="10">
        <v>0</v>
      </c>
      <c r="AS39" s="10"/>
      <c r="AT39" s="10"/>
      <c r="AU39" s="10">
        <v>0</v>
      </c>
      <c r="AV39" s="10"/>
      <c r="AW39" s="10">
        <v>0</v>
      </c>
      <c r="AX39" s="10">
        <v>0</v>
      </c>
      <c r="AY39" s="10">
        <v>132</v>
      </c>
      <c r="AZ39" s="10">
        <v>0</v>
      </c>
      <c r="BA39" s="10">
        <v>0</v>
      </c>
      <c r="BB39" s="10">
        <v>494230</v>
      </c>
      <c r="BC39" s="10">
        <v>3856</v>
      </c>
      <c r="BD39" s="10">
        <v>3826</v>
      </c>
      <c r="BE39" s="10">
        <v>0</v>
      </c>
      <c r="BF39" s="10">
        <v>8663</v>
      </c>
      <c r="BG39" s="10">
        <v>369</v>
      </c>
      <c r="BH39" s="10">
        <f>SUM(AE39:BG39)</f>
        <v>813320</v>
      </c>
      <c r="BI39" s="221">
        <f>AD39+BH39</f>
        <v>3818390</v>
      </c>
      <c r="BJ39" s="10">
        <v>60931</v>
      </c>
      <c r="BK39" s="10">
        <f t="shared" si="390"/>
        <v>3757459</v>
      </c>
      <c r="BM39" s="216"/>
    </row>
    <row r="40" spans="1:65" ht="15.6" x14ac:dyDescent="0.3">
      <c r="A40" s="128"/>
      <c r="B40" s="12" t="s">
        <v>319</v>
      </c>
      <c r="C40" s="9">
        <f>IF('Upto Month COPPY'!$E$4="",0,'Upto Month COPPY'!$E$4)</f>
        <v>1161353</v>
      </c>
      <c r="D40" s="9">
        <f>IF('Upto Month COPPY'!$E$5="",0,'Upto Month COPPY'!$E$5)</f>
        <v>194497</v>
      </c>
      <c r="E40" s="9">
        <f>IF('Upto Month COPPY'!$E$6="",0,'Upto Month COPPY'!$E$6)</f>
        <v>61972</v>
      </c>
      <c r="F40" s="9">
        <f>IF('Upto Month COPPY'!$E$7="",0,'Upto Month COPPY'!$E$7)</f>
        <v>128836</v>
      </c>
      <c r="G40" s="9">
        <f>IF('Upto Month COPPY'!$E$8="",0,'Upto Month COPPY'!$E$8)</f>
        <v>67289</v>
      </c>
      <c r="H40" s="9">
        <f>IF('Upto Month COPPY'!$E$9="",0,'Upto Month COPPY'!$E$9)</f>
        <v>0</v>
      </c>
      <c r="I40" s="9">
        <f>IF('Upto Month COPPY'!$E$10="",0,'Upto Month COPPY'!$E$10)</f>
        <v>0</v>
      </c>
      <c r="J40" s="9">
        <f>IF('Upto Month COPPY'!$E$11="",0,'Upto Month COPPY'!$E$11)</f>
        <v>0</v>
      </c>
      <c r="K40" s="9">
        <f>IF('Upto Month COPPY'!$E$12="",0,'Upto Month COPPY'!$E$12)</f>
        <v>1354</v>
      </c>
      <c r="L40" s="9">
        <f>IF('Upto Month COPPY'!$E$13="",0,'Upto Month COPPY'!$E$13)</f>
        <v>29448</v>
      </c>
      <c r="M40" s="9">
        <f>IF('Upto Month COPPY'!$E$14="",0,'Upto Month COPPY'!$E$14)</f>
        <v>25632</v>
      </c>
      <c r="N40" s="9">
        <f>IF('Upto Month COPPY'!$E$15="",0,'Upto Month COPPY'!$E$15)</f>
        <v>77</v>
      </c>
      <c r="O40" s="9">
        <f>IF('Upto Month COPPY'!$E$16="",0,'Upto Month COPPY'!$E$16)</f>
        <v>1988</v>
      </c>
      <c r="P40" s="9">
        <f>IF('Upto Month COPPY'!$E$17="",0,'Upto Month COPPY'!$E$17)</f>
        <v>18373</v>
      </c>
      <c r="Q40" s="9">
        <f>IF('Upto Month COPPY'!$E$18="",0,'Upto Month COPPY'!$E$18)</f>
        <v>0</v>
      </c>
      <c r="R40" s="9">
        <f>IF('Upto Month COPPY'!$E$21="",0,'Upto Month COPPY'!$E$21)</f>
        <v>2071</v>
      </c>
      <c r="S40" s="9">
        <f>IF('Upto Month COPPY'!$E$26="",0,'Upto Month COPPY'!$E$26)</f>
        <v>0</v>
      </c>
      <c r="T40" s="9">
        <f>IF('Upto Month COPPY'!$E$27="",0,'Upto Month COPPY'!$E$27)</f>
        <v>0</v>
      </c>
      <c r="U40" s="9">
        <f>IF('Upto Month COPPY'!$E$30="",0,'Upto Month COPPY'!$E$30)</f>
        <v>1524</v>
      </c>
      <c r="V40" s="9">
        <f>IF('Upto Month COPPY'!$E$35="",0,'Upto Month COPPY'!$E$35)</f>
        <v>269133</v>
      </c>
      <c r="W40" s="9">
        <f>IF('Upto Month COPPY'!$E$39="",0,'Upto Month COPPY'!$E$39)</f>
        <v>0</v>
      </c>
      <c r="X40" s="9">
        <f>IF('Upto Month COPPY'!$E$40="",0,'Upto Month COPPY'!$E$40)</f>
        <v>0</v>
      </c>
      <c r="Y40" s="9">
        <f>IF('Upto Month COPPY'!$E$42="",0,'Upto Month COPPY'!$E$42)</f>
        <v>23</v>
      </c>
      <c r="Z40" s="9">
        <f>IF('Upto Month COPPY'!$E$43="",0,'Upto Month COPPY'!$E$43)</f>
        <v>3</v>
      </c>
      <c r="AA40" s="9">
        <f>IF('Upto Month COPPY'!$E$44="",0,'Upto Month COPPY'!$E$44)</f>
        <v>90</v>
      </c>
      <c r="AB40" s="9">
        <f>IF('Upto Month COPPY'!$E$48="",0,'Upto Month COPPY'!$E$48)</f>
        <v>0</v>
      </c>
      <c r="AC40" s="10">
        <f>IF('Upto Month COPPY'!$E$51="",0,'Upto Month COPPY'!$E$51)</f>
        <v>978991</v>
      </c>
      <c r="AD40" s="228">
        <f t="shared" ref="AD40:AD41" si="391">SUM(C40:AC40)</f>
        <v>2942654</v>
      </c>
      <c r="AE40" s="9">
        <f>IF('Upto Month COPPY'!$E$19="",0,'Upto Month COPPY'!$E$19)</f>
        <v>398</v>
      </c>
      <c r="AF40" s="9">
        <f>IF('Upto Month COPPY'!$E$20="",0,'Upto Month COPPY'!$E$20)</f>
        <v>188</v>
      </c>
      <c r="AG40" s="9">
        <f>IF('Upto Month COPPY'!$E$22="",0,'Upto Month COPPY'!$E$22)</f>
        <v>3886</v>
      </c>
      <c r="AH40" s="9">
        <f>IF('Upto Month COPPY'!$E$23="",0,'Upto Month COPPY'!$E$23)</f>
        <v>0</v>
      </c>
      <c r="AI40" s="9">
        <f>IF('Upto Month COPPY'!$E$24="",0,'Upto Month COPPY'!$E$24)</f>
        <v>0</v>
      </c>
      <c r="AJ40" s="9">
        <f>IF('Upto Month COPPY'!$E$25="",0,'Upto Month COPPY'!$E$25)</f>
        <v>0</v>
      </c>
      <c r="AK40" s="9">
        <f>IF('Upto Month COPPY'!$E$28="",0,'Upto Month COPPY'!$E$28)</f>
        <v>210686</v>
      </c>
      <c r="AL40" s="9">
        <f>IF('Upto Month COPPY'!$E$29="",0,'Upto Month COPPY'!$E$29)</f>
        <v>21212</v>
      </c>
      <c r="AM40" s="9">
        <f>IF('Upto Month COPPY'!$E$31="",0,'Upto Month COPPY'!$E$31)</f>
        <v>472</v>
      </c>
      <c r="AN40" s="9">
        <f>IF('Upto Month COPPY'!$E$32="",0,'Upto Month COPPY'!$E$32)</f>
        <v>0</v>
      </c>
      <c r="AO40" s="9">
        <f>IF('Upto Month COPPY'!$E$33="",0,'Upto Month COPPY'!$E$33)</f>
        <v>110019</v>
      </c>
      <c r="AP40" s="9">
        <f>IF('Upto Month COPPY'!$E$34="",0,'Upto Month COPPY'!$E$34)</f>
        <v>-123194</v>
      </c>
      <c r="AQ40" s="10">
        <f>IF('Upto Month COPPY'!$E$36="",0,'Upto Month COPPY'!$E$36)</f>
        <v>109138</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23</v>
      </c>
      <c r="AY40" s="9">
        <f>IF('Upto Month COPPY'!$E$47="",0,'Upto Month COPPY'!$E$47)</f>
        <v>128</v>
      </c>
      <c r="AZ40" s="9">
        <f>IF('Upto Month COPPY'!$E$49="",0,'Upto Month COPPY'!$E$49)</f>
        <v>0</v>
      </c>
      <c r="BA40" s="9">
        <f>IF('Upto Month COPPY'!$E$50="",0,'Upto Month COPPY'!$E$50)</f>
        <v>0</v>
      </c>
      <c r="BB40" s="10">
        <f>IF('Upto Month COPPY'!$E$52="",0,'Upto Month COPPY'!$E$52)</f>
        <v>615786</v>
      </c>
      <c r="BC40" s="9">
        <f>IF('Upto Month COPPY'!$E$53="",0,'Upto Month COPPY'!$E$53)</f>
        <v>2476</v>
      </c>
      <c r="BD40" s="9">
        <f>IF('Upto Month COPPY'!$E$54="",0,'Upto Month COPPY'!$E$54)</f>
        <v>2476</v>
      </c>
      <c r="BE40" s="9">
        <f>IF('Upto Month COPPY'!$E$55="",0,'Upto Month COPPY'!$E$55)</f>
        <v>0</v>
      </c>
      <c r="BF40" s="9">
        <f>IF('Upto Month COPPY'!$E$56="",0,'Upto Month COPPY'!$E$56)</f>
        <v>9640</v>
      </c>
      <c r="BG40" s="10">
        <f>IF('Upto Month COPPY'!$E$58="",0,'Upto Month COPPY'!$E$58)</f>
        <v>91</v>
      </c>
      <c r="BH40" s="9">
        <f>SUM(AE40:BG40)</f>
        <v>963425</v>
      </c>
      <c r="BI40" s="221">
        <f>AD40+BH40</f>
        <v>3906079</v>
      </c>
      <c r="BJ40" s="9">
        <f>IF('Upto Month COPPY'!$E$60="",0,'Upto Month COPPY'!$E$60)</f>
        <v>2187</v>
      </c>
      <c r="BK40" s="9">
        <f t="shared" ref="BK40:BK41" si="392">BI40-BJ40</f>
        <v>3903892</v>
      </c>
      <c r="BL40">
        <f>'Upto Month COPPY'!$E$61</f>
        <v>3903892</v>
      </c>
      <c r="BM40" s="30">
        <f t="shared" ref="BM40:BM44" si="393">BK40-AD40</f>
        <v>961238</v>
      </c>
    </row>
    <row r="41" spans="1:65" ht="15.6" x14ac:dyDescent="0.3">
      <c r="A41" s="128"/>
      <c r="B41" s="182" t="s">
        <v>320</v>
      </c>
      <c r="C41" s="9">
        <f>IF('Upto Month Current'!$E$4="",0,'Upto Month Current'!$E$4)</f>
        <v>1195430</v>
      </c>
      <c r="D41" s="9">
        <f>IF('Upto Month Current'!$E$5="",0,'Upto Month Current'!$E$5)</f>
        <v>310895</v>
      </c>
      <c r="E41" s="9">
        <f>IF('Upto Month Current'!$E$6="",0,'Upto Month Current'!$E$6)</f>
        <v>63267</v>
      </c>
      <c r="F41" s="9">
        <f>IF('Upto Month Current'!$E$7="",0,'Upto Month Current'!$E$7)</f>
        <v>143318</v>
      </c>
      <c r="G41" s="9">
        <f>IF('Upto Month Current'!$E$8="",0,'Upto Month Current'!$E$8)</f>
        <v>76282</v>
      </c>
      <c r="H41" s="9">
        <f>IF('Upto Month Current'!$E$9="",0,'Upto Month Current'!$E$9)</f>
        <v>0</v>
      </c>
      <c r="I41" s="9">
        <f>IF('Upto Month Current'!$E$10="",0,'Upto Month Current'!$E$10)</f>
        <v>0</v>
      </c>
      <c r="J41" s="9">
        <f>IF('Upto Month Current'!$E$11="",0,'Upto Month Current'!$E$11)</f>
        <v>0</v>
      </c>
      <c r="K41" s="9">
        <f>IF('Upto Month Current'!$E$12="",0,'Upto Month Current'!$E$12)</f>
        <v>1184</v>
      </c>
      <c r="L41" s="9">
        <f>IF('Upto Month Current'!$E$13="",0,'Upto Month Current'!$E$13)</f>
        <v>23882</v>
      </c>
      <c r="M41" s="9">
        <f>IF('Upto Month Current'!$E$14="",0,'Upto Month Current'!$E$14)</f>
        <v>26967</v>
      </c>
      <c r="N41" s="9">
        <f>IF('Upto Month Current'!$E$15="",0,'Upto Month Current'!$E$15)</f>
        <v>110</v>
      </c>
      <c r="O41" s="9">
        <f>IF('Upto Month Current'!$E$16="",0,'Upto Month Current'!$E$16)</f>
        <v>1585</v>
      </c>
      <c r="P41" s="9">
        <f>IF('Upto Month Current'!$E$17="",0,'Upto Month Current'!$E$17)</f>
        <v>26142</v>
      </c>
      <c r="Q41" s="9">
        <f>IF('Upto Month Current'!$E$18="",0,'Upto Month Current'!$E$18)</f>
        <v>0</v>
      </c>
      <c r="R41" s="9">
        <f>IF('Upto Month Current'!$E$21="",0,'Upto Month Current'!$E$21)</f>
        <v>3858</v>
      </c>
      <c r="S41" s="9">
        <f>IF('Upto Month Current'!$E$26="",0,'Upto Month Current'!$E$26)</f>
        <v>0</v>
      </c>
      <c r="T41" s="9">
        <f>IF('Upto Month Current'!$E$27="",0,'Upto Month Current'!$E$27)</f>
        <v>0</v>
      </c>
      <c r="U41" s="9">
        <f>IF('Upto Month Current'!$E$30="",0,'Upto Month Current'!$E$30)</f>
        <v>0</v>
      </c>
      <c r="V41" s="9">
        <f>IF('Upto Month Current'!$E$35="",0,'Upto Month Current'!$E$35)</f>
        <v>365833</v>
      </c>
      <c r="W41" s="9">
        <f>IF('Upto Month Current'!$E$39="",0,'Upto Month Current'!$E$39)</f>
        <v>0</v>
      </c>
      <c r="X41" s="9">
        <f>IF('Upto Month Current'!$E$40="",0,'Upto Month Current'!$E$40)</f>
        <v>0</v>
      </c>
      <c r="Y41" s="9">
        <f>IF('Upto Month Current'!$E$42="",0,'Upto Month Current'!$E$42)</f>
        <v>16909</v>
      </c>
      <c r="Z41" s="9">
        <f>IF('Upto Month Current'!$E$43="",0,'Upto Month Current'!$E$43)</f>
        <v>1596</v>
      </c>
      <c r="AA41" s="9">
        <f>IF('Upto Month Current'!$E$44="",0,'Upto Month Current'!$E$44)</f>
        <v>922</v>
      </c>
      <c r="AB41" s="9">
        <f>IF('Upto Month Current'!$E$48="",0,'Upto Month Current'!$E$48)</f>
        <v>74</v>
      </c>
      <c r="AC41" s="10">
        <f>IF('Upto Month Current'!$E$51="",0,'Upto Month Current'!$E$51)</f>
        <v>858667</v>
      </c>
      <c r="AD41" s="228">
        <f t="shared" si="391"/>
        <v>3116921</v>
      </c>
      <c r="AE41" s="9">
        <f>IF('Upto Month Current'!$E$19="",0,'Upto Month Current'!$E$19)</f>
        <v>402</v>
      </c>
      <c r="AF41" s="9">
        <f>IF('Upto Month Current'!$E$20="",0,'Upto Month Current'!$E$20)</f>
        <v>199</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178978</v>
      </c>
      <c r="AL41" s="9">
        <f>IF('Upto Month Current'!$E$29="",0,'Upto Month Current'!$E$29)</f>
        <v>14930</v>
      </c>
      <c r="AM41" s="9">
        <f>IF('Upto Month Current'!$E$31="",0,'Upto Month Current'!$E$31)</f>
        <v>162</v>
      </c>
      <c r="AN41" s="9">
        <f>IF('Upto Month Current'!$E$32="",0,'Upto Month Current'!$E$32)</f>
        <v>0</v>
      </c>
      <c r="AO41" s="9">
        <f>IF('Upto Month Current'!$E$33="",0,'Upto Month Current'!$E$33)</f>
        <v>106660</v>
      </c>
      <c r="AP41" s="9">
        <f>IF('Upto Month Current'!$E$34="",0,'Upto Month Current'!$E$34)</f>
        <v>-227880</v>
      </c>
      <c r="AQ41" s="10">
        <f>IF('Upto Month Current'!$E$36="",0,'Upto Month Current'!$E$36)</f>
        <v>291476</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186</v>
      </c>
      <c r="AZ41" s="9">
        <f>IF('Upto Month Current'!$E$49="",0,'Upto Month Current'!$E$49)</f>
        <v>0</v>
      </c>
      <c r="BA41" s="9">
        <f>IF('Upto Month Current'!$E$50="",0,'Upto Month Current'!$E$50)</f>
        <v>0</v>
      </c>
      <c r="BB41" s="10">
        <f>IF('Upto Month Current'!$E$52="",0,'Upto Month Current'!$E$52)</f>
        <v>800091</v>
      </c>
      <c r="BC41" s="9">
        <f>IF('Upto Month Current'!$E$53="",0,'Upto Month Current'!$E$53)</f>
        <v>2017</v>
      </c>
      <c r="BD41" s="9">
        <f>IF('Upto Month Current'!$E$54="",0,'Upto Month Current'!$E$54)</f>
        <v>2017</v>
      </c>
      <c r="BE41" s="9">
        <f>IF('Upto Month Current'!$E$55="",0,'Upto Month Current'!$E$55)</f>
        <v>0</v>
      </c>
      <c r="BF41" s="9">
        <f>IF('Upto Month Current'!$E$56="",0,'Upto Month Current'!$E$56)</f>
        <v>12962</v>
      </c>
      <c r="BG41" s="9">
        <f>IF('Upto Month Current'!$E$58="",0,'Upto Month Current'!$E$58)</f>
        <v>359</v>
      </c>
      <c r="BH41" s="9">
        <f>SUM(AE41:BG41)</f>
        <v>1182559</v>
      </c>
      <c r="BI41" s="221">
        <f>AD41+BH41</f>
        <v>4299480</v>
      </c>
      <c r="BJ41" s="9">
        <f>IF('Upto Month Current'!$E$60="",0,'Upto Month Current'!$E$60)</f>
        <v>47295</v>
      </c>
      <c r="BK41" s="49">
        <f t="shared" si="392"/>
        <v>4252185</v>
      </c>
      <c r="BL41">
        <f>'Upto Month Current'!$E$61</f>
        <v>4252186</v>
      </c>
      <c r="BM41" s="30">
        <f t="shared" si="393"/>
        <v>1135264</v>
      </c>
    </row>
    <row r="42" spans="1:65" ht="15.6" x14ac:dyDescent="0.3">
      <c r="A42" s="128"/>
      <c r="B42" s="5" t="s">
        <v>132</v>
      </c>
      <c r="C42" s="11">
        <f>C41-C39</f>
        <v>26149</v>
      </c>
      <c r="D42" s="11">
        <f t="shared" ref="D42" si="394">D41-D39</f>
        <v>-6567</v>
      </c>
      <c r="E42" s="11">
        <f t="shared" ref="E42" si="395">E41-E39</f>
        <v>-1975</v>
      </c>
      <c r="F42" s="11">
        <f t="shared" ref="F42" si="396">F41-F39</f>
        <v>2245</v>
      </c>
      <c r="G42" s="11">
        <f t="shared" ref="G42" si="397">G41-G39</f>
        <v>1491</v>
      </c>
      <c r="H42" s="11">
        <f t="shared" ref="H42" si="398">H41-H39</f>
        <v>0</v>
      </c>
      <c r="I42" s="11">
        <f t="shared" ref="I42" si="399">I41-I39</f>
        <v>0</v>
      </c>
      <c r="J42" s="11">
        <f t="shared" ref="J42" si="400">J41-J39</f>
        <v>0</v>
      </c>
      <c r="K42" s="11">
        <f t="shared" ref="K42" si="401">K41-K39</f>
        <v>82</v>
      </c>
      <c r="L42" s="11">
        <f t="shared" ref="L42" si="402">L41-L39</f>
        <v>-7145</v>
      </c>
      <c r="M42" s="11">
        <f t="shared" ref="M42" si="403">M41-M39</f>
        <v>-16373</v>
      </c>
      <c r="N42" s="11">
        <f t="shared" ref="N42" si="404">N41-N39</f>
        <v>-51</v>
      </c>
      <c r="O42" s="11">
        <f t="shared" ref="O42" si="405">O41-O39</f>
        <v>-969</v>
      </c>
      <c r="P42" s="11">
        <f t="shared" ref="P42" si="406">P41-P39</f>
        <v>4806</v>
      </c>
      <c r="Q42" s="11">
        <f t="shared" ref="Q42" si="407">Q41-Q39</f>
        <v>0</v>
      </c>
      <c r="R42" s="11">
        <f t="shared" ref="R42" si="408">R41-R39</f>
        <v>-7</v>
      </c>
      <c r="S42" s="11">
        <f t="shared" ref="S42" si="409">S41-S39</f>
        <v>0</v>
      </c>
      <c r="T42" s="11">
        <f t="shared" ref="T42:U42" si="410">T41-T39</f>
        <v>0</v>
      </c>
      <c r="U42" s="11">
        <f t="shared" si="410"/>
        <v>0</v>
      </c>
      <c r="V42" s="9">
        <f t="shared" ref="V42" si="411">V41-V39</f>
        <v>112896</v>
      </c>
      <c r="W42" s="11">
        <f t="shared" ref="W42" si="412">W41-W39</f>
        <v>0</v>
      </c>
      <c r="X42" s="11">
        <f t="shared" ref="X42" si="413">X41-X39</f>
        <v>0</v>
      </c>
      <c r="Y42" s="11">
        <f t="shared" ref="Y42" si="414">Y41-Y39</f>
        <v>16727</v>
      </c>
      <c r="Z42" s="11">
        <f t="shared" ref="Z42" si="415">Z41-Z39</f>
        <v>1578</v>
      </c>
      <c r="AA42" s="11">
        <f t="shared" ref="AA42:AD42" si="416">AA41-AA39</f>
        <v>768</v>
      </c>
      <c r="AB42" s="11">
        <f t="shared" si="416"/>
        <v>-2062</v>
      </c>
      <c r="AC42" s="10">
        <f t="shared" si="416"/>
        <v>-19742</v>
      </c>
      <c r="AD42" s="222">
        <f t="shared" si="416"/>
        <v>111851</v>
      </c>
      <c r="AE42" s="11">
        <f t="shared" ref="AE42" si="417">AE41-AE39</f>
        <v>-396</v>
      </c>
      <c r="AF42" s="11">
        <f t="shared" ref="AF42" si="418">AF41-AF39</f>
        <v>29</v>
      </c>
      <c r="AG42" s="11">
        <f t="shared" ref="AG42" si="419">AG41-AG39</f>
        <v>-3507</v>
      </c>
      <c r="AH42" s="11">
        <f t="shared" ref="AH42" si="420">AH41-AH39</f>
        <v>0</v>
      </c>
      <c r="AI42" s="11">
        <f t="shared" ref="AI42" si="421">AI41-AI39</f>
        <v>0</v>
      </c>
      <c r="AJ42" s="11">
        <f t="shared" ref="AJ42" si="422">AJ41-AJ39</f>
        <v>0</v>
      </c>
      <c r="AK42" s="11">
        <f t="shared" ref="AK42" si="423">AK41-AK39</f>
        <v>47214</v>
      </c>
      <c r="AL42" s="11">
        <f t="shared" ref="AL42" si="424">AL41-AL39</f>
        <v>-7936</v>
      </c>
      <c r="AM42" s="11">
        <f t="shared" ref="AM42" si="425">AM41-AM39</f>
        <v>-238</v>
      </c>
      <c r="AN42" s="11">
        <f t="shared" ref="AN42" si="426">AN41-AN39</f>
        <v>0</v>
      </c>
      <c r="AO42" s="9">
        <f t="shared" ref="AO42" si="427">AO41-AO39</f>
        <v>13426</v>
      </c>
      <c r="AP42" s="11">
        <f t="shared" ref="AP42" si="428">AP41-AP39</f>
        <v>-166787</v>
      </c>
      <c r="AQ42" s="10">
        <f t="shared" ref="AQ42" si="429">AQ41-AQ39</f>
        <v>180878</v>
      </c>
      <c r="AR42" s="11">
        <f t="shared" ref="AR42" si="430">AR41-AR39</f>
        <v>0</v>
      </c>
      <c r="AS42" s="11">
        <f t="shared" ref="AS42" si="431">AS41-AS39</f>
        <v>0</v>
      </c>
      <c r="AT42" s="11">
        <f t="shared" ref="AT42" si="432">AT41-AT39</f>
        <v>0</v>
      </c>
      <c r="AU42" s="11">
        <f t="shared" ref="AU42" si="433">AU41-AU39</f>
        <v>0</v>
      </c>
      <c r="AV42" s="11">
        <f t="shared" ref="AV42" si="434">AV41-AV39</f>
        <v>0</v>
      </c>
      <c r="AW42" s="11">
        <f t="shared" ref="AW42" si="435">AW41-AW39</f>
        <v>0</v>
      </c>
      <c r="AX42" s="11">
        <f t="shared" ref="AX42" si="436">AX41-AX39</f>
        <v>0</v>
      </c>
      <c r="AY42" s="11">
        <f t="shared" ref="AY42" si="437">AY41-AY39</f>
        <v>54</v>
      </c>
      <c r="AZ42" s="11">
        <f t="shared" ref="AZ42" si="438">AZ41-AZ39</f>
        <v>0</v>
      </c>
      <c r="BA42" s="11">
        <f t="shared" ref="BA42" si="439">BA41-BA39</f>
        <v>0</v>
      </c>
      <c r="BB42" s="10">
        <f t="shared" ref="BB42" si="440">BB41-BB39</f>
        <v>305861</v>
      </c>
      <c r="BC42" s="11">
        <f t="shared" ref="BC42" si="441">BC41-BC39</f>
        <v>-1839</v>
      </c>
      <c r="BD42" s="11">
        <f t="shared" ref="BD42" si="442">BD41-BD39</f>
        <v>-1809</v>
      </c>
      <c r="BE42" s="11">
        <f t="shared" ref="BE42" si="443">BE41-BE39</f>
        <v>0</v>
      </c>
      <c r="BF42" s="11">
        <f t="shared" ref="BF42" si="444">BF41-BF39</f>
        <v>4299</v>
      </c>
      <c r="BG42" s="11">
        <f t="shared" ref="BG42:BH42" si="445">BG41-BG39</f>
        <v>-10</v>
      </c>
      <c r="BH42" s="9">
        <f t="shared" si="445"/>
        <v>369239</v>
      </c>
      <c r="BI42" s="222">
        <f t="shared" ref="BI42" si="446">BI41-BI39</f>
        <v>481090</v>
      </c>
      <c r="BJ42" s="11">
        <f t="shared" ref="BJ42:BK42" si="447">BJ41-BJ39</f>
        <v>-13636</v>
      </c>
      <c r="BK42" s="49">
        <f t="shared" si="447"/>
        <v>494726</v>
      </c>
      <c r="BM42" s="30">
        <f t="shared" si="393"/>
        <v>382875</v>
      </c>
    </row>
    <row r="43" spans="1:65" ht="15.6" x14ac:dyDescent="0.3">
      <c r="A43" s="128"/>
      <c r="B43" s="5" t="s">
        <v>133</v>
      </c>
      <c r="C43" s="13">
        <f>C42/C39</f>
        <v>2.2363315575982163E-2</v>
      </c>
      <c r="D43" s="13">
        <f t="shared" ref="D43" si="448">D42/D39</f>
        <v>-2.0685940364516067E-2</v>
      </c>
      <c r="E43" s="13">
        <f t="shared" ref="E43" si="449">E42/E39</f>
        <v>-3.0271910732350325E-2</v>
      </c>
      <c r="F43" s="13">
        <f t="shared" ref="F43" si="450">F42/F39</f>
        <v>1.5913746783580131E-2</v>
      </c>
      <c r="G43" s="13">
        <f t="shared" ref="G43" si="451">G42/G39</f>
        <v>1.9935553743097432E-2</v>
      </c>
      <c r="H43" s="13" t="e">
        <f t="shared" ref="H43" si="452">H42/H39</f>
        <v>#DIV/0!</v>
      </c>
      <c r="I43" s="13" t="e">
        <f t="shared" ref="I43" si="453">I42/I39</f>
        <v>#DIV/0!</v>
      </c>
      <c r="J43" s="13" t="e">
        <f t="shared" ref="J43" si="454">J42/J39</f>
        <v>#DIV/0!</v>
      </c>
      <c r="K43" s="13">
        <f t="shared" ref="K43" si="455">K42/K39</f>
        <v>7.441016333938294E-2</v>
      </c>
      <c r="L43" s="13">
        <f t="shared" ref="L43" si="456">L42/L39</f>
        <v>-0.23028330164050664</v>
      </c>
      <c r="M43" s="13">
        <f t="shared" ref="M43" si="457">M42/M39</f>
        <v>-0.37778034148592526</v>
      </c>
      <c r="N43" s="13">
        <f t="shared" ref="N43" si="458">N42/N39</f>
        <v>-0.31677018633540371</v>
      </c>
      <c r="O43" s="13">
        <f t="shared" ref="O43" si="459">O42/O39</f>
        <v>-0.37940485512920907</v>
      </c>
      <c r="P43" s="13">
        <f t="shared" ref="P43" si="460">P42/P39</f>
        <v>0.22525309336332958</v>
      </c>
      <c r="Q43" s="13" t="e">
        <f t="shared" ref="Q43" si="461">Q42/Q39</f>
        <v>#DIV/0!</v>
      </c>
      <c r="R43" s="13">
        <f t="shared" ref="R43" si="462">R42/R39</f>
        <v>-1.8111254851228978E-3</v>
      </c>
      <c r="S43" s="13" t="e">
        <f t="shared" ref="S43" si="463">S42/S39</f>
        <v>#DIV/0!</v>
      </c>
      <c r="T43" s="13" t="e">
        <f t="shared" ref="T43:U43" si="464">T42/T39</f>
        <v>#DIV/0!</v>
      </c>
      <c r="U43" s="13" t="e">
        <f t="shared" si="464"/>
        <v>#DIV/0!</v>
      </c>
      <c r="V43" s="162">
        <f t="shared" ref="V43" si="465">V42/V39</f>
        <v>0.44634039306230405</v>
      </c>
      <c r="W43" s="13" t="e">
        <f t="shared" ref="W43" si="466">W42/W39</f>
        <v>#DIV/0!</v>
      </c>
      <c r="X43" s="13" t="e">
        <f t="shared" ref="X43" si="467">X42/X39</f>
        <v>#DIV/0!</v>
      </c>
      <c r="Y43" s="13">
        <f t="shared" ref="Y43" si="468">Y42/Y39</f>
        <v>91.906593406593402</v>
      </c>
      <c r="Z43" s="13">
        <f t="shared" ref="Z43" si="469">Z42/Z39</f>
        <v>87.666666666666671</v>
      </c>
      <c r="AA43" s="13">
        <f t="shared" ref="AA43:AD43" si="470">AA42/AA39</f>
        <v>4.9870129870129869</v>
      </c>
      <c r="AB43" s="13">
        <f t="shared" si="470"/>
        <v>-0.96535580524344566</v>
      </c>
      <c r="AC43" s="14">
        <f t="shared" si="470"/>
        <v>-2.2474724188845972E-2</v>
      </c>
      <c r="AD43" s="223">
        <f t="shared" si="470"/>
        <v>3.7220763576222851E-2</v>
      </c>
      <c r="AE43" s="13">
        <f t="shared" ref="AE43" si="471">AE42/AE39</f>
        <v>-0.49624060150375937</v>
      </c>
      <c r="AF43" s="13">
        <f t="shared" ref="AF43" si="472">AF42/AF39</f>
        <v>0.17058823529411765</v>
      </c>
      <c r="AG43" s="13">
        <f t="shared" ref="AG43" si="473">AG42/AG39</f>
        <v>-1</v>
      </c>
      <c r="AH43" s="13" t="e">
        <f t="shared" ref="AH43" si="474">AH42/AH39</f>
        <v>#DIV/0!</v>
      </c>
      <c r="AI43" s="13" t="e">
        <f t="shared" ref="AI43" si="475">AI42/AI39</f>
        <v>#DIV/0!</v>
      </c>
      <c r="AJ43" s="13" t="e">
        <f t="shared" ref="AJ43" si="476">AJ42/AJ39</f>
        <v>#DIV/0!</v>
      </c>
      <c r="AK43" s="13">
        <f t="shared" ref="AK43" si="477">AK42/AK39</f>
        <v>0.35832245529886769</v>
      </c>
      <c r="AL43" s="13">
        <f t="shared" ref="AL43" si="478">AL42/AL39</f>
        <v>-0.34706551211405579</v>
      </c>
      <c r="AM43" s="13">
        <f t="shared" ref="AM43" si="479">AM42/AM39</f>
        <v>-0.59499999999999997</v>
      </c>
      <c r="AN43" s="13" t="e">
        <f t="shared" ref="AN43" si="480">AN42/AN39</f>
        <v>#DIV/0!</v>
      </c>
      <c r="AO43" s="162">
        <f t="shared" ref="AO43" si="481">AO42/AO39</f>
        <v>0.14400326061308105</v>
      </c>
      <c r="AP43" s="13">
        <f t="shared" ref="AP43" si="482">AP42/AP39</f>
        <v>2.7300509059957769</v>
      </c>
      <c r="AQ43" s="14">
        <f t="shared" ref="AQ43" si="483">AQ42/AQ39</f>
        <v>1.6354545290149913</v>
      </c>
      <c r="AR43" s="13" t="e">
        <f t="shared" ref="AR43" si="484">AR42/AR39</f>
        <v>#DIV/0!</v>
      </c>
      <c r="AS43" s="13" t="e">
        <f t="shared" ref="AS43" si="485">AS42/AS39</f>
        <v>#DIV/0!</v>
      </c>
      <c r="AT43" s="13" t="e">
        <f t="shared" ref="AT43" si="486">AT42/AT39</f>
        <v>#DIV/0!</v>
      </c>
      <c r="AU43" s="13" t="e">
        <f t="shared" ref="AU43" si="487">AU42/AU39</f>
        <v>#DIV/0!</v>
      </c>
      <c r="AV43" s="13" t="e">
        <f t="shared" ref="AV43" si="488">AV42/AV39</f>
        <v>#DIV/0!</v>
      </c>
      <c r="AW43" s="13" t="e">
        <f t="shared" ref="AW43" si="489">AW42/AW39</f>
        <v>#DIV/0!</v>
      </c>
      <c r="AX43" s="13" t="e">
        <f t="shared" ref="AX43" si="490">AX42/AX39</f>
        <v>#DIV/0!</v>
      </c>
      <c r="AY43" s="13">
        <f t="shared" ref="AY43" si="491">AY42/AY39</f>
        <v>0.40909090909090912</v>
      </c>
      <c r="AZ43" s="13" t="e">
        <f t="shared" ref="AZ43" si="492">AZ42/AZ39</f>
        <v>#DIV/0!</v>
      </c>
      <c r="BA43" s="13" t="e">
        <f t="shared" ref="BA43" si="493">BA42/BA39</f>
        <v>#DIV/0!</v>
      </c>
      <c r="BB43" s="14">
        <f t="shared" ref="BB43" si="494">BB42/BB39</f>
        <v>0.6188636869473727</v>
      </c>
      <c r="BC43" s="13">
        <f t="shared" ref="BC43" si="495">BC42/BC39</f>
        <v>-0.47691908713692949</v>
      </c>
      <c r="BD43" s="13">
        <f t="shared" ref="BD43" si="496">BD42/BD39</f>
        <v>-0.47281756403554626</v>
      </c>
      <c r="BE43" s="13" t="e">
        <f t="shared" ref="BE43" si="497">BE42/BE39</f>
        <v>#DIV/0!</v>
      </c>
      <c r="BF43" s="13">
        <f t="shared" ref="BF43" si="498">BF42/BF39</f>
        <v>0.49624841279002657</v>
      </c>
      <c r="BG43" s="13">
        <f t="shared" ref="BG43:BH43" si="499">BG42/BG39</f>
        <v>-2.7100271002710029E-2</v>
      </c>
      <c r="BH43" s="162">
        <f t="shared" si="499"/>
        <v>0.45398981950523781</v>
      </c>
      <c r="BI43" s="223">
        <f t="shared" ref="BI43" si="500">BI42/BI39</f>
        <v>0.12599289229230121</v>
      </c>
      <c r="BJ43" s="13">
        <f t="shared" ref="BJ43:BK43" si="501">BJ42/BJ39</f>
        <v>-0.22379412778388669</v>
      </c>
      <c r="BK43" s="50">
        <f t="shared" si="501"/>
        <v>0.13166504278556332</v>
      </c>
      <c r="BM43" s="162" t="e">
        <f t="shared" ref="BM43" si="502">BM42/BM39</f>
        <v>#DIV/0!</v>
      </c>
    </row>
    <row r="44" spans="1:65" ht="15.6" x14ac:dyDescent="0.3">
      <c r="A44" s="128"/>
      <c r="B44" s="5" t="s">
        <v>134</v>
      </c>
      <c r="C44" s="11">
        <f>C41-C40</f>
        <v>34077</v>
      </c>
      <c r="D44" s="11">
        <f t="shared" ref="D44:BK44" si="503">D41-D40</f>
        <v>116398</v>
      </c>
      <c r="E44" s="11">
        <f t="shared" si="503"/>
        <v>1295</v>
      </c>
      <c r="F44" s="11">
        <f t="shared" si="503"/>
        <v>14482</v>
      </c>
      <c r="G44" s="11">
        <f t="shared" si="503"/>
        <v>8993</v>
      </c>
      <c r="H44" s="11">
        <f t="shared" si="503"/>
        <v>0</v>
      </c>
      <c r="I44" s="11">
        <f t="shared" si="503"/>
        <v>0</v>
      </c>
      <c r="J44" s="11">
        <f t="shared" si="503"/>
        <v>0</v>
      </c>
      <c r="K44" s="11">
        <f t="shared" si="503"/>
        <v>-170</v>
      </c>
      <c r="L44" s="11">
        <f t="shared" si="503"/>
        <v>-5566</v>
      </c>
      <c r="M44" s="11">
        <f t="shared" si="503"/>
        <v>1335</v>
      </c>
      <c r="N44" s="11">
        <f t="shared" si="503"/>
        <v>33</v>
      </c>
      <c r="O44" s="11">
        <f t="shared" si="503"/>
        <v>-403</v>
      </c>
      <c r="P44" s="11">
        <f t="shared" si="503"/>
        <v>7769</v>
      </c>
      <c r="Q44" s="11">
        <f t="shared" si="503"/>
        <v>0</v>
      </c>
      <c r="R44" s="11">
        <f t="shared" si="503"/>
        <v>1787</v>
      </c>
      <c r="S44" s="11">
        <f t="shared" si="503"/>
        <v>0</v>
      </c>
      <c r="T44" s="11">
        <f t="shared" si="503"/>
        <v>0</v>
      </c>
      <c r="U44" s="11">
        <f t="shared" ref="U44" si="504">U41-U40</f>
        <v>-1524</v>
      </c>
      <c r="V44" s="9">
        <f t="shared" si="503"/>
        <v>96700</v>
      </c>
      <c r="W44" s="11">
        <f t="shared" si="503"/>
        <v>0</v>
      </c>
      <c r="X44" s="11">
        <f t="shared" si="503"/>
        <v>0</v>
      </c>
      <c r="Y44" s="11">
        <f t="shared" si="503"/>
        <v>16886</v>
      </c>
      <c r="Z44" s="11">
        <f t="shared" si="503"/>
        <v>1593</v>
      </c>
      <c r="AA44" s="11">
        <f t="shared" si="503"/>
        <v>832</v>
      </c>
      <c r="AB44" s="11">
        <f t="shared" ref="AB44" si="505">AB41-AB40</f>
        <v>74</v>
      </c>
      <c r="AC44" s="10">
        <f t="shared" ref="AC44:AD44" si="506">AC41-AC40</f>
        <v>-120324</v>
      </c>
      <c r="AD44" s="222">
        <f t="shared" si="506"/>
        <v>174267</v>
      </c>
      <c r="AE44" s="11">
        <f t="shared" si="503"/>
        <v>4</v>
      </c>
      <c r="AF44" s="11">
        <f t="shared" si="503"/>
        <v>11</v>
      </c>
      <c r="AG44" s="11">
        <f t="shared" si="503"/>
        <v>-3886</v>
      </c>
      <c r="AH44" s="11">
        <f t="shared" si="503"/>
        <v>0</v>
      </c>
      <c r="AI44" s="11">
        <f t="shared" si="503"/>
        <v>0</v>
      </c>
      <c r="AJ44" s="11">
        <f t="shared" si="503"/>
        <v>0</v>
      </c>
      <c r="AK44" s="11">
        <f t="shared" si="503"/>
        <v>-31708</v>
      </c>
      <c r="AL44" s="11">
        <f t="shared" si="503"/>
        <v>-6282</v>
      </c>
      <c r="AM44" s="11">
        <f t="shared" si="503"/>
        <v>-310</v>
      </c>
      <c r="AN44" s="11">
        <f t="shared" si="503"/>
        <v>0</v>
      </c>
      <c r="AO44" s="9">
        <f t="shared" si="503"/>
        <v>-3359</v>
      </c>
      <c r="AP44" s="11">
        <f t="shared" si="503"/>
        <v>-104686</v>
      </c>
      <c r="AQ44" s="10">
        <f t="shared" si="503"/>
        <v>182338</v>
      </c>
      <c r="AR44" s="11">
        <f t="shared" si="503"/>
        <v>0</v>
      </c>
      <c r="AS44" s="11">
        <f t="shared" si="503"/>
        <v>0</v>
      </c>
      <c r="AT44" s="11">
        <f t="shared" si="503"/>
        <v>0</v>
      </c>
      <c r="AU44" s="11">
        <f t="shared" si="503"/>
        <v>0</v>
      </c>
      <c r="AV44" s="11">
        <f t="shared" si="503"/>
        <v>0</v>
      </c>
      <c r="AW44" s="11">
        <f t="shared" si="503"/>
        <v>0</v>
      </c>
      <c r="AX44" s="11">
        <f t="shared" si="503"/>
        <v>-23</v>
      </c>
      <c r="AY44" s="11">
        <f t="shared" si="503"/>
        <v>58</v>
      </c>
      <c r="AZ44" s="11">
        <f t="shared" si="503"/>
        <v>0</v>
      </c>
      <c r="BA44" s="11">
        <f t="shared" si="503"/>
        <v>0</v>
      </c>
      <c r="BB44" s="10">
        <f t="shared" si="503"/>
        <v>184305</v>
      </c>
      <c r="BC44" s="11">
        <f t="shared" si="503"/>
        <v>-459</v>
      </c>
      <c r="BD44" s="11">
        <f t="shared" si="503"/>
        <v>-459</v>
      </c>
      <c r="BE44" s="11">
        <f t="shared" si="503"/>
        <v>0</v>
      </c>
      <c r="BF44" s="11">
        <f t="shared" si="503"/>
        <v>3322</v>
      </c>
      <c r="BG44" s="11">
        <f t="shared" si="503"/>
        <v>268</v>
      </c>
      <c r="BH44" s="9">
        <f t="shared" si="503"/>
        <v>219134</v>
      </c>
      <c r="BI44" s="222">
        <f t="shared" si="503"/>
        <v>393401</v>
      </c>
      <c r="BJ44" s="11">
        <f t="shared" si="503"/>
        <v>45108</v>
      </c>
      <c r="BK44" s="49">
        <f t="shared" si="503"/>
        <v>348293</v>
      </c>
      <c r="BM44" s="30">
        <f t="shared" si="393"/>
        <v>174026</v>
      </c>
    </row>
    <row r="45" spans="1:65" ht="15.6" x14ac:dyDescent="0.3">
      <c r="A45" s="128"/>
      <c r="B45" s="5" t="s">
        <v>135</v>
      </c>
      <c r="C45" s="13">
        <f>C44/C40</f>
        <v>2.9342499653421485E-2</v>
      </c>
      <c r="D45" s="13">
        <f t="shared" ref="D45" si="507">D44/D40</f>
        <v>0.59845653146321021</v>
      </c>
      <c r="E45" s="13">
        <f t="shared" ref="E45" si="508">E44/E40</f>
        <v>2.0896533918543857E-2</v>
      </c>
      <c r="F45" s="13">
        <f t="shared" ref="F45" si="509">F44/F40</f>
        <v>0.11240647024123693</v>
      </c>
      <c r="G45" s="13">
        <f t="shared" ref="G45" si="510">G44/G40</f>
        <v>0.13364740150693277</v>
      </c>
      <c r="H45" s="13" t="e">
        <f t="shared" ref="H45" si="511">H44/H40</f>
        <v>#DIV/0!</v>
      </c>
      <c r="I45" s="13" t="e">
        <f t="shared" ref="I45" si="512">I44/I40</f>
        <v>#DIV/0!</v>
      </c>
      <c r="J45" s="13" t="e">
        <f t="shared" ref="J45" si="513">J44/J40</f>
        <v>#DIV/0!</v>
      </c>
      <c r="K45" s="13">
        <f t="shared" ref="K45" si="514">K44/K40</f>
        <v>-0.12555391432791729</v>
      </c>
      <c r="L45" s="13">
        <f t="shared" ref="L45" si="515">L44/L40</f>
        <v>-0.18901113827764193</v>
      </c>
      <c r="M45" s="13">
        <f t="shared" ref="M45" si="516">M44/M40</f>
        <v>5.2083333333333336E-2</v>
      </c>
      <c r="N45" s="13">
        <f t="shared" ref="N45" si="517">N44/N40</f>
        <v>0.42857142857142855</v>
      </c>
      <c r="O45" s="13">
        <f t="shared" ref="O45" si="518">O44/O40</f>
        <v>-0.20271629778672032</v>
      </c>
      <c r="P45" s="13">
        <f t="shared" ref="P45" si="519">P44/P40</f>
        <v>0.42284874544168072</v>
      </c>
      <c r="Q45" s="13" t="e">
        <f t="shared" ref="Q45" si="520">Q44/Q40</f>
        <v>#DIV/0!</v>
      </c>
      <c r="R45" s="13">
        <f t="shared" ref="R45" si="521">R44/R40</f>
        <v>0.86286817962337037</v>
      </c>
      <c r="S45" s="13" t="e">
        <f t="shared" ref="S45" si="522">S44/S40</f>
        <v>#DIV/0!</v>
      </c>
      <c r="T45" s="13" t="e">
        <f t="shared" ref="T45:U45" si="523">T44/T40</f>
        <v>#DIV/0!</v>
      </c>
      <c r="U45" s="13">
        <f t="shared" si="523"/>
        <v>-1</v>
      </c>
      <c r="V45" s="162">
        <f t="shared" ref="V45" si="524">V44/V40</f>
        <v>0.35930190649232907</v>
      </c>
      <c r="W45" s="13" t="e">
        <f t="shared" ref="W45" si="525">W44/W40</f>
        <v>#DIV/0!</v>
      </c>
      <c r="X45" s="13" t="e">
        <f t="shared" ref="X45" si="526">X44/X40</f>
        <v>#DIV/0!</v>
      </c>
      <c r="Y45" s="13">
        <f t="shared" ref="Y45" si="527">Y44/Y40</f>
        <v>734.17391304347825</v>
      </c>
      <c r="Z45" s="13">
        <f t="shared" ref="Z45" si="528">Z44/Z40</f>
        <v>531</v>
      </c>
      <c r="AA45" s="13">
        <f t="shared" ref="AA45:AD45" si="529">AA44/AA40</f>
        <v>9.2444444444444436</v>
      </c>
      <c r="AB45" s="13" t="e">
        <f t="shared" ref="AB45" si="530">AB44/AB40</f>
        <v>#DIV/0!</v>
      </c>
      <c r="AC45" s="14">
        <f t="shared" si="529"/>
        <v>-0.12290613499000501</v>
      </c>
      <c r="AD45" s="223">
        <f t="shared" si="529"/>
        <v>5.9221029723508095E-2</v>
      </c>
      <c r="AE45" s="13">
        <f t="shared" ref="AE45" si="531">AE44/AE40</f>
        <v>1.0050251256281407E-2</v>
      </c>
      <c r="AF45" s="13">
        <f t="shared" ref="AF45" si="532">AF44/AF40</f>
        <v>5.8510638297872342E-2</v>
      </c>
      <c r="AG45" s="13">
        <f t="shared" ref="AG45" si="533">AG44/AG40</f>
        <v>-1</v>
      </c>
      <c r="AH45" s="13" t="e">
        <f t="shared" ref="AH45" si="534">AH44/AH40</f>
        <v>#DIV/0!</v>
      </c>
      <c r="AI45" s="13" t="e">
        <f t="shared" ref="AI45" si="535">AI44/AI40</f>
        <v>#DIV/0!</v>
      </c>
      <c r="AJ45" s="13" t="e">
        <f t="shared" ref="AJ45" si="536">AJ44/AJ40</f>
        <v>#DIV/0!</v>
      </c>
      <c r="AK45" s="13">
        <f t="shared" ref="AK45" si="537">AK44/AK40</f>
        <v>-0.15049884662483506</v>
      </c>
      <c r="AL45" s="13">
        <f t="shared" ref="AL45" si="538">AL44/AL40</f>
        <v>-0.29615312087497642</v>
      </c>
      <c r="AM45" s="13">
        <f t="shared" ref="AM45" si="539">AM44/AM40</f>
        <v>-0.65677966101694918</v>
      </c>
      <c r="AN45" s="13" t="e">
        <f t="shared" ref="AN45" si="540">AN44/AN40</f>
        <v>#DIV/0!</v>
      </c>
      <c r="AO45" s="162">
        <f t="shared" ref="AO45" si="541">AO44/AO40</f>
        <v>-3.0531090084439959E-2</v>
      </c>
      <c r="AP45" s="13">
        <f t="shared" ref="AP45" si="542">AP44/AP40</f>
        <v>0.84976541065311617</v>
      </c>
      <c r="AQ45" s="14">
        <f t="shared" ref="AQ45" si="543">AQ44/AQ40</f>
        <v>1.6707104766442487</v>
      </c>
      <c r="AR45" s="13" t="e">
        <f t="shared" ref="AR45" si="544">AR44/AR40</f>
        <v>#DIV/0!</v>
      </c>
      <c r="AS45" s="13" t="e">
        <f t="shared" ref="AS45" si="545">AS44/AS40</f>
        <v>#DIV/0!</v>
      </c>
      <c r="AT45" s="13" t="e">
        <f t="shared" ref="AT45" si="546">AT44/AT40</f>
        <v>#DIV/0!</v>
      </c>
      <c r="AU45" s="13" t="e">
        <f t="shared" ref="AU45" si="547">AU44/AU40</f>
        <v>#DIV/0!</v>
      </c>
      <c r="AV45" s="13" t="e">
        <f t="shared" ref="AV45" si="548">AV44/AV40</f>
        <v>#DIV/0!</v>
      </c>
      <c r="AW45" s="13" t="e">
        <f t="shared" ref="AW45" si="549">AW44/AW40</f>
        <v>#DIV/0!</v>
      </c>
      <c r="AX45" s="13">
        <f t="shared" ref="AX45" si="550">AX44/AX40</f>
        <v>-1</v>
      </c>
      <c r="AY45" s="13">
        <f t="shared" ref="AY45" si="551">AY44/AY40</f>
        <v>0.453125</v>
      </c>
      <c r="AZ45" s="13" t="e">
        <f t="shared" ref="AZ45" si="552">AZ44/AZ40</f>
        <v>#DIV/0!</v>
      </c>
      <c r="BA45" s="13" t="e">
        <f t="shared" ref="BA45" si="553">BA44/BA40</f>
        <v>#DIV/0!</v>
      </c>
      <c r="BB45" s="14">
        <f t="shared" ref="BB45" si="554">BB44/BB40</f>
        <v>0.29930040630998433</v>
      </c>
      <c r="BC45" s="13">
        <f t="shared" ref="BC45" si="555">BC44/BC40</f>
        <v>-0.18537964458804523</v>
      </c>
      <c r="BD45" s="13">
        <f t="shared" ref="BD45" si="556">BD44/BD40</f>
        <v>-0.18537964458804523</v>
      </c>
      <c r="BE45" s="13" t="e">
        <f t="shared" ref="BE45" si="557">BE44/BE40</f>
        <v>#DIV/0!</v>
      </c>
      <c r="BF45" s="13">
        <f t="shared" ref="BF45" si="558">BF44/BF40</f>
        <v>0.3446058091286307</v>
      </c>
      <c r="BG45" s="13">
        <f t="shared" ref="BG45:BH45" si="559">BG44/BG40</f>
        <v>2.9450549450549453</v>
      </c>
      <c r="BH45" s="162">
        <f t="shared" si="559"/>
        <v>0.22745309702363961</v>
      </c>
      <c r="BI45" s="223">
        <f t="shared" ref="BI45" si="560">BI44/BI40</f>
        <v>0.10071506490268117</v>
      </c>
      <c r="BJ45" s="13">
        <f t="shared" ref="BJ45:BK45" si="561">BJ44/BJ40</f>
        <v>20.625514403292183</v>
      </c>
      <c r="BK45" s="50">
        <f t="shared" si="561"/>
        <v>8.9216863581267111E-2</v>
      </c>
      <c r="BM45" s="14">
        <f t="shared" ref="BM45" si="562">BM44/BM40</f>
        <v>0.18104361250803652</v>
      </c>
    </row>
    <row r="46" spans="1:65" ht="15.6" x14ac:dyDescent="0.3">
      <c r="A46" s="128"/>
      <c r="B46" s="5" t="s">
        <v>334</v>
      </c>
      <c r="C46" s="126">
        <f>C41/C38</f>
        <v>0.77798654014235613</v>
      </c>
      <c r="D46" s="126">
        <f t="shared" ref="D46:BK46" si="563">D41/D38</f>
        <v>0.77874827164699512</v>
      </c>
      <c r="E46" s="126">
        <f t="shared" si="563"/>
        <v>0.99554681353265151</v>
      </c>
      <c r="F46" s="126">
        <f t="shared" si="563"/>
        <v>0.77613508361493799</v>
      </c>
      <c r="G46" s="126">
        <f t="shared" si="563"/>
        <v>0.7468522978715072</v>
      </c>
      <c r="H46" s="126" t="e">
        <f t="shared" si="563"/>
        <v>#DIV/0!</v>
      </c>
      <c r="I46" s="126" t="e">
        <f t="shared" si="563"/>
        <v>#DIV/0!</v>
      </c>
      <c r="J46" s="126" t="e">
        <f t="shared" si="563"/>
        <v>#DIV/0!</v>
      </c>
      <c r="K46" s="126">
        <f t="shared" si="563"/>
        <v>1.3408833522083805</v>
      </c>
      <c r="L46" s="126">
        <f t="shared" si="563"/>
        <v>0.78376160939910078</v>
      </c>
      <c r="M46" s="126">
        <f t="shared" si="563"/>
        <v>0.93330795320827853</v>
      </c>
      <c r="N46" s="126">
        <f t="shared" si="563"/>
        <v>0.49107142857142855</v>
      </c>
      <c r="O46" s="126">
        <f t="shared" si="563"/>
        <v>0.49116826774093586</v>
      </c>
      <c r="P46" s="126">
        <f t="shared" si="563"/>
        <v>1.1830029866956286</v>
      </c>
      <c r="Q46" s="126" t="e">
        <f t="shared" si="563"/>
        <v>#DIV/0!</v>
      </c>
      <c r="R46" s="126">
        <f t="shared" si="563"/>
        <v>1.1592548076923077</v>
      </c>
      <c r="S46" s="126" t="e">
        <f t="shared" si="563"/>
        <v>#DIV/0!</v>
      </c>
      <c r="T46" s="126" t="e">
        <f t="shared" si="563"/>
        <v>#DIV/0!</v>
      </c>
      <c r="U46" s="126" t="e">
        <f t="shared" si="563"/>
        <v>#DIV/0!</v>
      </c>
      <c r="V46" s="177">
        <f t="shared" si="563"/>
        <v>0.8819949901031634</v>
      </c>
      <c r="W46" s="126" t="e">
        <f t="shared" si="563"/>
        <v>#DIV/0!</v>
      </c>
      <c r="X46" s="126" t="e">
        <f t="shared" si="563"/>
        <v>#DIV/0!</v>
      </c>
      <c r="Y46" s="126">
        <f t="shared" si="563"/>
        <v>0.59700596688203933</v>
      </c>
      <c r="Z46" s="126">
        <f t="shared" si="563"/>
        <v>0.58205689277899342</v>
      </c>
      <c r="AA46" s="126">
        <f t="shared" si="563"/>
        <v>0.75697865353037763</v>
      </c>
      <c r="AB46" s="126">
        <f t="shared" ref="AB46" si="564">AB41/AB38</f>
        <v>0.15071283095723015</v>
      </c>
      <c r="AC46" s="214">
        <f t="shared" si="563"/>
        <v>0.70235334630614354</v>
      </c>
      <c r="AD46" s="224">
        <f t="shared" si="563"/>
        <v>0.77049057540320154</v>
      </c>
      <c r="AE46" s="126">
        <f t="shared" si="563"/>
        <v>0.36914600550964188</v>
      </c>
      <c r="AF46" s="126">
        <f t="shared" si="563"/>
        <v>0.66333333333333333</v>
      </c>
      <c r="AG46" s="126">
        <f t="shared" si="563"/>
        <v>0</v>
      </c>
      <c r="AH46" s="126" t="e">
        <f t="shared" si="563"/>
        <v>#DIV/0!</v>
      </c>
      <c r="AI46" s="126" t="e">
        <f t="shared" si="563"/>
        <v>#DIV/0!</v>
      </c>
      <c r="AJ46" s="126" t="e">
        <f t="shared" si="563"/>
        <v>#DIV/0!</v>
      </c>
      <c r="AK46" s="126">
        <f t="shared" si="563"/>
        <v>0.72241372351160449</v>
      </c>
      <c r="AL46" s="126">
        <f t="shared" si="563"/>
        <v>0.64992164374020545</v>
      </c>
      <c r="AM46" s="126">
        <f t="shared" si="563"/>
        <v>0.32400000000000001</v>
      </c>
      <c r="AN46" s="126" t="e">
        <f t="shared" si="563"/>
        <v>#DIV/0!</v>
      </c>
      <c r="AO46" s="177">
        <f t="shared" si="563"/>
        <v>0.85856187264048422</v>
      </c>
      <c r="AP46" s="126">
        <f t="shared" si="563"/>
        <v>9.4239278772590058</v>
      </c>
      <c r="AQ46" s="214">
        <f t="shared" si="563"/>
        <v>0.8332790156492107</v>
      </c>
      <c r="AR46" s="126" t="e">
        <f t="shared" si="563"/>
        <v>#DIV/0!</v>
      </c>
      <c r="AS46" s="126" t="e">
        <f t="shared" si="563"/>
        <v>#DIV/0!</v>
      </c>
      <c r="AT46" s="126" t="e">
        <f t="shared" si="563"/>
        <v>#DIV/0!</v>
      </c>
      <c r="AU46" s="126" t="e">
        <f t="shared" si="563"/>
        <v>#DIV/0!</v>
      </c>
      <c r="AV46" s="126" t="e">
        <f t="shared" si="563"/>
        <v>#DIV/0!</v>
      </c>
      <c r="AW46" s="126" t="e">
        <f t="shared" si="563"/>
        <v>#DIV/0!</v>
      </c>
      <c r="AX46" s="126" t="e">
        <f t="shared" si="563"/>
        <v>#DIV/0!</v>
      </c>
      <c r="AY46" s="126">
        <f t="shared" si="563"/>
        <v>1.9375</v>
      </c>
      <c r="AZ46" s="126" t="e">
        <f t="shared" si="563"/>
        <v>#DIV/0!</v>
      </c>
      <c r="BA46" s="126" t="e">
        <f t="shared" si="563"/>
        <v>#DIV/0!</v>
      </c>
      <c r="BB46" s="214">
        <f t="shared" si="563"/>
        <v>0.8438167396309354</v>
      </c>
      <c r="BC46" s="126">
        <f t="shared" si="563"/>
        <v>0.7292118582791034</v>
      </c>
      <c r="BD46" s="126">
        <f t="shared" si="563"/>
        <v>0.73559445660102118</v>
      </c>
      <c r="BE46" s="126" t="e">
        <f t="shared" si="563"/>
        <v>#DIV/0!</v>
      </c>
      <c r="BF46" s="126">
        <f t="shared" si="563"/>
        <v>1.6154037886340977</v>
      </c>
      <c r="BG46" s="126">
        <f t="shared" si="563"/>
        <v>5.2794117647058822</v>
      </c>
      <c r="BH46" s="177">
        <f t="shared" si="563"/>
        <v>0.70044530106095138</v>
      </c>
      <c r="BI46" s="224">
        <f t="shared" si="563"/>
        <v>0.74986553110504484</v>
      </c>
      <c r="BJ46" s="126">
        <f t="shared" si="563"/>
        <v>0.50492163812614765</v>
      </c>
      <c r="BK46" s="126">
        <f t="shared" si="563"/>
        <v>0.75393351063829783</v>
      </c>
      <c r="BM46" s="126" t="e">
        <f t="shared" ref="BM46" si="565">BM41/BM38</f>
        <v>#DIV/0!</v>
      </c>
    </row>
    <row r="47" spans="1:65" s="180" customFormat="1" ht="15.6" x14ac:dyDescent="0.3">
      <c r="A47" s="128"/>
      <c r="B47" s="5" t="s">
        <v>335</v>
      </c>
      <c r="C47" s="11">
        <f>C41-C38</f>
        <v>-341139</v>
      </c>
      <c r="D47" s="11">
        <f t="shared" ref="D47:BM47" si="566">D41-D38</f>
        <v>-88329</v>
      </c>
      <c r="E47" s="11">
        <f t="shared" si="566"/>
        <v>-283</v>
      </c>
      <c r="F47" s="11">
        <f t="shared" si="566"/>
        <v>-41338</v>
      </c>
      <c r="G47" s="11">
        <f t="shared" si="566"/>
        <v>-25856</v>
      </c>
      <c r="H47" s="11">
        <f t="shared" si="566"/>
        <v>0</v>
      </c>
      <c r="I47" s="11">
        <f t="shared" si="566"/>
        <v>0</v>
      </c>
      <c r="J47" s="11">
        <f t="shared" si="566"/>
        <v>0</v>
      </c>
      <c r="K47" s="11">
        <f t="shared" si="566"/>
        <v>301</v>
      </c>
      <c r="L47" s="11">
        <f t="shared" si="566"/>
        <v>-6589</v>
      </c>
      <c r="M47" s="11">
        <f t="shared" si="566"/>
        <v>-1927</v>
      </c>
      <c r="N47" s="11">
        <f t="shared" si="566"/>
        <v>-114</v>
      </c>
      <c r="O47" s="11">
        <f t="shared" si="566"/>
        <v>-1642</v>
      </c>
      <c r="P47" s="11">
        <f t="shared" si="566"/>
        <v>4044</v>
      </c>
      <c r="Q47" s="11">
        <f t="shared" si="566"/>
        <v>0</v>
      </c>
      <c r="R47" s="11">
        <f t="shared" si="566"/>
        <v>530</v>
      </c>
      <c r="S47" s="11">
        <f t="shared" si="566"/>
        <v>0</v>
      </c>
      <c r="T47" s="11">
        <f t="shared" si="566"/>
        <v>0</v>
      </c>
      <c r="U47" s="11">
        <f t="shared" si="566"/>
        <v>0</v>
      </c>
      <c r="V47" s="9">
        <f t="shared" si="566"/>
        <v>-48946</v>
      </c>
      <c r="W47" s="11">
        <f t="shared" si="566"/>
        <v>0</v>
      </c>
      <c r="X47" s="11">
        <f t="shared" si="566"/>
        <v>0</v>
      </c>
      <c r="Y47" s="11">
        <f t="shared" si="566"/>
        <v>-11414</v>
      </c>
      <c r="Z47" s="11">
        <f t="shared" si="566"/>
        <v>-1146</v>
      </c>
      <c r="AA47" s="11">
        <f t="shared" si="566"/>
        <v>-296</v>
      </c>
      <c r="AB47" s="11">
        <f t="shared" ref="AB47" si="567">AB41-AB38</f>
        <v>-417</v>
      </c>
      <c r="AC47" s="10">
        <f t="shared" si="566"/>
        <v>-363890</v>
      </c>
      <c r="AD47" s="222">
        <f t="shared" si="566"/>
        <v>-928451</v>
      </c>
      <c r="AE47" s="11">
        <f t="shared" si="566"/>
        <v>-687</v>
      </c>
      <c r="AF47" s="11">
        <f t="shared" si="566"/>
        <v>-101</v>
      </c>
      <c r="AG47" s="11">
        <f t="shared" si="566"/>
        <v>-3964</v>
      </c>
      <c r="AH47" s="11">
        <f t="shared" si="566"/>
        <v>0</v>
      </c>
      <c r="AI47" s="11">
        <f t="shared" si="566"/>
        <v>0</v>
      </c>
      <c r="AJ47" s="11">
        <f t="shared" si="566"/>
        <v>0</v>
      </c>
      <c r="AK47" s="11">
        <f t="shared" si="566"/>
        <v>-68772</v>
      </c>
      <c r="AL47" s="11">
        <f t="shared" si="566"/>
        <v>-8042</v>
      </c>
      <c r="AM47" s="11">
        <f t="shared" si="566"/>
        <v>-338</v>
      </c>
      <c r="AN47" s="11">
        <f t="shared" si="566"/>
        <v>0</v>
      </c>
      <c r="AO47" s="9">
        <f t="shared" si="566"/>
        <v>-17571</v>
      </c>
      <c r="AP47" s="11">
        <f t="shared" si="566"/>
        <v>-203699</v>
      </c>
      <c r="AQ47" s="10">
        <f t="shared" si="566"/>
        <v>-58318</v>
      </c>
      <c r="AR47" s="11">
        <f t="shared" si="566"/>
        <v>0</v>
      </c>
      <c r="AS47" s="11">
        <f t="shared" si="566"/>
        <v>0</v>
      </c>
      <c r="AT47" s="11">
        <f t="shared" si="566"/>
        <v>0</v>
      </c>
      <c r="AU47" s="11">
        <f t="shared" si="566"/>
        <v>0</v>
      </c>
      <c r="AV47" s="11">
        <f t="shared" si="566"/>
        <v>0</v>
      </c>
      <c r="AW47" s="11">
        <f t="shared" si="566"/>
        <v>0</v>
      </c>
      <c r="AX47" s="11">
        <f t="shared" si="566"/>
        <v>0</v>
      </c>
      <c r="AY47" s="11">
        <f t="shared" si="566"/>
        <v>90</v>
      </c>
      <c r="AZ47" s="11">
        <f t="shared" si="566"/>
        <v>0</v>
      </c>
      <c r="BA47" s="11">
        <f t="shared" si="566"/>
        <v>0</v>
      </c>
      <c r="BB47" s="10">
        <f t="shared" si="566"/>
        <v>-148090</v>
      </c>
      <c r="BC47" s="11">
        <f t="shared" si="566"/>
        <v>-749</v>
      </c>
      <c r="BD47" s="11">
        <f t="shared" si="566"/>
        <v>-725</v>
      </c>
      <c r="BE47" s="11">
        <f t="shared" si="566"/>
        <v>0</v>
      </c>
      <c r="BF47" s="11">
        <f t="shared" si="566"/>
        <v>4938</v>
      </c>
      <c r="BG47" s="11">
        <f t="shared" si="566"/>
        <v>291</v>
      </c>
      <c r="BH47" s="11">
        <f t="shared" si="566"/>
        <v>-505737</v>
      </c>
      <c r="BI47" s="222">
        <f t="shared" si="566"/>
        <v>-1434188</v>
      </c>
      <c r="BJ47" s="11">
        <f t="shared" si="566"/>
        <v>-46373</v>
      </c>
      <c r="BK47" s="11">
        <f t="shared" si="566"/>
        <v>-1387815</v>
      </c>
      <c r="BL47" s="11">
        <f t="shared" si="566"/>
        <v>4252182</v>
      </c>
      <c r="BM47" s="11">
        <f t="shared" si="566"/>
        <v>1135264</v>
      </c>
    </row>
    <row r="48" spans="1:65" s="180" customFormat="1" ht="15.6" x14ac:dyDescent="0.3">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6"/>
      <c r="AD48" s="225"/>
      <c r="AE48" s="5"/>
      <c r="AF48" s="5"/>
      <c r="AG48" s="5"/>
      <c r="AH48" s="5"/>
      <c r="AI48" s="5"/>
      <c r="AJ48" s="5"/>
      <c r="AK48" s="5"/>
      <c r="AL48" s="5"/>
      <c r="AM48" s="5"/>
      <c r="AN48" s="5"/>
      <c r="AO48" s="16"/>
      <c r="AP48" s="5"/>
      <c r="AQ48" s="6"/>
      <c r="AR48" s="5"/>
      <c r="AS48" s="5"/>
      <c r="AT48" s="5"/>
      <c r="AU48" s="5"/>
      <c r="AV48" s="5"/>
      <c r="AW48" s="6"/>
      <c r="AX48" s="5"/>
      <c r="AY48" s="5"/>
      <c r="AZ48" s="5"/>
      <c r="BA48" s="5"/>
      <c r="BB48" s="6"/>
      <c r="BC48" s="5"/>
      <c r="BD48" s="5"/>
      <c r="BE48" s="5"/>
      <c r="BF48" s="5"/>
      <c r="BG48" s="5"/>
      <c r="BH48" s="16"/>
      <c r="BI48" s="225"/>
      <c r="BJ48" s="5"/>
      <c r="BK48" s="48"/>
    </row>
    <row r="49" spans="1:65" ht="15.6" x14ac:dyDescent="0.3">
      <c r="A49" s="15" t="s">
        <v>139</v>
      </c>
      <c r="B49" s="11" t="s">
        <v>329</v>
      </c>
      <c r="C49" s="120">
        <v>2421719</v>
      </c>
      <c r="D49" s="120">
        <v>629340</v>
      </c>
      <c r="E49" s="120">
        <v>115982</v>
      </c>
      <c r="F49" s="120">
        <v>213122</v>
      </c>
      <c r="G49" s="120">
        <v>151588</v>
      </c>
      <c r="H49" s="120">
        <v>0</v>
      </c>
      <c r="I49" s="120">
        <v>0</v>
      </c>
      <c r="J49" s="120">
        <v>2409</v>
      </c>
      <c r="K49" s="120">
        <v>604</v>
      </c>
      <c r="L49" s="120">
        <v>26649</v>
      </c>
      <c r="M49" s="120">
        <v>48687</v>
      </c>
      <c r="N49" s="120">
        <v>221</v>
      </c>
      <c r="O49" s="120">
        <v>8812</v>
      </c>
      <c r="P49" s="120">
        <v>201261</v>
      </c>
      <c r="Q49" s="120">
        <v>0</v>
      </c>
      <c r="R49" s="120">
        <v>9289</v>
      </c>
      <c r="S49" s="120">
        <v>0</v>
      </c>
      <c r="T49" s="120">
        <v>0</v>
      </c>
      <c r="U49" s="120"/>
      <c r="V49" s="189">
        <v>3664</v>
      </c>
      <c r="W49" s="120">
        <v>0</v>
      </c>
      <c r="X49" s="120">
        <v>0</v>
      </c>
      <c r="Y49" s="120">
        <v>28168</v>
      </c>
      <c r="Z49" s="120">
        <v>2952</v>
      </c>
      <c r="AA49" s="120">
        <v>2113</v>
      </c>
      <c r="AB49" s="120">
        <v>361</v>
      </c>
      <c r="AC49" s="151">
        <v>0</v>
      </c>
      <c r="AD49" s="228">
        <f t="shared" ref="AD49:AD50" si="568">SUM(C49:AC49)</f>
        <v>3866941</v>
      </c>
      <c r="AE49" s="120">
        <v>2887</v>
      </c>
      <c r="AF49" s="120">
        <v>24918</v>
      </c>
      <c r="AG49" s="120">
        <v>5958</v>
      </c>
      <c r="AH49" s="120">
        <v>0</v>
      </c>
      <c r="AI49" s="120">
        <v>0</v>
      </c>
      <c r="AJ49" s="120">
        <v>300</v>
      </c>
      <c r="AK49" s="120">
        <v>262006</v>
      </c>
      <c r="AL49" s="120">
        <v>315494</v>
      </c>
      <c r="AM49" s="120">
        <v>0</v>
      </c>
      <c r="AN49" s="120">
        <v>15411</v>
      </c>
      <c r="AO49" s="189">
        <v>725526</v>
      </c>
      <c r="AP49" s="120">
        <v>144031</v>
      </c>
      <c r="AQ49" s="151">
        <v>256</v>
      </c>
      <c r="AR49" s="120">
        <v>0</v>
      </c>
      <c r="AS49" s="120"/>
      <c r="AT49" s="120"/>
      <c r="AU49" s="120">
        <v>0</v>
      </c>
      <c r="AV49" s="120"/>
      <c r="AW49" s="120">
        <v>234</v>
      </c>
      <c r="AX49" s="120">
        <v>75</v>
      </c>
      <c r="AY49" s="120">
        <v>0</v>
      </c>
      <c r="AZ49" s="120">
        <v>0</v>
      </c>
      <c r="BA49" s="120">
        <v>0</v>
      </c>
      <c r="BB49" s="151">
        <v>0</v>
      </c>
      <c r="BC49" s="120">
        <v>25357</v>
      </c>
      <c r="BD49" s="120">
        <v>25112</v>
      </c>
      <c r="BE49" s="120">
        <v>0</v>
      </c>
      <c r="BF49" s="120">
        <v>52048</v>
      </c>
      <c r="BG49" s="120">
        <v>312885</v>
      </c>
      <c r="BH49" s="9">
        <f>SUM(AE49:BG49)</f>
        <v>1912498</v>
      </c>
      <c r="BI49" s="221">
        <f>AD49+BH49</f>
        <v>5779439</v>
      </c>
      <c r="BJ49" s="96">
        <v>93439</v>
      </c>
      <c r="BK49" s="49">
        <f t="shared" ref="BK49:BK50" si="569">BI49-BJ49</f>
        <v>5686000</v>
      </c>
      <c r="BL49">
        <v>5</v>
      </c>
      <c r="BM49" s="30"/>
    </row>
    <row r="50" spans="1:65" s="41" customFormat="1" ht="15.6" x14ac:dyDescent="0.3">
      <c r="A50" s="134" t="s">
        <v>139</v>
      </c>
      <c r="B50" s="215" t="s">
        <v>318</v>
      </c>
      <c r="C50" s="10">
        <v>1854153</v>
      </c>
      <c r="D50" s="10">
        <v>502139</v>
      </c>
      <c r="E50" s="10">
        <v>118279</v>
      </c>
      <c r="F50" s="10">
        <v>162221</v>
      </c>
      <c r="G50" s="10">
        <v>113664</v>
      </c>
      <c r="H50" s="10">
        <v>0</v>
      </c>
      <c r="I50" s="10">
        <v>0</v>
      </c>
      <c r="J50" s="10">
        <v>2214</v>
      </c>
      <c r="K50" s="10">
        <v>1065</v>
      </c>
      <c r="L50" s="10">
        <v>27684</v>
      </c>
      <c r="M50" s="10">
        <v>61600</v>
      </c>
      <c r="N50" s="10">
        <v>172</v>
      </c>
      <c r="O50" s="10">
        <v>8882</v>
      </c>
      <c r="P50" s="10">
        <v>137069</v>
      </c>
      <c r="Q50" s="10">
        <v>0</v>
      </c>
      <c r="R50" s="10">
        <v>6631</v>
      </c>
      <c r="S50" s="10">
        <v>0</v>
      </c>
      <c r="T50" s="10">
        <v>0</v>
      </c>
      <c r="U50" s="10"/>
      <c r="V50" s="10">
        <v>4030</v>
      </c>
      <c r="W50" s="10">
        <v>0</v>
      </c>
      <c r="X50" s="10">
        <v>0</v>
      </c>
      <c r="Y50" s="10">
        <v>3580</v>
      </c>
      <c r="Z50" s="10">
        <v>369</v>
      </c>
      <c r="AA50" s="10">
        <v>523</v>
      </c>
      <c r="AB50" s="10">
        <v>3373</v>
      </c>
      <c r="AC50" s="10">
        <v>0</v>
      </c>
      <c r="AD50" s="228">
        <f t="shared" si="568"/>
        <v>3007648</v>
      </c>
      <c r="AE50" s="10">
        <v>2307</v>
      </c>
      <c r="AF50" s="10">
        <v>18951</v>
      </c>
      <c r="AG50" s="10">
        <v>2423</v>
      </c>
      <c r="AH50" s="10">
        <v>0</v>
      </c>
      <c r="AI50" s="10">
        <v>0</v>
      </c>
      <c r="AJ50" s="10">
        <v>66</v>
      </c>
      <c r="AK50" s="10">
        <v>228135</v>
      </c>
      <c r="AL50" s="10">
        <v>247009</v>
      </c>
      <c r="AM50" s="10">
        <v>0</v>
      </c>
      <c r="AN50" s="10">
        <v>11523</v>
      </c>
      <c r="AO50" s="10">
        <v>474928</v>
      </c>
      <c r="AP50" s="10">
        <v>62281</v>
      </c>
      <c r="AQ50" s="10">
        <v>351</v>
      </c>
      <c r="AR50" s="10">
        <v>0</v>
      </c>
      <c r="AS50" s="10"/>
      <c r="AT50" s="10"/>
      <c r="AU50" s="10">
        <v>0</v>
      </c>
      <c r="AV50" s="10"/>
      <c r="AW50" s="10">
        <v>8</v>
      </c>
      <c r="AX50" s="10">
        <v>66</v>
      </c>
      <c r="AY50" s="10">
        <v>0</v>
      </c>
      <c r="AZ50" s="10">
        <v>0</v>
      </c>
      <c r="BA50" s="10">
        <v>0</v>
      </c>
      <c r="BB50" s="10">
        <v>0</v>
      </c>
      <c r="BC50" s="10">
        <v>20027</v>
      </c>
      <c r="BD50" s="10">
        <v>20026</v>
      </c>
      <c r="BE50" s="10">
        <v>0</v>
      </c>
      <c r="BF50" s="10">
        <v>36167</v>
      </c>
      <c r="BG50" s="10">
        <v>211961</v>
      </c>
      <c r="BH50" s="10">
        <f>SUM(AE50:BG50)</f>
        <v>1336229</v>
      </c>
      <c r="BI50" s="221">
        <f>AD50+BH50</f>
        <v>4343877</v>
      </c>
      <c r="BJ50" s="10">
        <v>64324</v>
      </c>
      <c r="BK50" s="10">
        <f t="shared" si="569"/>
        <v>4279553</v>
      </c>
      <c r="BM50" s="216"/>
    </row>
    <row r="51" spans="1:65" ht="15.6" x14ac:dyDescent="0.3">
      <c r="A51" s="128"/>
      <c r="B51" s="12" t="s">
        <v>319</v>
      </c>
      <c r="C51" s="9">
        <f>IF('Upto Month COPPY'!$F$4="",0,'Upto Month COPPY'!$F$4)</f>
        <v>1813321</v>
      </c>
      <c r="D51" s="9">
        <f>IF('Upto Month COPPY'!$F$5="",0,'Upto Month COPPY'!$F$5)</f>
        <v>301172</v>
      </c>
      <c r="E51" s="9">
        <f>IF('Upto Month COPPY'!$F$6="",0,'Upto Month COPPY'!$F$6)</f>
        <v>112472</v>
      </c>
      <c r="F51" s="9">
        <f>IF('Upto Month COPPY'!$F$7="",0,'Upto Month COPPY'!$F$7)</f>
        <v>146371</v>
      </c>
      <c r="G51" s="9">
        <f>IF('Upto Month COPPY'!$F$8="",0,'Upto Month COPPY'!$F$8)</f>
        <v>99259</v>
      </c>
      <c r="H51" s="9">
        <f>IF('Upto Month COPPY'!$F$9="",0,'Upto Month COPPY'!$F$9)</f>
        <v>0</v>
      </c>
      <c r="I51" s="9">
        <f>IF('Upto Month COPPY'!$F$10="",0,'Upto Month COPPY'!$F$10)</f>
        <v>0</v>
      </c>
      <c r="J51" s="9">
        <f>IF('Upto Month COPPY'!$F$11="",0,'Upto Month COPPY'!$F$11)</f>
        <v>2880</v>
      </c>
      <c r="K51" s="9">
        <f>IF('Upto Month COPPY'!$F$12="",0,'Upto Month COPPY'!$F$12)</f>
        <v>523</v>
      </c>
      <c r="L51" s="9">
        <f>IF('Upto Month COPPY'!$F$13="",0,'Upto Month COPPY'!$F$13)</f>
        <v>25436</v>
      </c>
      <c r="M51" s="9">
        <f>IF('Upto Month COPPY'!$F$14="",0,'Upto Month COPPY'!$F$14)</f>
        <v>43379</v>
      </c>
      <c r="N51" s="9">
        <f>IF('Upto Month COPPY'!$F$15="",0,'Upto Month COPPY'!$F$15)</f>
        <v>81</v>
      </c>
      <c r="O51" s="9">
        <f>IF('Upto Month COPPY'!$F$16="",0,'Upto Month COPPY'!$F$16)</f>
        <v>5976</v>
      </c>
      <c r="P51" s="9">
        <f>IF('Upto Month COPPY'!$F$17="",0,'Upto Month COPPY'!$F$17)</f>
        <v>163085</v>
      </c>
      <c r="Q51" s="9">
        <f>IF('Upto Month COPPY'!$F$18="",0,'Upto Month COPPY'!$F$18)</f>
        <v>0</v>
      </c>
      <c r="R51" s="9">
        <f>IF('Upto Month COPPY'!$F$21="",0,'Upto Month COPPY'!$F$21)</f>
        <v>3403</v>
      </c>
      <c r="S51" s="9">
        <f>IF('Upto Month COPPY'!$F$26="",0,'Upto Month COPPY'!$F$26)</f>
        <v>0</v>
      </c>
      <c r="T51" s="9">
        <f>IF('Upto Month COPPY'!$F$27="",0,'Upto Month COPPY'!$F$27)</f>
        <v>0</v>
      </c>
      <c r="U51" s="9">
        <f>IF('Upto Month COPPY'!$F$30="",0,'Upto Month COPPY'!$F$30)</f>
        <v>0</v>
      </c>
      <c r="V51" s="9">
        <f>IF('Upto Month COPPY'!$F$35="",0,'Upto Month COPPY'!$F$35)</f>
        <v>72551</v>
      </c>
      <c r="W51" s="9">
        <f>IF('Upto Month COPPY'!$F$39="",0,'Upto Month COPPY'!$F$39)</f>
        <v>0</v>
      </c>
      <c r="X51" s="9">
        <f>IF('Upto Month COPPY'!$F$40="",0,'Upto Month COPPY'!$F$40)</f>
        <v>0</v>
      </c>
      <c r="Y51" s="9">
        <f>IF('Upto Month COPPY'!$F$42="",0,'Upto Month COPPY'!$F$42)</f>
        <v>4212</v>
      </c>
      <c r="Z51" s="9">
        <f>IF('Upto Month COPPY'!$F$43="",0,'Upto Month COPPY'!$F$43)</f>
        <v>187</v>
      </c>
      <c r="AA51" s="9">
        <f>IF('Upto Month COPPY'!$F$44="",0,'Upto Month COPPY'!$F$44)</f>
        <v>774</v>
      </c>
      <c r="AB51" s="9">
        <f>IF('Upto Month COPPY'!$F$48="",0,'Upto Month COPPY'!$F$48)</f>
        <v>0</v>
      </c>
      <c r="AC51" s="10">
        <f>IF('Upto Month COPPY'!$F$51="",0,'Upto Month COPPY'!$F$51)</f>
        <v>0</v>
      </c>
      <c r="AD51" s="228">
        <f t="shared" ref="AD51:AD52" si="570">SUM(C51:AC51)</f>
        <v>2795082</v>
      </c>
      <c r="AE51" s="9">
        <f>IF('Upto Month COPPY'!$F$19="",0,'Upto Month COPPY'!$F$19)</f>
        <v>2180</v>
      </c>
      <c r="AF51" s="9">
        <f>IF('Upto Month COPPY'!$F$20="",0,'Upto Month COPPY'!$F$20)</f>
        <v>25242</v>
      </c>
      <c r="AG51" s="9">
        <f>IF('Upto Month COPPY'!$F$22="",0,'Upto Month COPPY'!$F$22)</f>
        <v>4744</v>
      </c>
      <c r="AH51" s="9">
        <f>IF('Upto Month COPPY'!$F$23="",0,'Upto Month COPPY'!$F$23)</f>
        <v>18</v>
      </c>
      <c r="AI51" s="9">
        <f>IF('Upto Month COPPY'!$F$24="",0,'Upto Month COPPY'!$F$24)</f>
        <v>0</v>
      </c>
      <c r="AJ51" s="9">
        <f>IF('Upto Month COPPY'!$F$25="",0,'Upto Month COPPY'!$F$25)</f>
        <v>0</v>
      </c>
      <c r="AK51" s="9">
        <f>IF('Upto Month COPPY'!$F$28="",0,'Upto Month COPPY'!$F$28)</f>
        <v>296403</v>
      </c>
      <c r="AL51" s="9">
        <f>IF('Upto Month COPPY'!$F$29="",0,'Upto Month COPPY'!$F$29)</f>
        <v>309476</v>
      </c>
      <c r="AM51" s="9">
        <f>IF('Upto Month COPPY'!$F$31="",0,'Upto Month COPPY'!$F$31)</f>
        <v>0</v>
      </c>
      <c r="AN51" s="9">
        <f>IF('Upto Month COPPY'!$F$32="",0,'Upto Month COPPY'!$F$32)</f>
        <v>4643</v>
      </c>
      <c r="AO51" s="9">
        <f>IF('Upto Month COPPY'!$F$33="",0,'Upto Month COPPY'!$F$33)</f>
        <v>523058</v>
      </c>
      <c r="AP51" s="9">
        <f>IF('Upto Month COPPY'!$F$34="",0,'Upto Month COPPY'!$F$34)</f>
        <v>-8567</v>
      </c>
      <c r="AQ51" s="10">
        <f>IF('Upto Month COPPY'!$F$36="",0,'Upto Month COPPY'!$F$36)</f>
        <v>-3026</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-840</v>
      </c>
      <c r="AY51" s="9">
        <f>IF('Upto Month COPPY'!$F$47="",0,'Upto Month COPPY'!$F$47)</f>
        <v>0</v>
      </c>
      <c r="AZ51" s="9">
        <f>IF('Upto Month COPPY'!$F$49="",0,'Upto Month COPPY'!$F$49)</f>
        <v>0</v>
      </c>
      <c r="BA51" s="9">
        <f>IF('Upto Month COPPY'!$F$50="",0,'Upto Month COPPY'!$F$50)</f>
        <v>0</v>
      </c>
      <c r="BB51" s="10">
        <f>IF('Upto Month COPPY'!$F$52="",0,'Upto Month COPPY'!$F$52)</f>
        <v>0</v>
      </c>
      <c r="BC51" s="9">
        <f>IF('Upto Month COPPY'!$F$53="",0,'Upto Month COPPY'!$F$53)</f>
        <v>23041</v>
      </c>
      <c r="BD51" s="9">
        <f>IF('Upto Month COPPY'!$F$54="",0,'Upto Month COPPY'!$F$54)</f>
        <v>23024</v>
      </c>
      <c r="BE51" s="9">
        <f>IF('Upto Month COPPY'!$F$55="",0,'Upto Month COPPY'!$F$55)</f>
        <v>0</v>
      </c>
      <c r="BF51" s="9">
        <f>IF('Upto Month COPPY'!$F$56="",0,'Upto Month COPPY'!$F$56)</f>
        <v>55036</v>
      </c>
      <c r="BG51" s="9">
        <f>IF('Upto Month COPPY'!$F$58="",0,'Upto Month COPPY'!$F$58)</f>
        <v>305902</v>
      </c>
      <c r="BH51" s="9">
        <f>SUM(AE51:BG51)</f>
        <v>1560334</v>
      </c>
      <c r="BI51" s="221">
        <f>AD51+BH51</f>
        <v>4355416</v>
      </c>
      <c r="BJ51" s="9">
        <f>IF('Upto Month COPPY'!$F$60="",0,'Upto Month COPPY'!$F$60)</f>
        <v>18049</v>
      </c>
      <c r="BK51" s="49">
        <f t="shared" ref="BK51:BK52" si="571">BI51-BJ51</f>
        <v>4337367</v>
      </c>
      <c r="BL51">
        <f>'Upto Month COPPY'!$F$61</f>
        <v>4337366</v>
      </c>
      <c r="BM51" s="30">
        <f t="shared" ref="BM51:BM55" si="572">BK51-AD51</f>
        <v>1542285</v>
      </c>
    </row>
    <row r="52" spans="1:65" ht="15.6" x14ac:dyDescent="0.3">
      <c r="A52" s="128"/>
      <c r="B52" s="182" t="s">
        <v>320</v>
      </c>
      <c r="C52" s="9">
        <f>IF('Upto Month Current'!$F$4="",0,'Upto Month Current'!$F$4)</f>
        <v>1811400</v>
      </c>
      <c r="D52" s="9">
        <f>IF('Upto Month Current'!$F$5="",0,'Upto Month Current'!$F$5)</f>
        <v>476217</v>
      </c>
      <c r="E52" s="9">
        <f>IF('Upto Month Current'!$F$6="",0,'Upto Month Current'!$F$6)</f>
        <v>113628</v>
      </c>
      <c r="F52" s="9">
        <f>IF('Upto Month Current'!$F$7="",0,'Upto Month Current'!$F$7)</f>
        <v>159713</v>
      </c>
      <c r="G52" s="9">
        <f>IF('Upto Month Current'!$F$8="",0,'Upto Month Current'!$F$8)</f>
        <v>111411</v>
      </c>
      <c r="H52" s="9">
        <f>IF('Upto Month Current'!$F$9="",0,'Upto Month Current'!$F$9)</f>
        <v>0</v>
      </c>
      <c r="I52" s="9">
        <f>IF('Upto Month Current'!$F$10="",0,'Upto Month Current'!$F$10)</f>
        <v>0</v>
      </c>
      <c r="J52" s="9">
        <f>IF('Upto Month Current'!$F$11="",0,'Upto Month Current'!$F$11)</f>
        <v>1942</v>
      </c>
      <c r="K52" s="9">
        <f>IF('Upto Month Current'!$F$12="",0,'Upto Month Current'!$F$12)</f>
        <v>1001</v>
      </c>
      <c r="L52" s="9">
        <f>IF('Upto Month Current'!$F$13="",0,'Upto Month Current'!$F$13)</f>
        <v>22352</v>
      </c>
      <c r="M52" s="9">
        <f>IF('Upto Month Current'!$F$14="",0,'Upto Month Current'!$F$14)</f>
        <v>40020</v>
      </c>
      <c r="N52" s="9">
        <f>IF('Upto Month Current'!$F$15="",0,'Upto Month Current'!$F$15)</f>
        <v>79</v>
      </c>
      <c r="O52" s="9">
        <f>IF('Upto Month Current'!$F$16="",0,'Upto Month Current'!$F$16)</f>
        <v>4468</v>
      </c>
      <c r="P52" s="9">
        <f>IF('Upto Month Current'!$F$17="",0,'Upto Month Current'!$F$17)</f>
        <v>167602</v>
      </c>
      <c r="Q52" s="9">
        <f>IF('Upto Month Current'!$F$18="",0,'Upto Month Current'!$F$18)</f>
        <v>0</v>
      </c>
      <c r="R52" s="9">
        <f>IF('Upto Month Current'!$F$21="",0,'Upto Month Current'!$F$21)</f>
        <v>5798</v>
      </c>
      <c r="S52" s="9">
        <f>IF('Upto Month Current'!$F$26="",0,'Upto Month Current'!$F$26)</f>
        <v>0</v>
      </c>
      <c r="T52" s="9">
        <f>IF('Upto Month Current'!$F$27="",0,'Upto Month Current'!$F$27)</f>
        <v>0</v>
      </c>
      <c r="U52" s="9">
        <f>IF('Upto Month Current'!$F$30="",0,'Upto Month Current'!$F$30)</f>
        <v>0</v>
      </c>
      <c r="V52" s="9">
        <f>IF('Upto Month Current'!$F$35="",0,'Upto Month Current'!$F$35)</f>
        <v>7839</v>
      </c>
      <c r="W52" s="9">
        <f>IF('Upto Month Current'!$F$39="",0,'Upto Month Current'!$F$39)</f>
        <v>0</v>
      </c>
      <c r="X52" s="9">
        <f>IF('Upto Month Current'!$F$40="",0,'Upto Month Current'!$F$40)</f>
        <v>0</v>
      </c>
      <c r="Y52" s="9">
        <f>IF('Upto Month Current'!$F$42="",0,'Upto Month Current'!$F$42)</f>
        <v>19753</v>
      </c>
      <c r="Z52" s="9">
        <f>IF('Upto Month Current'!$F$43="",0,'Upto Month Current'!$F$43)</f>
        <v>2037</v>
      </c>
      <c r="AA52" s="9">
        <f>IF('Upto Month Current'!$F$44="",0,'Upto Month Current'!$F$44)</f>
        <v>1519</v>
      </c>
      <c r="AB52" s="9">
        <f>IF('Upto Month Current'!$F$48="",0,'Upto Month Current'!$F$48)</f>
        <v>40</v>
      </c>
      <c r="AC52" s="10">
        <f>IF('Upto Month Current'!$F$51="",0,'Upto Month Current'!$F$51)</f>
        <v>0</v>
      </c>
      <c r="AD52" s="228">
        <f t="shared" si="570"/>
        <v>2946819</v>
      </c>
      <c r="AE52" s="9">
        <f>IF('Upto Month Current'!$F$19="",0,'Upto Month Current'!$F$19)</f>
        <v>3213</v>
      </c>
      <c r="AF52" s="9">
        <f>IF('Upto Month Current'!$F$20="",0,'Upto Month Current'!$F$20)</f>
        <v>54817</v>
      </c>
      <c r="AG52" s="9">
        <f>IF('Upto Month Current'!$F$22="",0,'Upto Month Current'!$F$22)</f>
        <v>2503</v>
      </c>
      <c r="AH52" s="9">
        <f>IF('Upto Month Current'!$F$23="",0,'Upto Month Current'!$F$23)</f>
        <v>0</v>
      </c>
      <c r="AI52" s="9">
        <f>IF('Upto Month Current'!$F$24="",0,'Upto Month Current'!$F$24)</f>
        <v>0</v>
      </c>
      <c r="AJ52" s="9">
        <f>IF('Upto Month Current'!$F$25="",0,'Upto Month Current'!$F$25)</f>
        <v>222</v>
      </c>
      <c r="AK52" s="9">
        <f>IF('Upto Month Current'!$F$28="",0,'Upto Month Current'!$F$28)</f>
        <v>196364</v>
      </c>
      <c r="AL52" s="9">
        <f>IF('Upto Month Current'!$F$29="",0,'Upto Month Current'!$F$29)</f>
        <v>201483</v>
      </c>
      <c r="AM52" s="9">
        <f>IF('Upto Month Current'!$F$31="",0,'Upto Month Current'!$F$31)</f>
        <v>0</v>
      </c>
      <c r="AN52" s="9">
        <f>IF('Upto Month Current'!$F$32="",0,'Upto Month Current'!$F$32)</f>
        <v>2605</v>
      </c>
      <c r="AO52" s="9">
        <f>IF('Upto Month Current'!$F$33="",0,'Upto Month Current'!$F$33)</f>
        <v>603958</v>
      </c>
      <c r="AP52" s="9">
        <f>IF('Upto Month Current'!$F$34="",0,'Upto Month Current'!$F$34)</f>
        <v>39969</v>
      </c>
      <c r="AQ52" s="10">
        <f>IF('Upto Month Current'!$F$36="",0,'Upto Month Current'!$F$36)</f>
        <v>14955</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12</v>
      </c>
      <c r="AX52" s="9">
        <f>IF('Upto Month Current'!$F$46="",0,'Upto Month Current'!$F$46)</f>
        <v>0</v>
      </c>
      <c r="AY52" s="9">
        <f>IF('Upto Month Current'!$F$47="",0,'Upto Month Current'!$F$47)</f>
        <v>0</v>
      </c>
      <c r="AZ52" s="9">
        <f>IF('Upto Month Current'!$F$49="",0,'Upto Month Current'!$F$49)</f>
        <v>0</v>
      </c>
      <c r="BA52" s="9">
        <f>IF('Upto Month Current'!$F$50="",0,'Upto Month Current'!$F$50)</f>
        <v>0</v>
      </c>
      <c r="BB52" s="10">
        <f>IF('Upto Month Current'!$F$52="",0,'Upto Month Current'!$F$52)</f>
        <v>0</v>
      </c>
      <c r="BC52" s="9">
        <f>IF('Upto Month Current'!$F$53="",0,'Upto Month Current'!$F$53)</f>
        <v>21563</v>
      </c>
      <c r="BD52" s="9">
        <f>IF('Upto Month Current'!$F$54="",0,'Upto Month Current'!$F$54)</f>
        <v>21563</v>
      </c>
      <c r="BE52" s="9">
        <f>IF('Upto Month Current'!$F$55="",0,'Upto Month Current'!$F$55)</f>
        <v>0</v>
      </c>
      <c r="BF52" s="9">
        <f>IF('Upto Month Current'!$F$56="",0,'Upto Month Current'!$F$56)</f>
        <v>57406</v>
      </c>
      <c r="BG52" s="9">
        <f>IF('Upto Month Current'!$F$58="",0,'Upto Month Current'!$F$58)</f>
        <v>435254</v>
      </c>
      <c r="BH52" s="9">
        <f>SUM(AE52:BG52)</f>
        <v>1655887</v>
      </c>
      <c r="BI52" s="221">
        <f>AD52+BH52</f>
        <v>4602706</v>
      </c>
      <c r="BJ52" s="9">
        <f>IF('Upto Month Current'!$F$60="",0,'Upto Month Current'!$F$60)</f>
        <v>48367</v>
      </c>
      <c r="BK52" s="49">
        <f t="shared" si="571"/>
        <v>4554339</v>
      </c>
      <c r="BL52">
        <f>'Upto Month Current'!$F$61</f>
        <v>4554339</v>
      </c>
      <c r="BM52" s="30">
        <f t="shared" si="572"/>
        <v>1607520</v>
      </c>
    </row>
    <row r="53" spans="1:65" ht="15.6" x14ac:dyDescent="0.3">
      <c r="A53" s="128"/>
      <c r="B53" s="5" t="s">
        <v>132</v>
      </c>
      <c r="C53" s="11">
        <f>C52-C50</f>
        <v>-42753</v>
      </c>
      <c r="D53" s="11">
        <f t="shared" ref="D53" si="573">D52-D50</f>
        <v>-25922</v>
      </c>
      <c r="E53" s="11">
        <f t="shared" ref="E53" si="574">E52-E50</f>
        <v>-4651</v>
      </c>
      <c r="F53" s="11">
        <f t="shared" ref="F53" si="575">F52-F50</f>
        <v>-2508</v>
      </c>
      <c r="G53" s="11">
        <f t="shared" ref="G53" si="576">G52-G50</f>
        <v>-2253</v>
      </c>
      <c r="H53" s="11">
        <f t="shared" ref="H53" si="577">H52-H50</f>
        <v>0</v>
      </c>
      <c r="I53" s="11">
        <f t="shared" ref="I53" si="578">I52-I50</f>
        <v>0</v>
      </c>
      <c r="J53" s="11">
        <f t="shared" ref="J53" si="579">J52-J50</f>
        <v>-272</v>
      </c>
      <c r="K53" s="11">
        <f t="shared" ref="K53" si="580">K52-K50</f>
        <v>-64</v>
      </c>
      <c r="L53" s="11">
        <f t="shared" ref="L53" si="581">L52-L50</f>
        <v>-5332</v>
      </c>
      <c r="M53" s="11">
        <f t="shared" ref="M53" si="582">M52-M50</f>
        <v>-21580</v>
      </c>
      <c r="N53" s="11">
        <f t="shared" ref="N53" si="583">N52-N50</f>
        <v>-93</v>
      </c>
      <c r="O53" s="11">
        <f t="shared" ref="O53" si="584">O52-O50</f>
        <v>-4414</v>
      </c>
      <c r="P53" s="11">
        <f t="shared" ref="P53" si="585">P52-P50</f>
        <v>30533</v>
      </c>
      <c r="Q53" s="11">
        <f t="shared" ref="Q53" si="586">Q52-Q50</f>
        <v>0</v>
      </c>
      <c r="R53" s="11">
        <f t="shared" ref="R53" si="587">R52-R50</f>
        <v>-833</v>
      </c>
      <c r="S53" s="11">
        <f t="shared" ref="S53" si="588">S52-S50</f>
        <v>0</v>
      </c>
      <c r="T53" s="11">
        <f t="shared" ref="T53:U53" si="589">T52-T50</f>
        <v>0</v>
      </c>
      <c r="U53" s="11">
        <f t="shared" si="589"/>
        <v>0</v>
      </c>
      <c r="V53" s="9">
        <f t="shared" ref="V53" si="590">V52-V50</f>
        <v>3809</v>
      </c>
      <c r="W53" s="11">
        <f t="shared" ref="W53" si="591">W52-W50</f>
        <v>0</v>
      </c>
      <c r="X53" s="11">
        <f t="shared" ref="X53" si="592">X52-X50</f>
        <v>0</v>
      </c>
      <c r="Y53" s="11">
        <f t="shared" ref="Y53" si="593">Y52-Y50</f>
        <v>16173</v>
      </c>
      <c r="Z53" s="11">
        <f t="shared" ref="Z53" si="594">Z52-Z50</f>
        <v>1668</v>
      </c>
      <c r="AA53" s="11">
        <f t="shared" ref="AA53:AD53" si="595">AA52-AA50</f>
        <v>996</v>
      </c>
      <c r="AB53" s="11">
        <f t="shared" ref="AB53" si="596">AB52-AB50</f>
        <v>-3333</v>
      </c>
      <c r="AC53" s="10">
        <f t="shared" si="595"/>
        <v>0</v>
      </c>
      <c r="AD53" s="222">
        <f t="shared" si="595"/>
        <v>-60829</v>
      </c>
      <c r="AE53" s="11">
        <f t="shared" ref="AE53" si="597">AE52-AE50</f>
        <v>906</v>
      </c>
      <c r="AF53" s="11">
        <f t="shared" ref="AF53" si="598">AF52-AF50</f>
        <v>35866</v>
      </c>
      <c r="AG53" s="11">
        <f t="shared" ref="AG53" si="599">AG52-AG50</f>
        <v>80</v>
      </c>
      <c r="AH53" s="11">
        <f t="shared" ref="AH53" si="600">AH52-AH50</f>
        <v>0</v>
      </c>
      <c r="AI53" s="11">
        <f t="shared" ref="AI53" si="601">AI52-AI50</f>
        <v>0</v>
      </c>
      <c r="AJ53" s="11">
        <f t="shared" ref="AJ53" si="602">AJ52-AJ50</f>
        <v>156</v>
      </c>
      <c r="AK53" s="11">
        <f t="shared" ref="AK53" si="603">AK52-AK50</f>
        <v>-31771</v>
      </c>
      <c r="AL53" s="11">
        <f t="shared" ref="AL53" si="604">AL52-AL50</f>
        <v>-45526</v>
      </c>
      <c r="AM53" s="11">
        <f t="shared" ref="AM53" si="605">AM52-AM50</f>
        <v>0</v>
      </c>
      <c r="AN53" s="11">
        <f t="shared" ref="AN53" si="606">AN52-AN50</f>
        <v>-8918</v>
      </c>
      <c r="AO53" s="9">
        <f t="shared" ref="AO53" si="607">AO52-AO50</f>
        <v>129030</v>
      </c>
      <c r="AP53" s="11">
        <f t="shared" ref="AP53" si="608">AP52-AP50</f>
        <v>-22312</v>
      </c>
      <c r="AQ53" s="10">
        <f t="shared" ref="AQ53" si="609">AQ52-AQ50</f>
        <v>14604</v>
      </c>
      <c r="AR53" s="11">
        <f t="shared" ref="AR53" si="610">AR52-AR50</f>
        <v>0</v>
      </c>
      <c r="AS53" s="11">
        <f t="shared" ref="AS53" si="611">AS52-AS50</f>
        <v>0</v>
      </c>
      <c r="AT53" s="11">
        <f t="shared" ref="AT53" si="612">AT52-AT50</f>
        <v>0</v>
      </c>
      <c r="AU53" s="11">
        <f t="shared" ref="AU53" si="613">AU52-AU50</f>
        <v>0</v>
      </c>
      <c r="AV53" s="11">
        <f t="shared" ref="AV53" si="614">AV52-AV50</f>
        <v>0</v>
      </c>
      <c r="AW53" s="11">
        <f t="shared" ref="AW53" si="615">AW52-AW50</f>
        <v>4</v>
      </c>
      <c r="AX53" s="11">
        <f t="shared" ref="AX53" si="616">AX52-AX50</f>
        <v>-66</v>
      </c>
      <c r="AY53" s="11">
        <f t="shared" ref="AY53" si="617">AY52-AY50</f>
        <v>0</v>
      </c>
      <c r="AZ53" s="11">
        <f t="shared" ref="AZ53" si="618">AZ52-AZ50</f>
        <v>0</v>
      </c>
      <c r="BA53" s="11">
        <f t="shared" ref="BA53" si="619">BA52-BA50</f>
        <v>0</v>
      </c>
      <c r="BB53" s="10">
        <f t="shared" ref="BB53" si="620">BB52-BB50</f>
        <v>0</v>
      </c>
      <c r="BC53" s="11">
        <f t="shared" ref="BC53" si="621">BC52-BC50</f>
        <v>1536</v>
      </c>
      <c r="BD53" s="11">
        <f t="shared" ref="BD53" si="622">BD52-BD50</f>
        <v>1537</v>
      </c>
      <c r="BE53" s="11">
        <f t="shared" ref="BE53" si="623">BE52-BE50</f>
        <v>0</v>
      </c>
      <c r="BF53" s="11">
        <f t="shared" ref="BF53" si="624">BF52-BF50</f>
        <v>21239</v>
      </c>
      <c r="BG53" s="11">
        <f t="shared" ref="BG53:BH53" si="625">BG52-BG50</f>
        <v>223293</v>
      </c>
      <c r="BH53" s="9">
        <f t="shared" si="625"/>
        <v>319658</v>
      </c>
      <c r="BI53" s="222">
        <f t="shared" ref="BI53" si="626">BI52-BI50</f>
        <v>258829</v>
      </c>
      <c r="BJ53" s="11">
        <f t="shared" ref="BJ53:BK53" si="627">BJ52-BJ50</f>
        <v>-15957</v>
      </c>
      <c r="BK53" s="49">
        <f t="shared" si="627"/>
        <v>274786</v>
      </c>
      <c r="BM53" s="30">
        <f t="shared" si="572"/>
        <v>335615</v>
      </c>
    </row>
    <row r="54" spans="1:65" ht="15.6" x14ac:dyDescent="0.3">
      <c r="A54" s="128"/>
      <c r="B54" s="5" t="s">
        <v>133</v>
      </c>
      <c r="C54" s="13">
        <f>C53/C50</f>
        <v>-2.3057967708166479E-2</v>
      </c>
      <c r="D54" s="13">
        <f t="shared" ref="D54" si="628">D53/D50</f>
        <v>-5.1623156138041457E-2</v>
      </c>
      <c r="E54" s="13">
        <f t="shared" ref="E54" si="629">E53/E50</f>
        <v>-3.9322280370987242E-2</v>
      </c>
      <c r="F54" s="13">
        <f t="shared" ref="F54" si="630">F53/F50</f>
        <v>-1.546039045499658E-2</v>
      </c>
      <c r="G54" s="13">
        <f t="shared" ref="G54" si="631">G53/G50</f>
        <v>-1.9821579391891893E-2</v>
      </c>
      <c r="H54" s="13" t="e">
        <f t="shared" ref="H54" si="632">H53/H50</f>
        <v>#DIV/0!</v>
      </c>
      <c r="I54" s="13" t="e">
        <f t="shared" ref="I54" si="633">I53/I50</f>
        <v>#DIV/0!</v>
      </c>
      <c r="J54" s="13">
        <f t="shared" ref="J54" si="634">J53/J50</f>
        <v>-0.12285456187895212</v>
      </c>
      <c r="K54" s="13">
        <f t="shared" ref="K54" si="635">K53/K50</f>
        <v>-6.0093896713615022E-2</v>
      </c>
      <c r="L54" s="13">
        <f t="shared" ref="L54" si="636">L53/L50</f>
        <v>-0.19260222511197803</v>
      </c>
      <c r="M54" s="13">
        <f t="shared" ref="M54" si="637">M53/M50</f>
        <v>-0.35032467532467532</v>
      </c>
      <c r="N54" s="13">
        <f t="shared" ref="N54" si="638">N53/N50</f>
        <v>-0.54069767441860461</v>
      </c>
      <c r="O54" s="13">
        <f t="shared" ref="O54" si="639">O53/O50</f>
        <v>-0.49696014411168654</v>
      </c>
      <c r="P54" s="13">
        <f t="shared" ref="P54" si="640">P53/P50</f>
        <v>0.22275642194806994</v>
      </c>
      <c r="Q54" s="13" t="e">
        <f t="shared" ref="Q54" si="641">Q53/Q50</f>
        <v>#DIV/0!</v>
      </c>
      <c r="R54" s="13">
        <f t="shared" ref="R54" si="642">R53/R50</f>
        <v>-0.12562207811793094</v>
      </c>
      <c r="S54" s="13" t="e">
        <f t="shared" ref="S54" si="643">S53/S50</f>
        <v>#DIV/0!</v>
      </c>
      <c r="T54" s="13" t="e">
        <f t="shared" ref="T54:U54" si="644">T53/T50</f>
        <v>#DIV/0!</v>
      </c>
      <c r="U54" s="13" t="e">
        <f t="shared" si="644"/>
        <v>#DIV/0!</v>
      </c>
      <c r="V54" s="162">
        <f t="shared" ref="V54" si="645">V53/V50</f>
        <v>0.94516129032258067</v>
      </c>
      <c r="W54" s="13" t="e">
        <f t="shared" ref="W54" si="646">W53/W50</f>
        <v>#DIV/0!</v>
      </c>
      <c r="X54" s="13" t="e">
        <f t="shared" ref="X54" si="647">X53/X50</f>
        <v>#DIV/0!</v>
      </c>
      <c r="Y54" s="13">
        <f t="shared" ref="Y54" si="648">Y53/Y50</f>
        <v>4.5175977653631287</v>
      </c>
      <c r="Z54" s="13">
        <f t="shared" ref="Z54" si="649">Z53/Z50</f>
        <v>4.5203252032520327</v>
      </c>
      <c r="AA54" s="13">
        <f t="shared" ref="AA54:AD54" si="650">AA53/AA50</f>
        <v>1.904397705544933</v>
      </c>
      <c r="AB54" s="13">
        <f t="shared" ref="AB54" si="651">AB53/AB50</f>
        <v>-0.98814112066409721</v>
      </c>
      <c r="AC54" s="14" t="e">
        <f t="shared" si="650"/>
        <v>#DIV/0!</v>
      </c>
      <c r="AD54" s="223">
        <f t="shared" si="650"/>
        <v>-2.0224773643724266E-2</v>
      </c>
      <c r="AE54" s="13">
        <f t="shared" ref="AE54" si="652">AE53/AE50</f>
        <v>0.39271781534460337</v>
      </c>
      <c r="AF54" s="13">
        <f t="shared" ref="AF54" si="653">AF53/AF50</f>
        <v>1.8925650361458499</v>
      </c>
      <c r="AG54" s="13">
        <f t="shared" ref="AG54" si="654">AG53/AG50</f>
        <v>3.3016921172100699E-2</v>
      </c>
      <c r="AH54" s="13" t="e">
        <f t="shared" ref="AH54" si="655">AH53/AH50</f>
        <v>#DIV/0!</v>
      </c>
      <c r="AI54" s="13" t="e">
        <f t="shared" ref="AI54" si="656">AI53/AI50</f>
        <v>#DIV/0!</v>
      </c>
      <c r="AJ54" s="13">
        <f t="shared" ref="AJ54" si="657">AJ53/AJ50</f>
        <v>2.3636363636363638</v>
      </c>
      <c r="AK54" s="13">
        <f t="shared" ref="AK54" si="658">AK53/AK50</f>
        <v>-0.1392640322615995</v>
      </c>
      <c r="AL54" s="13">
        <f t="shared" ref="AL54" si="659">AL53/AL50</f>
        <v>-0.18430907375844605</v>
      </c>
      <c r="AM54" s="13" t="e">
        <f t="shared" ref="AM54" si="660">AM53/AM50</f>
        <v>#DIV/0!</v>
      </c>
      <c r="AN54" s="13">
        <f t="shared" ref="AN54" si="661">AN53/AN50</f>
        <v>-0.77393040006942637</v>
      </c>
      <c r="AO54" s="162">
        <f t="shared" ref="AO54" si="662">AO53/AO50</f>
        <v>0.27168328672977798</v>
      </c>
      <c r="AP54" s="13">
        <f t="shared" ref="AP54" si="663">AP53/AP50</f>
        <v>-0.35824729853406334</v>
      </c>
      <c r="AQ54" s="14">
        <f t="shared" ref="AQ54" si="664">AQ53/AQ50</f>
        <v>41.606837606837608</v>
      </c>
      <c r="AR54" s="13" t="e">
        <f t="shared" ref="AR54" si="665">AR53/AR50</f>
        <v>#DIV/0!</v>
      </c>
      <c r="AS54" s="13" t="e">
        <f t="shared" ref="AS54" si="666">AS53/AS50</f>
        <v>#DIV/0!</v>
      </c>
      <c r="AT54" s="13" t="e">
        <f t="shared" ref="AT54" si="667">AT53/AT50</f>
        <v>#DIV/0!</v>
      </c>
      <c r="AU54" s="13" t="e">
        <f t="shared" ref="AU54" si="668">AU53/AU50</f>
        <v>#DIV/0!</v>
      </c>
      <c r="AV54" s="13" t="e">
        <f t="shared" ref="AV54" si="669">AV53/AV50</f>
        <v>#DIV/0!</v>
      </c>
      <c r="AW54" s="13">
        <f t="shared" ref="AW54" si="670">AW53/AW50</f>
        <v>0.5</v>
      </c>
      <c r="AX54" s="13">
        <f t="shared" ref="AX54" si="671">AX53/AX50</f>
        <v>-1</v>
      </c>
      <c r="AY54" s="13" t="e">
        <f t="shared" ref="AY54" si="672">AY53/AY50</f>
        <v>#DIV/0!</v>
      </c>
      <c r="AZ54" s="13" t="e">
        <f t="shared" ref="AZ54" si="673">AZ53/AZ50</f>
        <v>#DIV/0!</v>
      </c>
      <c r="BA54" s="13" t="e">
        <f t="shared" ref="BA54" si="674">BA53/BA50</f>
        <v>#DIV/0!</v>
      </c>
      <c r="BB54" s="14" t="e">
        <f t="shared" ref="BB54" si="675">BB53/BB50</f>
        <v>#DIV/0!</v>
      </c>
      <c r="BC54" s="13">
        <f t="shared" ref="BC54" si="676">BC53/BC50</f>
        <v>7.6696459779297954E-2</v>
      </c>
      <c r="BD54" s="13">
        <f t="shared" ref="BD54" si="677">BD53/BD50</f>
        <v>7.6750224707879761E-2</v>
      </c>
      <c r="BE54" s="13" t="e">
        <f t="shared" ref="BE54" si="678">BE53/BE50</f>
        <v>#DIV/0!</v>
      </c>
      <c r="BF54" s="13">
        <f t="shared" ref="BF54" si="679">BF53/BF50</f>
        <v>0.58724804379683138</v>
      </c>
      <c r="BG54" s="13">
        <f t="shared" ref="BG54:BH54" si="680">BG53/BG50</f>
        <v>1.0534626653016357</v>
      </c>
      <c r="BH54" s="162">
        <f t="shared" si="680"/>
        <v>0.23922396535324408</v>
      </c>
      <c r="BI54" s="223">
        <f t="shared" ref="BI54" si="681">BI53/BI50</f>
        <v>5.9584790269153566E-2</v>
      </c>
      <c r="BJ54" s="13">
        <f t="shared" ref="BJ54:BK54" si="682">BJ53/BJ50</f>
        <v>-0.24807225918786144</v>
      </c>
      <c r="BK54" s="50">
        <f t="shared" si="682"/>
        <v>6.4209042392978893E-2</v>
      </c>
      <c r="BM54" s="162" t="e">
        <f t="shared" ref="BM54" si="683">BM53/BM50</f>
        <v>#DIV/0!</v>
      </c>
    </row>
    <row r="55" spans="1:65" ht="15.6" x14ac:dyDescent="0.3">
      <c r="A55" s="128"/>
      <c r="B55" s="5" t="s">
        <v>134</v>
      </c>
      <c r="C55" s="11">
        <f>C52-C51</f>
        <v>-1921</v>
      </c>
      <c r="D55" s="11">
        <f t="shared" ref="D55:BK55" si="684">D52-D51</f>
        <v>175045</v>
      </c>
      <c r="E55" s="11">
        <f t="shared" si="684"/>
        <v>1156</v>
      </c>
      <c r="F55" s="11">
        <f t="shared" si="684"/>
        <v>13342</v>
      </c>
      <c r="G55" s="11">
        <f t="shared" si="684"/>
        <v>12152</v>
      </c>
      <c r="H55" s="11">
        <f t="shared" si="684"/>
        <v>0</v>
      </c>
      <c r="I55" s="11">
        <f t="shared" si="684"/>
        <v>0</v>
      </c>
      <c r="J55" s="11">
        <f t="shared" si="684"/>
        <v>-938</v>
      </c>
      <c r="K55" s="11">
        <f t="shared" si="684"/>
        <v>478</v>
      </c>
      <c r="L55" s="11">
        <f t="shared" si="684"/>
        <v>-3084</v>
      </c>
      <c r="M55" s="11">
        <f t="shared" si="684"/>
        <v>-3359</v>
      </c>
      <c r="N55" s="11">
        <f t="shared" si="684"/>
        <v>-2</v>
      </c>
      <c r="O55" s="11">
        <f t="shared" si="684"/>
        <v>-1508</v>
      </c>
      <c r="P55" s="11">
        <f t="shared" si="684"/>
        <v>4517</v>
      </c>
      <c r="Q55" s="11">
        <f t="shared" si="684"/>
        <v>0</v>
      </c>
      <c r="R55" s="11">
        <f t="shared" si="684"/>
        <v>2395</v>
      </c>
      <c r="S55" s="11">
        <f t="shared" si="684"/>
        <v>0</v>
      </c>
      <c r="T55" s="11">
        <f t="shared" si="684"/>
        <v>0</v>
      </c>
      <c r="U55" s="11">
        <f t="shared" ref="U55" si="685">U52-U51</f>
        <v>0</v>
      </c>
      <c r="V55" s="9">
        <f t="shared" si="684"/>
        <v>-64712</v>
      </c>
      <c r="W55" s="11">
        <f t="shared" si="684"/>
        <v>0</v>
      </c>
      <c r="X55" s="11">
        <f t="shared" si="684"/>
        <v>0</v>
      </c>
      <c r="Y55" s="11">
        <f t="shared" si="684"/>
        <v>15541</v>
      </c>
      <c r="Z55" s="11">
        <f t="shared" si="684"/>
        <v>1850</v>
      </c>
      <c r="AA55" s="11">
        <f t="shared" si="684"/>
        <v>745</v>
      </c>
      <c r="AB55" s="11">
        <f t="shared" ref="AB55" si="686">AB52-AB51</f>
        <v>40</v>
      </c>
      <c r="AC55" s="10">
        <f t="shared" ref="AC55:AD55" si="687">AC52-AC51</f>
        <v>0</v>
      </c>
      <c r="AD55" s="222">
        <f t="shared" si="687"/>
        <v>151737</v>
      </c>
      <c r="AE55" s="11">
        <f t="shared" si="684"/>
        <v>1033</v>
      </c>
      <c r="AF55" s="11">
        <f t="shared" si="684"/>
        <v>29575</v>
      </c>
      <c r="AG55" s="11">
        <f t="shared" si="684"/>
        <v>-2241</v>
      </c>
      <c r="AH55" s="11">
        <f t="shared" si="684"/>
        <v>-18</v>
      </c>
      <c r="AI55" s="11">
        <f t="shared" si="684"/>
        <v>0</v>
      </c>
      <c r="AJ55" s="11">
        <f t="shared" si="684"/>
        <v>222</v>
      </c>
      <c r="AK55" s="11">
        <f t="shared" si="684"/>
        <v>-100039</v>
      </c>
      <c r="AL55" s="11">
        <f t="shared" si="684"/>
        <v>-107993</v>
      </c>
      <c r="AM55" s="11">
        <f t="shared" si="684"/>
        <v>0</v>
      </c>
      <c r="AN55" s="11">
        <f t="shared" si="684"/>
        <v>-2038</v>
      </c>
      <c r="AO55" s="9">
        <f t="shared" si="684"/>
        <v>80900</v>
      </c>
      <c r="AP55" s="11">
        <f t="shared" si="684"/>
        <v>48536</v>
      </c>
      <c r="AQ55" s="10">
        <f t="shared" si="684"/>
        <v>17981</v>
      </c>
      <c r="AR55" s="11">
        <f t="shared" si="684"/>
        <v>0</v>
      </c>
      <c r="AS55" s="11">
        <f t="shared" si="684"/>
        <v>0</v>
      </c>
      <c r="AT55" s="11">
        <f t="shared" si="684"/>
        <v>0</v>
      </c>
      <c r="AU55" s="11">
        <f t="shared" si="684"/>
        <v>0</v>
      </c>
      <c r="AV55" s="11">
        <f t="shared" si="684"/>
        <v>0</v>
      </c>
      <c r="AW55" s="11">
        <f t="shared" si="684"/>
        <v>12</v>
      </c>
      <c r="AX55" s="11">
        <f t="shared" si="684"/>
        <v>840</v>
      </c>
      <c r="AY55" s="11">
        <f t="shared" si="684"/>
        <v>0</v>
      </c>
      <c r="AZ55" s="11">
        <f t="shared" si="684"/>
        <v>0</v>
      </c>
      <c r="BA55" s="11">
        <f t="shared" si="684"/>
        <v>0</v>
      </c>
      <c r="BB55" s="10">
        <f t="shared" si="684"/>
        <v>0</v>
      </c>
      <c r="BC55" s="11">
        <f t="shared" si="684"/>
        <v>-1478</v>
      </c>
      <c r="BD55" s="11">
        <f t="shared" si="684"/>
        <v>-1461</v>
      </c>
      <c r="BE55" s="11">
        <f t="shared" si="684"/>
        <v>0</v>
      </c>
      <c r="BF55" s="11">
        <f t="shared" si="684"/>
        <v>2370</v>
      </c>
      <c r="BG55" s="11">
        <f t="shared" si="684"/>
        <v>129352</v>
      </c>
      <c r="BH55" s="9">
        <f t="shared" si="684"/>
        <v>95553</v>
      </c>
      <c r="BI55" s="222">
        <f t="shared" si="684"/>
        <v>247290</v>
      </c>
      <c r="BJ55" s="11">
        <f t="shared" si="684"/>
        <v>30318</v>
      </c>
      <c r="BK55" s="49">
        <f t="shared" si="684"/>
        <v>216972</v>
      </c>
      <c r="BM55" s="30">
        <f t="shared" si="572"/>
        <v>65235</v>
      </c>
    </row>
    <row r="56" spans="1:65" ht="15.6" x14ac:dyDescent="0.3">
      <c r="A56" s="128"/>
      <c r="B56" s="5" t="s">
        <v>135</v>
      </c>
      <c r="C56" s="13">
        <f>C55/C51</f>
        <v>-1.0593822053569114E-3</v>
      </c>
      <c r="D56" s="13">
        <f t="shared" ref="D56" si="688">D55/D51</f>
        <v>0.58121272893894516</v>
      </c>
      <c r="E56" s="13">
        <f t="shared" ref="E56" si="689">E55/E51</f>
        <v>1.0278113663845224E-2</v>
      </c>
      <c r="F56" s="13">
        <f t="shared" ref="F56" si="690">F55/F51</f>
        <v>9.1151935834284117E-2</v>
      </c>
      <c r="G56" s="13">
        <f t="shared" ref="G56" si="691">G55/G51</f>
        <v>0.12242718544414108</v>
      </c>
      <c r="H56" s="13" t="e">
        <f t="shared" ref="H56" si="692">H55/H51</f>
        <v>#DIV/0!</v>
      </c>
      <c r="I56" s="13" t="e">
        <f t="shared" ref="I56" si="693">I55/I51</f>
        <v>#DIV/0!</v>
      </c>
      <c r="J56" s="13">
        <f t="shared" ref="J56" si="694">J55/J51</f>
        <v>-0.32569444444444445</v>
      </c>
      <c r="K56" s="13">
        <f t="shared" ref="K56" si="695">K55/K51</f>
        <v>0.91395793499043976</v>
      </c>
      <c r="L56" s="13">
        <f t="shared" ref="L56" si="696">L55/L51</f>
        <v>-0.12124547884887561</v>
      </c>
      <c r="M56" s="13">
        <f t="shared" ref="M56" si="697">M55/M51</f>
        <v>-7.7433781322759868E-2</v>
      </c>
      <c r="N56" s="13">
        <f t="shared" ref="N56" si="698">N55/N51</f>
        <v>-2.4691358024691357E-2</v>
      </c>
      <c r="O56" s="13">
        <f t="shared" ref="O56" si="699">O55/O51</f>
        <v>-0.25234270414993304</v>
      </c>
      <c r="P56" s="13">
        <f t="shared" ref="P56" si="700">P55/P51</f>
        <v>2.7697213109728055E-2</v>
      </c>
      <c r="Q56" s="13" t="e">
        <f t="shared" ref="Q56" si="701">Q55/Q51</f>
        <v>#DIV/0!</v>
      </c>
      <c r="R56" s="13">
        <f t="shared" ref="R56" si="702">R55/R51</f>
        <v>0.70379077284748748</v>
      </c>
      <c r="S56" s="13" t="e">
        <f t="shared" ref="S56" si="703">S55/S51</f>
        <v>#DIV/0!</v>
      </c>
      <c r="T56" s="13" t="e">
        <f t="shared" ref="T56:U56" si="704">T55/T51</f>
        <v>#DIV/0!</v>
      </c>
      <c r="U56" s="13" t="e">
        <f t="shared" si="704"/>
        <v>#DIV/0!</v>
      </c>
      <c r="V56" s="162">
        <f t="shared" ref="V56" si="705">V55/V51</f>
        <v>-0.89195186834089124</v>
      </c>
      <c r="W56" s="13" t="e">
        <f t="shared" ref="W56" si="706">W55/W51</f>
        <v>#DIV/0!</v>
      </c>
      <c r="X56" s="13" t="e">
        <f t="shared" ref="X56" si="707">X55/X51</f>
        <v>#DIV/0!</v>
      </c>
      <c r="Y56" s="13">
        <f t="shared" ref="Y56" si="708">Y55/Y51</f>
        <v>3.6896961063627729</v>
      </c>
      <c r="Z56" s="13">
        <f t="shared" ref="Z56" si="709">Z55/Z51</f>
        <v>9.8930481283422456</v>
      </c>
      <c r="AA56" s="13">
        <f t="shared" ref="AA56:AD56" si="710">AA55/AA51</f>
        <v>0.96253229974160204</v>
      </c>
      <c r="AB56" s="13" t="e">
        <f t="shared" ref="AB56" si="711">AB55/AB51</f>
        <v>#DIV/0!</v>
      </c>
      <c r="AC56" s="14" t="e">
        <f t="shared" si="710"/>
        <v>#DIV/0!</v>
      </c>
      <c r="AD56" s="223">
        <f t="shared" si="710"/>
        <v>5.4287137193112761E-2</v>
      </c>
      <c r="AE56" s="13">
        <f t="shared" ref="AE56" si="712">AE55/AE51</f>
        <v>0.47385321100917432</v>
      </c>
      <c r="AF56" s="13">
        <f t="shared" ref="AF56" si="713">AF55/AF51</f>
        <v>1.1716583471991127</v>
      </c>
      <c r="AG56" s="13">
        <f t="shared" ref="AG56" si="714">AG55/AG51</f>
        <v>-0.47238617200674538</v>
      </c>
      <c r="AH56" s="13">
        <f t="shared" ref="AH56" si="715">AH55/AH51</f>
        <v>-1</v>
      </c>
      <c r="AI56" s="13" t="e">
        <f t="shared" ref="AI56" si="716">AI55/AI51</f>
        <v>#DIV/0!</v>
      </c>
      <c r="AJ56" s="13" t="e">
        <f t="shared" ref="AJ56" si="717">AJ55/AJ51</f>
        <v>#DIV/0!</v>
      </c>
      <c r="AK56" s="13">
        <f t="shared" ref="AK56" si="718">AK55/AK51</f>
        <v>-0.33751007918273429</v>
      </c>
      <c r="AL56" s="13">
        <f t="shared" ref="AL56" si="719">AL55/AL51</f>
        <v>-0.3489543615660019</v>
      </c>
      <c r="AM56" s="13" t="e">
        <f t="shared" ref="AM56" si="720">AM55/AM51</f>
        <v>#DIV/0!</v>
      </c>
      <c r="AN56" s="13">
        <f t="shared" ref="AN56" si="721">AN55/AN51</f>
        <v>-0.43894034029722162</v>
      </c>
      <c r="AO56" s="162">
        <f t="shared" ref="AO56" si="722">AO55/AO51</f>
        <v>0.15466736002508327</v>
      </c>
      <c r="AP56" s="13">
        <f t="shared" ref="AP56" si="723">AP55/AP51</f>
        <v>-5.6654604879187582</v>
      </c>
      <c r="AQ56" s="14">
        <f t="shared" ref="AQ56" si="724">AQ55/AQ51</f>
        <v>-5.94216787838731</v>
      </c>
      <c r="AR56" s="13" t="e">
        <f t="shared" ref="AR56" si="725">AR55/AR51</f>
        <v>#DIV/0!</v>
      </c>
      <c r="AS56" s="13" t="e">
        <f t="shared" ref="AS56" si="726">AS55/AS51</f>
        <v>#DIV/0!</v>
      </c>
      <c r="AT56" s="13" t="e">
        <f t="shared" ref="AT56" si="727">AT55/AT51</f>
        <v>#DIV/0!</v>
      </c>
      <c r="AU56" s="13" t="e">
        <f t="shared" ref="AU56" si="728">AU55/AU51</f>
        <v>#DIV/0!</v>
      </c>
      <c r="AV56" s="13" t="e">
        <f t="shared" ref="AV56" si="729">AV55/AV51</f>
        <v>#DIV/0!</v>
      </c>
      <c r="AW56" s="13" t="e">
        <f t="shared" ref="AW56" si="730">AW55/AW51</f>
        <v>#DIV/0!</v>
      </c>
      <c r="AX56" s="13">
        <f t="shared" ref="AX56" si="731">AX55/AX51</f>
        <v>-1</v>
      </c>
      <c r="AY56" s="13" t="e">
        <f t="shared" ref="AY56" si="732">AY55/AY51</f>
        <v>#DIV/0!</v>
      </c>
      <c r="AZ56" s="13" t="e">
        <f t="shared" ref="AZ56" si="733">AZ55/AZ51</f>
        <v>#DIV/0!</v>
      </c>
      <c r="BA56" s="13" t="e">
        <f t="shared" ref="BA56" si="734">BA55/BA51</f>
        <v>#DIV/0!</v>
      </c>
      <c r="BB56" s="14" t="e">
        <f t="shared" ref="BB56" si="735">BB55/BB51</f>
        <v>#DIV/0!</v>
      </c>
      <c r="BC56" s="13">
        <f t="shared" ref="BC56" si="736">BC55/BC51</f>
        <v>-6.4146521418341221E-2</v>
      </c>
      <c r="BD56" s="13">
        <f t="shared" ref="BD56" si="737">BD55/BD51</f>
        <v>-6.3455524669909655E-2</v>
      </c>
      <c r="BE56" s="13" t="e">
        <f t="shared" ref="BE56" si="738">BE55/BE51</f>
        <v>#DIV/0!</v>
      </c>
      <c r="BF56" s="13">
        <f t="shared" ref="BF56" si="739">BF55/BF51</f>
        <v>4.3062722581582967E-2</v>
      </c>
      <c r="BG56" s="13">
        <f t="shared" ref="BG56:BH56" si="740">BG55/BG51</f>
        <v>0.42285437819955413</v>
      </c>
      <c r="BH56" s="162">
        <f t="shared" si="740"/>
        <v>6.1238811690317585E-2</v>
      </c>
      <c r="BI56" s="223">
        <f t="shared" ref="BI56" si="741">BI55/BI51</f>
        <v>5.677758450627908E-2</v>
      </c>
      <c r="BJ56" s="13">
        <f t="shared" ref="BJ56:BK56" si="742">BJ55/BJ51</f>
        <v>1.6797606515596433</v>
      </c>
      <c r="BK56" s="50">
        <f t="shared" si="742"/>
        <v>5.0023896986351395E-2</v>
      </c>
      <c r="BM56" s="14">
        <f t="shared" ref="BM56" si="743">BM55/BM51</f>
        <v>4.2297629815501024E-2</v>
      </c>
    </row>
    <row r="57" spans="1:65" ht="15.6" x14ac:dyDescent="0.3">
      <c r="A57" s="128"/>
      <c r="B57" s="5" t="s">
        <v>334</v>
      </c>
      <c r="C57" s="126">
        <f>C52/C49</f>
        <v>0.74798108285891141</v>
      </c>
      <c r="D57" s="126">
        <f t="shared" ref="D57:BK57" si="744">D52/D49</f>
        <v>0.75669272571265134</v>
      </c>
      <c r="E57" s="126">
        <f t="shared" si="744"/>
        <v>0.97970374713317587</v>
      </c>
      <c r="F57" s="126">
        <f t="shared" si="744"/>
        <v>0.74939705896153375</v>
      </c>
      <c r="G57" s="126">
        <f t="shared" si="744"/>
        <v>0.73495923160144605</v>
      </c>
      <c r="H57" s="126" t="e">
        <f t="shared" si="744"/>
        <v>#DIV/0!</v>
      </c>
      <c r="I57" s="126" t="e">
        <f t="shared" si="744"/>
        <v>#DIV/0!</v>
      </c>
      <c r="J57" s="126">
        <f t="shared" si="744"/>
        <v>0.80614362806143625</v>
      </c>
      <c r="K57" s="126">
        <f t="shared" si="744"/>
        <v>1.6572847682119205</v>
      </c>
      <c r="L57" s="126">
        <f t="shared" si="744"/>
        <v>0.83875567563510822</v>
      </c>
      <c r="M57" s="126">
        <f t="shared" si="744"/>
        <v>0.82198533489432501</v>
      </c>
      <c r="N57" s="126">
        <f t="shared" si="744"/>
        <v>0.3574660633484163</v>
      </c>
      <c r="O57" s="126">
        <f t="shared" si="744"/>
        <v>0.50703586019064917</v>
      </c>
      <c r="P57" s="126">
        <f t="shared" si="744"/>
        <v>0.8327594516573007</v>
      </c>
      <c r="Q57" s="126" t="e">
        <f t="shared" si="744"/>
        <v>#DIV/0!</v>
      </c>
      <c r="R57" s="126">
        <f t="shared" si="744"/>
        <v>0.62417913661319846</v>
      </c>
      <c r="S57" s="126" t="e">
        <f t="shared" si="744"/>
        <v>#DIV/0!</v>
      </c>
      <c r="T57" s="126" t="e">
        <f t="shared" si="744"/>
        <v>#DIV/0!</v>
      </c>
      <c r="U57" s="126" t="e">
        <f t="shared" si="744"/>
        <v>#DIV/0!</v>
      </c>
      <c r="V57" s="177">
        <f t="shared" si="744"/>
        <v>2.1394650655021836</v>
      </c>
      <c r="W57" s="126" t="e">
        <f t="shared" si="744"/>
        <v>#DIV/0!</v>
      </c>
      <c r="X57" s="126" t="e">
        <f t="shared" si="744"/>
        <v>#DIV/0!</v>
      </c>
      <c r="Y57" s="126">
        <f t="shared" si="744"/>
        <v>0.70125674524282877</v>
      </c>
      <c r="Z57" s="126">
        <f t="shared" si="744"/>
        <v>0.69004065040650409</v>
      </c>
      <c r="AA57" s="126">
        <f t="shared" si="744"/>
        <v>0.71888310459062943</v>
      </c>
      <c r="AB57" s="126">
        <f t="shared" ref="AB57" si="745">AB52/AB49</f>
        <v>0.11080332409972299</v>
      </c>
      <c r="AC57" s="214" t="e">
        <f t="shared" si="744"/>
        <v>#DIV/0!</v>
      </c>
      <c r="AD57" s="224">
        <f t="shared" si="744"/>
        <v>0.76205429563057725</v>
      </c>
      <c r="AE57" s="126">
        <f t="shared" si="744"/>
        <v>1.1129199861447869</v>
      </c>
      <c r="AF57" s="126">
        <f t="shared" si="744"/>
        <v>2.1998956577574442</v>
      </c>
      <c r="AG57" s="126">
        <f t="shared" si="744"/>
        <v>0.42010741859684458</v>
      </c>
      <c r="AH57" s="126" t="e">
        <f t="shared" si="744"/>
        <v>#DIV/0!</v>
      </c>
      <c r="AI57" s="126" t="e">
        <f t="shared" si="744"/>
        <v>#DIV/0!</v>
      </c>
      <c r="AJ57" s="126">
        <f t="shared" si="744"/>
        <v>0.74</v>
      </c>
      <c r="AK57" s="126">
        <f t="shared" si="744"/>
        <v>0.74946375273848687</v>
      </c>
      <c r="AL57" s="126">
        <f t="shared" si="744"/>
        <v>0.63862704203566467</v>
      </c>
      <c r="AM57" s="126" t="e">
        <f t="shared" si="744"/>
        <v>#DIV/0!</v>
      </c>
      <c r="AN57" s="126">
        <f t="shared" si="744"/>
        <v>0.16903510479527611</v>
      </c>
      <c r="AO57" s="177">
        <f t="shared" si="744"/>
        <v>0.83244156653241919</v>
      </c>
      <c r="AP57" s="126">
        <f t="shared" si="744"/>
        <v>0.27750275982253819</v>
      </c>
      <c r="AQ57" s="214">
        <f t="shared" si="744"/>
        <v>58.41796875</v>
      </c>
      <c r="AR57" s="126" t="e">
        <f t="shared" si="744"/>
        <v>#DIV/0!</v>
      </c>
      <c r="AS57" s="126" t="e">
        <f t="shared" si="744"/>
        <v>#DIV/0!</v>
      </c>
      <c r="AT57" s="126" t="e">
        <f t="shared" si="744"/>
        <v>#DIV/0!</v>
      </c>
      <c r="AU57" s="126" t="e">
        <f t="shared" si="744"/>
        <v>#DIV/0!</v>
      </c>
      <c r="AV57" s="126" t="e">
        <f t="shared" si="744"/>
        <v>#DIV/0!</v>
      </c>
      <c r="AW57" s="126">
        <f t="shared" si="744"/>
        <v>5.128205128205128E-2</v>
      </c>
      <c r="AX57" s="126">
        <f t="shared" si="744"/>
        <v>0</v>
      </c>
      <c r="AY57" s="126" t="e">
        <f t="shared" si="744"/>
        <v>#DIV/0!</v>
      </c>
      <c r="AZ57" s="126" t="e">
        <f t="shared" si="744"/>
        <v>#DIV/0!</v>
      </c>
      <c r="BA57" s="126" t="e">
        <f t="shared" si="744"/>
        <v>#DIV/0!</v>
      </c>
      <c r="BB57" s="214" t="e">
        <f t="shared" si="744"/>
        <v>#DIV/0!</v>
      </c>
      <c r="BC57" s="126">
        <f t="shared" si="744"/>
        <v>0.85037662184012308</v>
      </c>
      <c r="BD57" s="126">
        <f t="shared" si="744"/>
        <v>0.85867314431347563</v>
      </c>
      <c r="BE57" s="126" t="e">
        <f t="shared" si="744"/>
        <v>#DIV/0!</v>
      </c>
      <c r="BF57" s="126">
        <f t="shared" si="744"/>
        <v>1.1029434368275437</v>
      </c>
      <c r="BG57" s="126">
        <f t="shared" si="744"/>
        <v>1.3910989660737971</v>
      </c>
      <c r="BH57" s="177">
        <f t="shared" si="744"/>
        <v>0.86582417341090034</v>
      </c>
      <c r="BI57" s="224">
        <f t="shared" si="744"/>
        <v>0.79639321394342943</v>
      </c>
      <c r="BJ57" s="126">
        <f t="shared" si="744"/>
        <v>0.51763182397071883</v>
      </c>
      <c r="BK57" s="126">
        <f t="shared" si="744"/>
        <v>0.80097414702778758</v>
      </c>
      <c r="BM57" s="126" t="e">
        <f t="shared" ref="BM57" si="746">BM52/BM49</f>
        <v>#DIV/0!</v>
      </c>
    </row>
    <row r="58" spans="1:65" s="180" customFormat="1" ht="15.6" x14ac:dyDescent="0.3">
      <c r="A58" s="128"/>
      <c r="B58" s="5" t="s">
        <v>335</v>
      </c>
      <c r="C58" s="11">
        <f>C52-C49</f>
        <v>-610319</v>
      </c>
      <c r="D58" s="11">
        <f t="shared" ref="D58:BM58" si="747">D52-D49</f>
        <v>-153123</v>
      </c>
      <c r="E58" s="11">
        <f t="shared" si="747"/>
        <v>-2354</v>
      </c>
      <c r="F58" s="11">
        <f t="shared" si="747"/>
        <v>-53409</v>
      </c>
      <c r="G58" s="11">
        <f t="shared" si="747"/>
        <v>-40177</v>
      </c>
      <c r="H58" s="11">
        <f t="shared" si="747"/>
        <v>0</v>
      </c>
      <c r="I58" s="11">
        <f t="shared" si="747"/>
        <v>0</v>
      </c>
      <c r="J58" s="11">
        <f t="shared" si="747"/>
        <v>-467</v>
      </c>
      <c r="K58" s="11">
        <f t="shared" si="747"/>
        <v>397</v>
      </c>
      <c r="L58" s="11">
        <f t="shared" si="747"/>
        <v>-4297</v>
      </c>
      <c r="M58" s="11">
        <f t="shared" si="747"/>
        <v>-8667</v>
      </c>
      <c r="N58" s="11">
        <f t="shared" si="747"/>
        <v>-142</v>
      </c>
      <c r="O58" s="11">
        <f t="shared" si="747"/>
        <v>-4344</v>
      </c>
      <c r="P58" s="11">
        <f t="shared" si="747"/>
        <v>-33659</v>
      </c>
      <c r="Q58" s="11">
        <f t="shared" si="747"/>
        <v>0</v>
      </c>
      <c r="R58" s="11">
        <f t="shared" si="747"/>
        <v>-3491</v>
      </c>
      <c r="S58" s="11">
        <f t="shared" si="747"/>
        <v>0</v>
      </c>
      <c r="T58" s="11">
        <f t="shared" si="747"/>
        <v>0</v>
      </c>
      <c r="U58" s="11">
        <f t="shared" si="747"/>
        <v>0</v>
      </c>
      <c r="V58" s="9">
        <f t="shared" si="747"/>
        <v>4175</v>
      </c>
      <c r="W58" s="11">
        <f t="shared" si="747"/>
        <v>0</v>
      </c>
      <c r="X58" s="11">
        <f t="shared" si="747"/>
        <v>0</v>
      </c>
      <c r="Y58" s="11">
        <f t="shared" si="747"/>
        <v>-8415</v>
      </c>
      <c r="Z58" s="11">
        <f t="shared" si="747"/>
        <v>-915</v>
      </c>
      <c r="AA58" s="11">
        <f t="shared" si="747"/>
        <v>-594</v>
      </c>
      <c r="AB58" s="11">
        <f t="shared" ref="AB58" si="748">AB52-AB49</f>
        <v>-321</v>
      </c>
      <c r="AC58" s="10">
        <f t="shared" si="747"/>
        <v>0</v>
      </c>
      <c r="AD58" s="222">
        <f t="shared" si="747"/>
        <v>-920122</v>
      </c>
      <c r="AE58" s="11">
        <f t="shared" si="747"/>
        <v>326</v>
      </c>
      <c r="AF58" s="11">
        <f t="shared" si="747"/>
        <v>29899</v>
      </c>
      <c r="AG58" s="11">
        <f t="shared" si="747"/>
        <v>-3455</v>
      </c>
      <c r="AH58" s="11">
        <f t="shared" si="747"/>
        <v>0</v>
      </c>
      <c r="AI58" s="11">
        <f t="shared" si="747"/>
        <v>0</v>
      </c>
      <c r="AJ58" s="11">
        <f t="shared" si="747"/>
        <v>-78</v>
      </c>
      <c r="AK58" s="11">
        <f t="shared" si="747"/>
        <v>-65642</v>
      </c>
      <c r="AL58" s="11">
        <f t="shared" si="747"/>
        <v>-114011</v>
      </c>
      <c r="AM58" s="11">
        <f t="shared" si="747"/>
        <v>0</v>
      </c>
      <c r="AN58" s="11">
        <f t="shared" si="747"/>
        <v>-12806</v>
      </c>
      <c r="AO58" s="9">
        <f t="shared" si="747"/>
        <v>-121568</v>
      </c>
      <c r="AP58" s="11">
        <f t="shared" si="747"/>
        <v>-104062</v>
      </c>
      <c r="AQ58" s="10">
        <f t="shared" si="747"/>
        <v>14699</v>
      </c>
      <c r="AR58" s="11">
        <f t="shared" si="747"/>
        <v>0</v>
      </c>
      <c r="AS58" s="11">
        <f t="shared" si="747"/>
        <v>0</v>
      </c>
      <c r="AT58" s="11">
        <f t="shared" si="747"/>
        <v>0</v>
      </c>
      <c r="AU58" s="11">
        <f t="shared" si="747"/>
        <v>0</v>
      </c>
      <c r="AV58" s="11">
        <f t="shared" si="747"/>
        <v>0</v>
      </c>
      <c r="AW58" s="11">
        <f t="shared" si="747"/>
        <v>-222</v>
      </c>
      <c r="AX58" s="11">
        <f t="shared" si="747"/>
        <v>-75</v>
      </c>
      <c r="AY58" s="11">
        <f t="shared" si="747"/>
        <v>0</v>
      </c>
      <c r="AZ58" s="11">
        <f t="shared" si="747"/>
        <v>0</v>
      </c>
      <c r="BA58" s="11">
        <f t="shared" si="747"/>
        <v>0</v>
      </c>
      <c r="BB58" s="10">
        <f t="shared" si="747"/>
        <v>0</v>
      </c>
      <c r="BC58" s="11">
        <f t="shared" si="747"/>
        <v>-3794</v>
      </c>
      <c r="BD58" s="11">
        <f t="shared" si="747"/>
        <v>-3549</v>
      </c>
      <c r="BE58" s="11">
        <f t="shared" si="747"/>
        <v>0</v>
      </c>
      <c r="BF58" s="11">
        <f t="shared" si="747"/>
        <v>5358</v>
      </c>
      <c r="BG58" s="11">
        <f t="shared" si="747"/>
        <v>122369</v>
      </c>
      <c r="BH58" s="11">
        <f t="shared" si="747"/>
        <v>-256611</v>
      </c>
      <c r="BI58" s="222">
        <f t="shared" si="747"/>
        <v>-1176733</v>
      </c>
      <c r="BJ58" s="11">
        <f t="shared" si="747"/>
        <v>-45072</v>
      </c>
      <c r="BK58" s="11">
        <f t="shared" si="747"/>
        <v>-1131661</v>
      </c>
      <c r="BL58" s="11">
        <f t="shared" si="747"/>
        <v>4554334</v>
      </c>
      <c r="BM58" s="11">
        <f t="shared" si="747"/>
        <v>1607520</v>
      </c>
    </row>
    <row r="59" spans="1:65" s="180" customFormat="1" ht="15.6" x14ac:dyDescent="0.3">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6"/>
      <c r="AD59" s="225"/>
      <c r="AE59" s="5"/>
      <c r="AF59" s="5"/>
      <c r="AG59" s="5"/>
      <c r="AH59" s="5"/>
      <c r="AI59" s="5"/>
      <c r="AJ59" s="5"/>
      <c r="AK59" s="5"/>
      <c r="AL59" s="5"/>
      <c r="AM59" s="5"/>
      <c r="AN59" s="5"/>
      <c r="AO59" s="16"/>
      <c r="AP59" s="5"/>
      <c r="AQ59" s="6"/>
      <c r="AR59" s="5"/>
      <c r="AS59" s="5"/>
      <c r="AT59" s="5"/>
      <c r="AU59" s="5"/>
      <c r="AV59" s="5"/>
      <c r="AW59" s="6"/>
      <c r="AX59" s="5"/>
      <c r="AY59" s="5"/>
      <c r="AZ59" s="5"/>
      <c r="BA59" s="5"/>
      <c r="BB59" s="6"/>
      <c r="BC59" s="5"/>
      <c r="BD59" s="5"/>
      <c r="BE59" s="5"/>
      <c r="BF59" s="5"/>
      <c r="BG59" s="5"/>
      <c r="BH59" s="16"/>
      <c r="BI59" s="225"/>
      <c r="BJ59" s="5"/>
      <c r="BK59" s="48"/>
    </row>
    <row r="60" spans="1:65" ht="15.6" x14ac:dyDescent="0.3">
      <c r="A60" s="15" t="s">
        <v>140</v>
      </c>
      <c r="B60" s="11" t="s">
        <v>329</v>
      </c>
      <c r="C60" s="120">
        <v>4657902</v>
      </c>
      <c r="D60" s="120">
        <v>1588165</v>
      </c>
      <c r="E60" s="120">
        <v>134701</v>
      </c>
      <c r="F60" s="120">
        <v>777646</v>
      </c>
      <c r="G60" s="120">
        <v>275351</v>
      </c>
      <c r="H60" s="120">
        <v>0</v>
      </c>
      <c r="I60" s="120">
        <v>0</v>
      </c>
      <c r="J60" s="120">
        <v>1451875</v>
      </c>
      <c r="K60" s="120">
        <v>24544</v>
      </c>
      <c r="L60" s="120">
        <v>101280</v>
      </c>
      <c r="M60" s="120">
        <v>252687</v>
      </c>
      <c r="N60" s="120">
        <v>691</v>
      </c>
      <c r="O60" s="120">
        <v>9209</v>
      </c>
      <c r="P60" s="120">
        <v>11177</v>
      </c>
      <c r="Q60" s="120">
        <v>0</v>
      </c>
      <c r="R60" s="120">
        <v>10130</v>
      </c>
      <c r="S60" s="120">
        <v>0</v>
      </c>
      <c r="T60" s="120">
        <v>0</v>
      </c>
      <c r="U60" s="120"/>
      <c r="V60" s="189">
        <v>0</v>
      </c>
      <c r="W60" s="120">
        <v>0</v>
      </c>
      <c r="X60" s="120">
        <v>0</v>
      </c>
      <c r="Y60" s="120">
        <v>8440</v>
      </c>
      <c r="Z60" s="120">
        <v>1237</v>
      </c>
      <c r="AA60" s="120">
        <v>5744</v>
      </c>
      <c r="AB60" s="120">
        <v>687</v>
      </c>
      <c r="AC60" s="151">
        <v>0</v>
      </c>
      <c r="AD60" s="228">
        <f t="shared" ref="AD60:AD61" si="749">SUM(C60:AC60)</f>
        <v>9311466</v>
      </c>
      <c r="AE60" s="120">
        <v>2924</v>
      </c>
      <c r="AF60" s="120">
        <v>68</v>
      </c>
      <c r="AG60" s="120">
        <v>5837</v>
      </c>
      <c r="AH60" s="120">
        <v>0</v>
      </c>
      <c r="AI60" s="120">
        <v>0</v>
      </c>
      <c r="AJ60" s="120">
        <v>219</v>
      </c>
      <c r="AK60" s="120">
        <v>154913</v>
      </c>
      <c r="AL60" s="120">
        <v>27884</v>
      </c>
      <c r="AM60" s="120">
        <v>801136</v>
      </c>
      <c r="AN60" s="120">
        <v>33384</v>
      </c>
      <c r="AO60" s="189">
        <v>574030</v>
      </c>
      <c r="AP60" s="120">
        <v>-420</v>
      </c>
      <c r="AQ60" s="151">
        <v>0</v>
      </c>
      <c r="AR60" s="120">
        <v>0</v>
      </c>
      <c r="AS60" s="120"/>
      <c r="AT60" s="120"/>
      <c r="AU60" s="120">
        <v>0</v>
      </c>
      <c r="AV60" s="120"/>
      <c r="AW60" s="120">
        <v>612</v>
      </c>
      <c r="AX60" s="120">
        <v>272</v>
      </c>
      <c r="AY60" s="120">
        <v>0</v>
      </c>
      <c r="AZ60" s="120">
        <v>0</v>
      </c>
      <c r="BA60" s="120">
        <v>0</v>
      </c>
      <c r="BB60" s="151">
        <v>0</v>
      </c>
      <c r="BC60" s="120">
        <v>18852</v>
      </c>
      <c r="BD60" s="120">
        <v>18681</v>
      </c>
      <c r="BE60" s="120">
        <v>0</v>
      </c>
      <c r="BF60" s="120">
        <v>29094</v>
      </c>
      <c r="BG60" s="120">
        <v>514</v>
      </c>
      <c r="BH60" s="9">
        <f>SUM(AE60:BG60)</f>
        <v>1668000</v>
      </c>
      <c r="BI60" s="221">
        <f>AD60+BH60</f>
        <v>10979466</v>
      </c>
      <c r="BJ60" s="96">
        <v>31466</v>
      </c>
      <c r="BK60" s="49">
        <f t="shared" ref="BK60:BK61" si="750">BI60-BJ60</f>
        <v>10948000</v>
      </c>
      <c r="BL60">
        <v>6</v>
      </c>
      <c r="BM60" s="30"/>
    </row>
    <row r="61" spans="1:65" s="41" customFormat="1" ht="15.6" x14ac:dyDescent="0.3">
      <c r="A61" s="134" t="s">
        <v>140</v>
      </c>
      <c r="B61" s="215" t="s">
        <v>318</v>
      </c>
      <c r="C61" s="10">
        <v>3398098</v>
      </c>
      <c r="D61" s="10">
        <v>1151803</v>
      </c>
      <c r="E61" s="10">
        <v>127709</v>
      </c>
      <c r="F61" s="10">
        <v>579803</v>
      </c>
      <c r="G61" s="10">
        <v>196210</v>
      </c>
      <c r="H61" s="10">
        <v>0</v>
      </c>
      <c r="I61" s="10">
        <v>0</v>
      </c>
      <c r="J61" s="10">
        <v>1082225</v>
      </c>
      <c r="K61" s="10">
        <v>39474</v>
      </c>
      <c r="L61" s="10">
        <v>114686</v>
      </c>
      <c r="M61" s="10">
        <v>234434</v>
      </c>
      <c r="N61" s="10">
        <v>493</v>
      </c>
      <c r="O61" s="10">
        <v>5398</v>
      </c>
      <c r="P61" s="10">
        <v>10098</v>
      </c>
      <c r="Q61" s="10">
        <v>0</v>
      </c>
      <c r="R61" s="10">
        <v>6671</v>
      </c>
      <c r="S61" s="10">
        <v>0</v>
      </c>
      <c r="T61" s="10">
        <v>0</v>
      </c>
      <c r="U61" s="10"/>
      <c r="V61" s="10">
        <v>0</v>
      </c>
      <c r="W61" s="10">
        <v>0</v>
      </c>
      <c r="X61" s="10">
        <v>0</v>
      </c>
      <c r="Y61" s="10">
        <v>579</v>
      </c>
      <c r="Z61" s="10">
        <v>190</v>
      </c>
      <c r="AA61" s="10">
        <v>3126</v>
      </c>
      <c r="AB61" s="10">
        <v>6194</v>
      </c>
      <c r="AC61" s="10">
        <v>0</v>
      </c>
      <c r="AD61" s="228">
        <f t="shared" si="749"/>
        <v>6957191</v>
      </c>
      <c r="AE61" s="10">
        <v>2195</v>
      </c>
      <c r="AF61" s="10">
        <v>37</v>
      </c>
      <c r="AG61" s="10">
        <v>3352</v>
      </c>
      <c r="AH61" s="10">
        <v>0</v>
      </c>
      <c r="AI61" s="10">
        <v>0</v>
      </c>
      <c r="AJ61" s="10">
        <v>264</v>
      </c>
      <c r="AK61" s="10">
        <v>68086</v>
      </c>
      <c r="AL61" s="10">
        <v>45156</v>
      </c>
      <c r="AM61" s="10">
        <v>515327</v>
      </c>
      <c r="AN61" s="10">
        <v>11124</v>
      </c>
      <c r="AO61" s="10">
        <v>345783</v>
      </c>
      <c r="AP61" s="10">
        <v>1093</v>
      </c>
      <c r="AQ61" s="10">
        <v>0</v>
      </c>
      <c r="AR61" s="10">
        <v>0</v>
      </c>
      <c r="AS61" s="10"/>
      <c r="AT61" s="10"/>
      <c r="AU61" s="10">
        <v>0</v>
      </c>
      <c r="AV61" s="10"/>
      <c r="AW61" s="10">
        <v>950</v>
      </c>
      <c r="AX61" s="10">
        <v>342</v>
      </c>
      <c r="AY61" s="10">
        <v>0</v>
      </c>
      <c r="AZ61" s="10">
        <v>0</v>
      </c>
      <c r="BA61" s="10">
        <v>0</v>
      </c>
      <c r="BB61" s="10">
        <v>0</v>
      </c>
      <c r="BC61" s="10">
        <v>16653</v>
      </c>
      <c r="BD61" s="10">
        <v>16653</v>
      </c>
      <c r="BE61" s="10">
        <v>0</v>
      </c>
      <c r="BF61" s="10">
        <v>17383</v>
      </c>
      <c r="BG61" s="10">
        <v>-382</v>
      </c>
      <c r="BH61" s="10">
        <f>SUM(AE61:BG61)</f>
        <v>1044016</v>
      </c>
      <c r="BI61" s="221">
        <f>AD61+BH61</f>
        <v>8001207</v>
      </c>
      <c r="BJ61" s="10">
        <v>20712</v>
      </c>
      <c r="BK61" s="10">
        <f t="shared" si="750"/>
        <v>7980495</v>
      </c>
      <c r="BM61" s="216"/>
    </row>
    <row r="62" spans="1:65" ht="15.6" x14ac:dyDescent="0.3">
      <c r="A62" s="128"/>
      <c r="B62" s="12" t="s">
        <v>319</v>
      </c>
      <c r="C62" s="9">
        <f>IF('Upto Month COPPY'!$G$4="",0,'Upto Month COPPY'!$G$4)</f>
        <v>3446877</v>
      </c>
      <c r="D62" s="9">
        <f>IF('Upto Month COPPY'!$G$5="",0,'Upto Month COPPY'!$G$5)</f>
        <v>711142</v>
      </c>
      <c r="E62" s="9">
        <f>IF('Upto Month COPPY'!$G$6="",0,'Upto Month COPPY'!$G$6)</f>
        <v>157375</v>
      </c>
      <c r="F62" s="9">
        <f>IF('Upto Month COPPY'!$G$7="",0,'Upto Month COPPY'!$G$7)</f>
        <v>537514</v>
      </c>
      <c r="G62" s="9">
        <f>IF('Upto Month COPPY'!$G$8="",0,'Upto Month COPPY'!$G$8)</f>
        <v>184276</v>
      </c>
      <c r="H62" s="9">
        <f>IF('Upto Month COPPY'!$G$9="",0,'Upto Month COPPY'!$G$9)</f>
        <v>0</v>
      </c>
      <c r="I62" s="9">
        <f>IF('Upto Month COPPY'!$G$10="",0,'Upto Month COPPY'!$G$10)</f>
        <v>0</v>
      </c>
      <c r="J62" s="9">
        <f>IF('Upto Month COPPY'!$G$11="",0,'Upto Month COPPY'!$G$11)</f>
        <v>952366</v>
      </c>
      <c r="K62" s="9">
        <f>IF('Upto Month COPPY'!$G$12="",0,'Upto Month COPPY'!$G$12)</f>
        <v>23214</v>
      </c>
      <c r="L62" s="9">
        <f>IF('Upto Month COPPY'!$G$13="",0,'Upto Month COPPY'!$G$13)</f>
        <v>99182</v>
      </c>
      <c r="M62" s="9">
        <f>IF('Upto Month COPPY'!$G$14="",0,'Upto Month COPPY'!$G$14)</f>
        <v>191944</v>
      </c>
      <c r="N62" s="9">
        <f>IF('Upto Month COPPY'!$G$15="",0,'Upto Month COPPY'!$G$15)</f>
        <v>732</v>
      </c>
      <c r="O62" s="9">
        <f>IF('Upto Month COPPY'!$G$16="",0,'Upto Month COPPY'!$G$16)</f>
        <v>4572</v>
      </c>
      <c r="P62" s="9">
        <f>IF('Upto Month COPPY'!$G$17="",0,'Upto Month COPPY'!$G$17)</f>
        <v>9060</v>
      </c>
      <c r="Q62" s="9">
        <f>IF('Upto Month COPPY'!$G$18="",0,'Upto Month COPPY'!$G$18)</f>
        <v>0</v>
      </c>
      <c r="R62" s="9">
        <f>IF('Upto Month COPPY'!$G$21="",0,'Upto Month COPPY'!$G$21)</f>
        <v>10094</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719</v>
      </c>
      <c r="Z62" s="9">
        <f>IF('Upto Month COPPY'!$G$43="",0,'Upto Month COPPY'!$G$43)</f>
        <v>135</v>
      </c>
      <c r="AA62" s="9">
        <f>IF('Upto Month COPPY'!$G$44="",0,'Upto Month COPPY'!$G$44)</f>
        <v>1038</v>
      </c>
      <c r="AB62" s="9">
        <f>IF('Upto Month COPPY'!$G$48="",0,'Upto Month COPPY'!$G$48)</f>
        <v>0</v>
      </c>
      <c r="AC62" s="10">
        <f>IF('Upto Month COPPY'!$G$51="",0,'Upto Month COPPY'!$G$51)</f>
        <v>0</v>
      </c>
      <c r="AD62" s="228">
        <f t="shared" ref="AD62:AD63" si="751">SUM(C62:AC62)</f>
        <v>6330240</v>
      </c>
      <c r="AE62" s="9">
        <f>IF('Upto Month COPPY'!$G$19="",0,'Upto Month COPPY'!$G$19)</f>
        <v>2113</v>
      </c>
      <c r="AF62" s="9">
        <f>IF('Upto Month COPPY'!$G$20="",0,'Upto Month COPPY'!$G$20)</f>
        <v>1633</v>
      </c>
      <c r="AG62" s="9">
        <f>IF('Upto Month COPPY'!$G$22="",0,'Upto Month COPPY'!$G$22)</f>
        <v>4246</v>
      </c>
      <c r="AH62" s="9">
        <f>IF('Upto Month COPPY'!$G$23="",0,'Upto Month COPPY'!$G$23)</f>
        <v>0</v>
      </c>
      <c r="AI62" s="9">
        <f>IF('Upto Month COPPY'!$G$24="",0,'Upto Month COPPY'!$G$24)</f>
        <v>0</v>
      </c>
      <c r="AJ62" s="9">
        <f>IF('Upto Month COPPY'!$G$25="",0,'Upto Month COPPY'!$G$25)</f>
        <v>570</v>
      </c>
      <c r="AK62" s="9">
        <f>IF('Upto Month COPPY'!$G$28="",0,'Upto Month COPPY'!$G$28)</f>
        <v>76266</v>
      </c>
      <c r="AL62" s="9">
        <f>IF('Upto Month COPPY'!$G$29="",0,'Upto Month COPPY'!$G$29)</f>
        <v>52280</v>
      </c>
      <c r="AM62" s="9">
        <f>IF('Upto Month COPPY'!$G$31="",0,'Upto Month COPPY'!$G$31)</f>
        <v>604014</v>
      </c>
      <c r="AN62" s="9">
        <f>IF('Upto Month COPPY'!$G$32="",0,'Upto Month COPPY'!$G$32)</f>
        <v>27804</v>
      </c>
      <c r="AO62" s="9">
        <f>IF('Upto Month COPPY'!$G$33="",0,'Upto Month COPPY'!$G$33)</f>
        <v>396823</v>
      </c>
      <c r="AP62" s="9">
        <f>IF('Upto Month COPPY'!$G$34="",0,'Upto Month COPPY'!$G$34)</f>
        <v>982</v>
      </c>
      <c r="AQ62" s="10">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10">
        <f>IF('Upto Month COPPY'!$G$52="",0,'Upto Month COPPY'!$G$52)</f>
        <v>0</v>
      </c>
      <c r="BC62" s="9">
        <f>IF('Upto Month COPPY'!$G$53="",0,'Upto Month COPPY'!$G$53)</f>
        <v>18118</v>
      </c>
      <c r="BD62" s="9">
        <f>IF('Upto Month COPPY'!$G$54="",0,'Upto Month COPPY'!$G$54)</f>
        <v>18118</v>
      </c>
      <c r="BE62" s="9">
        <f>IF('Upto Month COPPY'!$G$55="",0,'Upto Month COPPY'!$G$55)</f>
        <v>0</v>
      </c>
      <c r="BF62" s="9">
        <f>IF('Upto Month COPPY'!$G$56="",0,'Upto Month COPPY'!$G$56)</f>
        <v>24351</v>
      </c>
      <c r="BG62" s="9">
        <f>IF('Upto Month COPPY'!$G$58="",0,'Upto Month COPPY'!$G$58)</f>
        <v>690</v>
      </c>
      <c r="BH62" s="9">
        <f>SUM(AE62:BG62)</f>
        <v>1228008</v>
      </c>
      <c r="BI62" s="221">
        <f>AD62+BH62</f>
        <v>7558248</v>
      </c>
      <c r="BJ62" s="9">
        <f>IF('Upto Month COPPY'!$G$60="",0,'Upto Month COPPY'!$G$60)</f>
        <v>13053</v>
      </c>
      <c r="BK62" s="49">
        <f t="shared" ref="BK62:BK63" si="752">BI62-BJ62</f>
        <v>7545195</v>
      </c>
      <c r="BL62">
        <f>'Upto Month COPPY'!$G$61</f>
        <v>7545180</v>
      </c>
      <c r="BM62" s="30">
        <f t="shared" ref="BM62:BM66" si="753">BK62-AD62</f>
        <v>1214955</v>
      </c>
    </row>
    <row r="63" spans="1:65" ht="15.6" x14ac:dyDescent="0.3">
      <c r="A63" s="128"/>
      <c r="B63" s="182" t="s">
        <v>320</v>
      </c>
      <c r="C63" s="9">
        <f>IF('Upto Month Current'!$G$4="",0,'Upto Month Current'!$G$4)</f>
        <v>3784988</v>
      </c>
      <c r="D63" s="9">
        <f>IF('Upto Month Current'!$G$5="",0,'Upto Month Current'!$G$5)</f>
        <v>1229117</v>
      </c>
      <c r="E63" s="9">
        <f>IF('Upto Month Current'!$G$6="",0,'Upto Month Current'!$G$6)</f>
        <v>163654</v>
      </c>
      <c r="F63" s="9">
        <f>IF('Upto Month Current'!$G$7="",0,'Upto Month Current'!$G$7)</f>
        <v>644830</v>
      </c>
      <c r="G63" s="9">
        <f>IF('Upto Month Current'!$G$8="",0,'Upto Month Current'!$G$8)</f>
        <v>215892</v>
      </c>
      <c r="H63" s="9">
        <f>IF('Upto Month Current'!$G$9="",0,'Upto Month Current'!$G$9)</f>
        <v>0</v>
      </c>
      <c r="I63" s="9">
        <f>IF('Upto Month Current'!$G$10="",0,'Upto Month Current'!$G$10)</f>
        <v>0</v>
      </c>
      <c r="J63" s="9">
        <f>IF('Upto Month Current'!$G$11="",0,'Upto Month Current'!$G$11)</f>
        <v>1241023</v>
      </c>
      <c r="K63" s="9">
        <f>IF('Upto Month Current'!$G$12="",0,'Upto Month Current'!$G$12)</f>
        <v>6341</v>
      </c>
      <c r="L63" s="9">
        <f>IF('Upto Month Current'!$G$13="",0,'Upto Month Current'!$G$13)</f>
        <v>75451</v>
      </c>
      <c r="M63" s="9">
        <f>IF('Upto Month Current'!$G$14="",0,'Upto Month Current'!$G$14)</f>
        <v>231739</v>
      </c>
      <c r="N63" s="9">
        <f>IF('Upto Month Current'!$G$15="",0,'Upto Month Current'!$G$15)</f>
        <v>650</v>
      </c>
      <c r="O63" s="9">
        <f>IF('Upto Month Current'!$G$16="",0,'Upto Month Current'!$G$16)</f>
        <v>5390</v>
      </c>
      <c r="P63" s="9">
        <f>IF('Upto Month Current'!$G$17="",0,'Upto Month Current'!$G$17)</f>
        <v>11214</v>
      </c>
      <c r="Q63" s="9">
        <f>IF('Upto Month Current'!$G$18="",0,'Upto Month Current'!$G$18)</f>
        <v>0</v>
      </c>
      <c r="R63" s="9">
        <f>IF('Upto Month Current'!$G$21="",0,'Upto Month Current'!$G$21)</f>
        <v>10131</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6732</v>
      </c>
      <c r="Z63" s="9">
        <f>IF('Upto Month Current'!$G$43="",0,'Upto Month Current'!$G$43)</f>
        <v>868</v>
      </c>
      <c r="AA63" s="9">
        <f>IF('Upto Month Current'!$G$44="",0,'Upto Month Current'!$G$44)</f>
        <v>1118</v>
      </c>
      <c r="AB63" s="9">
        <f>IF('Upto Month Current'!$G$48="",0,'Upto Month Current'!$G$48)</f>
        <v>151</v>
      </c>
      <c r="AC63" s="10">
        <f>IF('Upto Month Current'!$G$51="",0,'Upto Month Current'!$G$51)</f>
        <v>0</v>
      </c>
      <c r="AD63" s="228">
        <f t="shared" si="751"/>
        <v>7629289</v>
      </c>
      <c r="AE63" s="9">
        <f>IF('Upto Month Current'!$G$19="",0,'Upto Month Current'!$G$19)</f>
        <v>2971</v>
      </c>
      <c r="AF63" s="9">
        <f>IF('Upto Month Current'!$G$20="",0,'Upto Month Current'!$G$20)</f>
        <v>1619</v>
      </c>
      <c r="AG63" s="9">
        <f>IF('Upto Month Current'!$G$22="",0,'Upto Month Current'!$G$22)</f>
        <v>3863</v>
      </c>
      <c r="AH63" s="9">
        <f>IF('Upto Month Current'!$G$23="",0,'Upto Month Current'!$G$23)</f>
        <v>0</v>
      </c>
      <c r="AI63" s="9">
        <f>IF('Upto Month Current'!$G$24="",0,'Upto Month Current'!$G$24)</f>
        <v>0</v>
      </c>
      <c r="AJ63" s="9">
        <f>IF('Upto Month Current'!$G$25="",0,'Upto Month Current'!$G$25)</f>
        <v>175</v>
      </c>
      <c r="AK63" s="9">
        <f>IF('Upto Month Current'!$G$28="",0,'Upto Month Current'!$G$28)</f>
        <v>112983</v>
      </c>
      <c r="AL63" s="9">
        <f>IF('Upto Month Current'!$G$29="",0,'Upto Month Current'!$G$29)</f>
        <v>17724</v>
      </c>
      <c r="AM63" s="9">
        <f>IF('Upto Month Current'!$G$31="",0,'Upto Month Current'!$G$31)</f>
        <v>665992</v>
      </c>
      <c r="AN63" s="9">
        <f>IF('Upto Month Current'!$G$32="",0,'Upto Month Current'!$G$32)</f>
        <v>25661</v>
      </c>
      <c r="AO63" s="9">
        <f>IF('Upto Month Current'!$G$33="",0,'Upto Month Current'!$G$33)</f>
        <v>508649</v>
      </c>
      <c r="AP63" s="9">
        <f>IF('Upto Month Current'!$G$34="",0,'Upto Month Current'!$G$34)</f>
        <v>-4141</v>
      </c>
      <c r="AQ63" s="10">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196</v>
      </c>
      <c r="AX63" s="9">
        <f>IF('Upto Month Current'!$G$46="",0,'Upto Month Current'!$G$46)</f>
        <v>0</v>
      </c>
      <c r="AY63" s="9">
        <f>IF('Upto Month Current'!$G$47="",0,'Upto Month Current'!$G$47)</f>
        <v>0</v>
      </c>
      <c r="AZ63" s="9">
        <f>IF('Upto Month Current'!$G$49="",0,'Upto Month Current'!$G$49)</f>
        <v>0</v>
      </c>
      <c r="BA63" s="9">
        <f>IF('Upto Month Current'!$G$50="",0,'Upto Month Current'!$G$50)</f>
        <v>0</v>
      </c>
      <c r="BB63" s="10">
        <f>IF('Upto Month Current'!$G$52="",0,'Upto Month Current'!$G$52)</f>
        <v>0</v>
      </c>
      <c r="BC63" s="9">
        <f>IF('Upto Month Current'!$G$53="",0,'Upto Month Current'!$G$53)</f>
        <v>25381</v>
      </c>
      <c r="BD63" s="9">
        <f>IF('Upto Month Current'!$G$54="",0,'Upto Month Current'!$G$54)</f>
        <v>25381</v>
      </c>
      <c r="BE63" s="9">
        <f>IF('Upto Month Current'!$G$55="",0,'Upto Month Current'!$G$55)</f>
        <v>0</v>
      </c>
      <c r="BF63" s="9">
        <f>IF('Upto Month Current'!$G$56="",0,'Upto Month Current'!$G$56)</f>
        <v>30199</v>
      </c>
      <c r="BG63" s="9">
        <f>IF('Upto Month Current'!$G$58="",0,'Upto Month Current'!$G$58)</f>
        <v>-475</v>
      </c>
      <c r="BH63" s="9">
        <f>SUM(AE63:BG63)</f>
        <v>1416178</v>
      </c>
      <c r="BI63" s="221">
        <f>AD63+BH63</f>
        <v>9045467</v>
      </c>
      <c r="BJ63" s="9">
        <f>IF('Upto Month Current'!$G$60="",0,'Upto Month Current'!$G$60)</f>
        <v>18394</v>
      </c>
      <c r="BK63" s="49">
        <f t="shared" si="752"/>
        <v>9027073</v>
      </c>
      <c r="BL63">
        <f>'Upto Month Current'!$G$61</f>
        <v>9027071</v>
      </c>
      <c r="BM63" s="30">
        <f t="shared" si="753"/>
        <v>1397784</v>
      </c>
    </row>
    <row r="64" spans="1:65" ht="15.6" x14ac:dyDescent="0.3">
      <c r="A64" s="128"/>
      <c r="B64" s="5" t="s">
        <v>132</v>
      </c>
      <c r="C64" s="11">
        <f>C63-C61</f>
        <v>386890</v>
      </c>
      <c r="D64" s="11">
        <f t="shared" ref="D64" si="754">D63-D61</f>
        <v>77314</v>
      </c>
      <c r="E64" s="11">
        <f t="shared" ref="E64" si="755">E63-E61</f>
        <v>35945</v>
      </c>
      <c r="F64" s="11">
        <f t="shared" ref="F64" si="756">F63-F61</f>
        <v>65027</v>
      </c>
      <c r="G64" s="11">
        <f t="shared" ref="G64" si="757">G63-G61</f>
        <v>19682</v>
      </c>
      <c r="H64" s="11">
        <f t="shared" ref="H64" si="758">H63-H61</f>
        <v>0</v>
      </c>
      <c r="I64" s="11">
        <f t="shared" ref="I64" si="759">I63-I61</f>
        <v>0</v>
      </c>
      <c r="J64" s="11">
        <f t="shared" ref="J64" si="760">J63-J61</f>
        <v>158798</v>
      </c>
      <c r="K64" s="11">
        <f t="shared" ref="K64" si="761">K63-K61</f>
        <v>-33133</v>
      </c>
      <c r="L64" s="11">
        <f t="shared" ref="L64" si="762">L63-L61</f>
        <v>-39235</v>
      </c>
      <c r="M64" s="11">
        <f t="shared" ref="M64" si="763">M63-M61</f>
        <v>-2695</v>
      </c>
      <c r="N64" s="11">
        <f t="shared" ref="N64" si="764">N63-N61</f>
        <v>157</v>
      </c>
      <c r="O64" s="11">
        <f t="shared" ref="O64" si="765">O63-O61</f>
        <v>-8</v>
      </c>
      <c r="P64" s="11">
        <f t="shared" ref="P64" si="766">P63-P61</f>
        <v>1116</v>
      </c>
      <c r="Q64" s="11">
        <f t="shared" ref="Q64" si="767">Q63-Q61</f>
        <v>0</v>
      </c>
      <c r="R64" s="11">
        <f t="shared" ref="R64" si="768">R63-R61</f>
        <v>3460</v>
      </c>
      <c r="S64" s="11">
        <f t="shared" ref="S64" si="769">S63-S61</f>
        <v>0</v>
      </c>
      <c r="T64" s="11">
        <f t="shared" ref="T64:U64" si="770">T63-T61</f>
        <v>0</v>
      </c>
      <c r="U64" s="11">
        <f t="shared" si="770"/>
        <v>0</v>
      </c>
      <c r="V64" s="9">
        <f t="shared" ref="V64" si="771">V63-V61</f>
        <v>0</v>
      </c>
      <c r="W64" s="11">
        <f t="shared" ref="W64" si="772">W63-W61</f>
        <v>0</v>
      </c>
      <c r="X64" s="11">
        <f t="shared" ref="X64" si="773">X63-X61</f>
        <v>0</v>
      </c>
      <c r="Y64" s="11">
        <f t="shared" ref="Y64" si="774">Y63-Y61</f>
        <v>6153</v>
      </c>
      <c r="Z64" s="11">
        <f t="shared" ref="Z64" si="775">Z63-Z61</f>
        <v>678</v>
      </c>
      <c r="AA64" s="11">
        <f t="shared" ref="AA64:AD64" si="776">AA63-AA61</f>
        <v>-2008</v>
      </c>
      <c r="AB64" s="11">
        <f t="shared" ref="AB64" si="777">AB63-AB61</f>
        <v>-6043</v>
      </c>
      <c r="AC64" s="10">
        <f t="shared" si="776"/>
        <v>0</v>
      </c>
      <c r="AD64" s="222">
        <f t="shared" si="776"/>
        <v>672098</v>
      </c>
      <c r="AE64" s="11">
        <f t="shared" ref="AE64" si="778">AE63-AE61</f>
        <v>776</v>
      </c>
      <c r="AF64" s="11">
        <f t="shared" ref="AF64" si="779">AF63-AF61</f>
        <v>1582</v>
      </c>
      <c r="AG64" s="11">
        <f t="shared" ref="AG64" si="780">AG63-AG61</f>
        <v>511</v>
      </c>
      <c r="AH64" s="11">
        <f t="shared" ref="AH64" si="781">AH63-AH61</f>
        <v>0</v>
      </c>
      <c r="AI64" s="11">
        <f t="shared" ref="AI64" si="782">AI63-AI61</f>
        <v>0</v>
      </c>
      <c r="AJ64" s="11">
        <f t="shared" ref="AJ64" si="783">AJ63-AJ61</f>
        <v>-89</v>
      </c>
      <c r="AK64" s="11">
        <f t="shared" ref="AK64" si="784">AK63-AK61</f>
        <v>44897</v>
      </c>
      <c r="AL64" s="11">
        <f t="shared" ref="AL64" si="785">AL63-AL61</f>
        <v>-27432</v>
      </c>
      <c r="AM64" s="11">
        <f t="shared" ref="AM64" si="786">AM63-AM61</f>
        <v>150665</v>
      </c>
      <c r="AN64" s="11">
        <f t="shared" ref="AN64" si="787">AN63-AN61</f>
        <v>14537</v>
      </c>
      <c r="AO64" s="9">
        <f t="shared" ref="AO64" si="788">AO63-AO61</f>
        <v>162866</v>
      </c>
      <c r="AP64" s="11">
        <f t="shared" ref="AP64" si="789">AP63-AP61</f>
        <v>-5234</v>
      </c>
      <c r="AQ64" s="10">
        <f t="shared" ref="AQ64" si="790">AQ63-AQ61</f>
        <v>0</v>
      </c>
      <c r="AR64" s="11">
        <f t="shared" ref="AR64" si="791">AR63-AR61</f>
        <v>0</v>
      </c>
      <c r="AS64" s="11">
        <f t="shared" ref="AS64" si="792">AS63-AS61</f>
        <v>0</v>
      </c>
      <c r="AT64" s="11">
        <f t="shared" ref="AT64" si="793">AT63-AT61</f>
        <v>0</v>
      </c>
      <c r="AU64" s="11">
        <f t="shared" ref="AU64" si="794">AU63-AU61</f>
        <v>0</v>
      </c>
      <c r="AV64" s="11">
        <f t="shared" ref="AV64" si="795">AV63-AV61</f>
        <v>0</v>
      </c>
      <c r="AW64" s="11">
        <f t="shared" ref="AW64" si="796">AW63-AW61</f>
        <v>-754</v>
      </c>
      <c r="AX64" s="11">
        <f t="shared" ref="AX64" si="797">AX63-AX61</f>
        <v>-342</v>
      </c>
      <c r="AY64" s="11">
        <f t="shared" ref="AY64" si="798">AY63-AY61</f>
        <v>0</v>
      </c>
      <c r="AZ64" s="11">
        <f t="shared" ref="AZ64" si="799">AZ63-AZ61</f>
        <v>0</v>
      </c>
      <c r="BA64" s="11">
        <f t="shared" ref="BA64" si="800">BA63-BA61</f>
        <v>0</v>
      </c>
      <c r="BB64" s="10">
        <f t="shared" ref="BB64" si="801">BB63-BB61</f>
        <v>0</v>
      </c>
      <c r="BC64" s="11">
        <f t="shared" ref="BC64" si="802">BC63-BC61</f>
        <v>8728</v>
      </c>
      <c r="BD64" s="11">
        <f t="shared" ref="BD64" si="803">BD63-BD61</f>
        <v>8728</v>
      </c>
      <c r="BE64" s="11">
        <f t="shared" ref="BE64" si="804">BE63-BE61</f>
        <v>0</v>
      </c>
      <c r="BF64" s="11">
        <f t="shared" ref="BF64" si="805">BF63-BF61</f>
        <v>12816</v>
      </c>
      <c r="BG64" s="11">
        <f t="shared" ref="BG64:BH64" si="806">BG63-BG61</f>
        <v>-93</v>
      </c>
      <c r="BH64" s="9">
        <f t="shared" si="806"/>
        <v>372162</v>
      </c>
      <c r="BI64" s="222">
        <f t="shared" ref="BI64" si="807">BI63-BI61</f>
        <v>1044260</v>
      </c>
      <c r="BJ64" s="11">
        <f t="shared" ref="BJ64:BK64" si="808">BJ63-BJ61</f>
        <v>-2318</v>
      </c>
      <c r="BK64" s="49">
        <f t="shared" si="808"/>
        <v>1046578</v>
      </c>
      <c r="BM64" s="30">
        <f t="shared" si="753"/>
        <v>374480</v>
      </c>
    </row>
    <row r="65" spans="1:65" ht="15.6" x14ac:dyDescent="0.3">
      <c r="A65" s="129"/>
      <c r="B65" s="5" t="s">
        <v>133</v>
      </c>
      <c r="C65" s="13">
        <f>C64/C61</f>
        <v>0.11385486822334141</v>
      </c>
      <c r="D65" s="13">
        <f t="shared" ref="D65" si="809">D64/D61</f>
        <v>6.7124325948100499E-2</v>
      </c>
      <c r="E65" s="13">
        <f t="shared" ref="E65" si="810">E64/E61</f>
        <v>0.28146019466130029</v>
      </c>
      <c r="F65" s="13">
        <f t="shared" ref="F65" si="811">F64/F61</f>
        <v>0.11215361079539085</v>
      </c>
      <c r="G65" s="13">
        <f t="shared" ref="G65" si="812">G64/G61</f>
        <v>0.10031089139187604</v>
      </c>
      <c r="H65" s="13" t="e">
        <f t="shared" ref="H65" si="813">H64/H61</f>
        <v>#DIV/0!</v>
      </c>
      <c r="I65" s="13" t="e">
        <f t="shared" ref="I65" si="814">I64/I61</f>
        <v>#DIV/0!</v>
      </c>
      <c r="J65" s="13">
        <f t="shared" ref="J65" si="815">J64/J61</f>
        <v>0.14673288826260714</v>
      </c>
      <c r="K65" s="13">
        <f t="shared" ref="K65" si="816">K64/K61</f>
        <v>-0.83936261843238591</v>
      </c>
      <c r="L65" s="13">
        <f t="shared" ref="L65" si="817">L64/L61</f>
        <v>-0.34210801667160767</v>
      </c>
      <c r="M65" s="13">
        <f t="shared" ref="M65" si="818">M64/M61</f>
        <v>-1.1495772797461119E-2</v>
      </c>
      <c r="N65" s="13">
        <f t="shared" ref="N65" si="819">N64/N61</f>
        <v>0.31845841784989859</v>
      </c>
      <c r="O65" s="13">
        <f t="shared" ref="O65" si="820">O64/O61</f>
        <v>-1.4820303816228233E-3</v>
      </c>
      <c r="P65" s="13">
        <f t="shared" ref="P65" si="821">P64/P61</f>
        <v>0.11051693404634581</v>
      </c>
      <c r="Q65" s="13" t="e">
        <f t="shared" ref="Q65" si="822">Q64/Q61</f>
        <v>#DIV/0!</v>
      </c>
      <c r="R65" s="13">
        <f t="shared" ref="R65" si="823">R64/R61</f>
        <v>0.51866286913506221</v>
      </c>
      <c r="S65" s="13" t="e">
        <f t="shared" ref="S65" si="824">S64/S61</f>
        <v>#DIV/0!</v>
      </c>
      <c r="T65" s="13" t="e">
        <f t="shared" ref="T65:U65" si="825">T64/T61</f>
        <v>#DIV/0!</v>
      </c>
      <c r="U65" s="13" t="e">
        <f t="shared" si="825"/>
        <v>#DIV/0!</v>
      </c>
      <c r="V65" s="162" t="e">
        <f t="shared" ref="V65" si="826">V64/V61</f>
        <v>#DIV/0!</v>
      </c>
      <c r="W65" s="13" t="e">
        <f t="shared" ref="W65" si="827">W64/W61</f>
        <v>#DIV/0!</v>
      </c>
      <c r="X65" s="13" t="e">
        <f t="shared" ref="X65" si="828">X64/X61</f>
        <v>#DIV/0!</v>
      </c>
      <c r="Y65" s="13">
        <f t="shared" ref="Y65" si="829">Y64/Y61</f>
        <v>10.626943005181348</v>
      </c>
      <c r="Z65" s="13">
        <f t="shared" ref="Z65" si="830">Z64/Z61</f>
        <v>3.5684210526315789</v>
      </c>
      <c r="AA65" s="13">
        <f t="shared" ref="AA65:AD65" si="831">AA64/AA61</f>
        <v>-0.64235444657709528</v>
      </c>
      <c r="AB65" s="13">
        <f t="shared" ref="AB65" si="832">AB64/AB61</f>
        <v>-0.97562156926057475</v>
      </c>
      <c r="AC65" s="14" t="e">
        <f t="shared" si="831"/>
        <v>#DIV/0!</v>
      </c>
      <c r="AD65" s="223">
        <f t="shared" si="831"/>
        <v>9.6604793515083887E-2</v>
      </c>
      <c r="AE65" s="13">
        <f t="shared" ref="AE65" si="833">AE64/AE61</f>
        <v>0.35353075170842824</v>
      </c>
      <c r="AF65" s="13">
        <f t="shared" ref="AF65" si="834">AF64/AF61</f>
        <v>42.756756756756758</v>
      </c>
      <c r="AG65" s="13">
        <f t="shared" ref="AG65" si="835">AG64/AG61</f>
        <v>0.15244630071599044</v>
      </c>
      <c r="AH65" s="13" t="e">
        <f t="shared" ref="AH65" si="836">AH64/AH61</f>
        <v>#DIV/0!</v>
      </c>
      <c r="AI65" s="13" t="e">
        <f t="shared" ref="AI65" si="837">AI64/AI61</f>
        <v>#DIV/0!</v>
      </c>
      <c r="AJ65" s="13">
        <f t="shared" ref="AJ65" si="838">AJ64/AJ61</f>
        <v>-0.3371212121212121</v>
      </c>
      <c r="AK65" s="13">
        <f t="shared" ref="AK65" si="839">AK64/AK61</f>
        <v>0.65941603266457127</v>
      </c>
      <c r="AL65" s="13">
        <f t="shared" ref="AL65" si="840">AL64/AL61</f>
        <v>-0.6074940207281424</v>
      </c>
      <c r="AM65" s="13">
        <f t="shared" ref="AM65" si="841">AM64/AM61</f>
        <v>0.29236775872407228</v>
      </c>
      <c r="AN65" s="13">
        <f t="shared" ref="AN65" si="842">AN64/AN61</f>
        <v>1.306814095649047</v>
      </c>
      <c r="AO65" s="162">
        <f t="shared" ref="AO65" si="843">AO64/AO61</f>
        <v>0.47100638261568673</v>
      </c>
      <c r="AP65" s="13">
        <f t="shared" ref="AP65" si="844">AP64/AP61</f>
        <v>-4.7886550777676122</v>
      </c>
      <c r="AQ65" s="14" t="e">
        <f t="shared" ref="AQ65" si="845">AQ64/AQ61</f>
        <v>#DIV/0!</v>
      </c>
      <c r="AR65" s="13" t="e">
        <f t="shared" ref="AR65" si="846">AR64/AR61</f>
        <v>#DIV/0!</v>
      </c>
      <c r="AS65" s="13" t="e">
        <f t="shared" ref="AS65" si="847">AS64/AS61</f>
        <v>#DIV/0!</v>
      </c>
      <c r="AT65" s="13" t="e">
        <f t="shared" ref="AT65" si="848">AT64/AT61</f>
        <v>#DIV/0!</v>
      </c>
      <c r="AU65" s="13" t="e">
        <f t="shared" ref="AU65" si="849">AU64/AU61</f>
        <v>#DIV/0!</v>
      </c>
      <c r="AV65" s="13" t="e">
        <f t="shared" ref="AV65" si="850">AV64/AV61</f>
        <v>#DIV/0!</v>
      </c>
      <c r="AW65" s="13">
        <f t="shared" ref="AW65" si="851">AW64/AW61</f>
        <v>-0.79368421052631577</v>
      </c>
      <c r="AX65" s="13">
        <f t="shared" ref="AX65" si="852">AX64/AX61</f>
        <v>-1</v>
      </c>
      <c r="AY65" s="13" t="e">
        <f t="shared" ref="AY65" si="853">AY64/AY61</f>
        <v>#DIV/0!</v>
      </c>
      <c r="AZ65" s="13" t="e">
        <f t="shared" ref="AZ65" si="854">AZ64/AZ61</f>
        <v>#DIV/0!</v>
      </c>
      <c r="BA65" s="13" t="e">
        <f t="shared" ref="BA65" si="855">BA64/BA61</f>
        <v>#DIV/0!</v>
      </c>
      <c r="BB65" s="14" t="e">
        <f t="shared" ref="BB65" si="856">BB64/BB61</f>
        <v>#DIV/0!</v>
      </c>
      <c r="BC65" s="13">
        <f t="shared" ref="BC65" si="857">BC64/BC61</f>
        <v>0.52410977001140935</v>
      </c>
      <c r="BD65" s="13">
        <f t="shared" ref="BD65" si="858">BD64/BD61</f>
        <v>0.52410977001140935</v>
      </c>
      <c r="BE65" s="13" t="e">
        <f t="shared" ref="BE65" si="859">BE64/BE61</f>
        <v>#DIV/0!</v>
      </c>
      <c r="BF65" s="13">
        <f t="shared" ref="BF65" si="860">BF64/BF61</f>
        <v>0.73727204740263474</v>
      </c>
      <c r="BG65" s="13">
        <f t="shared" ref="BG65:BH65" si="861">BG64/BG61</f>
        <v>0.24345549738219896</v>
      </c>
      <c r="BH65" s="162">
        <f t="shared" si="861"/>
        <v>0.35647154832876127</v>
      </c>
      <c r="BI65" s="223">
        <f t="shared" ref="BI65" si="862">BI64/BI61</f>
        <v>0.13051280887996022</v>
      </c>
      <c r="BJ65" s="13">
        <f t="shared" ref="BJ65:BK65" si="863">BJ64/BJ61</f>
        <v>-0.111915797605253</v>
      </c>
      <c r="BK65" s="50">
        <f t="shared" si="863"/>
        <v>0.1311419905657481</v>
      </c>
      <c r="BM65" s="162" t="e">
        <f t="shared" ref="BM65" si="864">BM64/BM61</f>
        <v>#DIV/0!</v>
      </c>
    </row>
    <row r="66" spans="1:65" ht="15.6" x14ac:dyDescent="0.3">
      <c r="A66" s="128"/>
      <c r="B66" s="5" t="s">
        <v>134</v>
      </c>
      <c r="C66" s="11">
        <f>C63-C62</f>
        <v>338111</v>
      </c>
      <c r="D66" s="11">
        <f t="shared" ref="D66:BK66" si="865">D63-D62</f>
        <v>517975</v>
      </c>
      <c r="E66" s="11">
        <f t="shared" si="865"/>
        <v>6279</v>
      </c>
      <c r="F66" s="11">
        <f t="shared" si="865"/>
        <v>107316</v>
      </c>
      <c r="G66" s="11">
        <f t="shared" si="865"/>
        <v>31616</v>
      </c>
      <c r="H66" s="11">
        <f t="shared" si="865"/>
        <v>0</v>
      </c>
      <c r="I66" s="11">
        <f t="shared" si="865"/>
        <v>0</v>
      </c>
      <c r="J66" s="11">
        <f t="shared" si="865"/>
        <v>288657</v>
      </c>
      <c r="K66" s="11">
        <f t="shared" si="865"/>
        <v>-16873</v>
      </c>
      <c r="L66" s="11">
        <f t="shared" si="865"/>
        <v>-23731</v>
      </c>
      <c r="M66" s="11">
        <f t="shared" si="865"/>
        <v>39795</v>
      </c>
      <c r="N66" s="11">
        <f t="shared" si="865"/>
        <v>-82</v>
      </c>
      <c r="O66" s="11">
        <f t="shared" si="865"/>
        <v>818</v>
      </c>
      <c r="P66" s="11">
        <f t="shared" si="865"/>
        <v>2154</v>
      </c>
      <c r="Q66" s="11">
        <f t="shared" si="865"/>
        <v>0</v>
      </c>
      <c r="R66" s="11">
        <f t="shared" si="865"/>
        <v>37</v>
      </c>
      <c r="S66" s="11">
        <f t="shared" si="865"/>
        <v>0</v>
      </c>
      <c r="T66" s="11">
        <f t="shared" si="865"/>
        <v>0</v>
      </c>
      <c r="U66" s="11">
        <f t="shared" ref="U66" si="866">U63-U62</f>
        <v>0</v>
      </c>
      <c r="V66" s="9">
        <f t="shared" si="865"/>
        <v>0</v>
      </c>
      <c r="W66" s="11">
        <f t="shared" si="865"/>
        <v>0</v>
      </c>
      <c r="X66" s="11">
        <f t="shared" si="865"/>
        <v>0</v>
      </c>
      <c r="Y66" s="11">
        <f t="shared" si="865"/>
        <v>6013</v>
      </c>
      <c r="Z66" s="11">
        <f t="shared" si="865"/>
        <v>733</v>
      </c>
      <c r="AA66" s="11">
        <f t="shared" si="865"/>
        <v>80</v>
      </c>
      <c r="AB66" s="11">
        <f t="shared" ref="AB66" si="867">AB63-AB62</f>
        <v>151</v>
      </c>
      <c r="AC66" s="10">
        <f t="shared" ref="AC66:AD66" si="868">AC63-AC62</f>
        <v>0</v>
      </c>
      <c r="AD66" s="222">
        <f t="shared" si="868"/>
        <v>1299049</v>
      </c>
      <c r="AE66" s="11">
        <f t="shared" si="865"/>
        <v>858</v>
      </c>
      <c r="AF66" s="11">
        <f t="shared" si="865"/>
        <v>-14</v>
      </c>
      <c r="AG66" s="11">
        <f t="shared" si="865"/>
        <v>-383</v>
      </c>
      <c r="AH66" s="11">
        <f t="shared" si="865"/>
        <v>0</v>
      </c>
      <c r="AI66" s="11">
        <f t="shared" si="865"/>
        <v>0</v>
      </c>
      <c r="AJ66" s="11">
        <f t="shared" si="865"/>
        <v>-395</v>
      </c>
      <c r="AK66" s="11">
        <f t="shared" si="865"/>
        <v>36717</v>
      </c>
      <c r="AL66" s="11">
        <f t="shared" si="865"/>
        <v>-34556</v>
      </c>
      <c r="AM66" s="11">
        <f t="shared" si="865"/>
        <v>61978</v>
      </c>
      <c r="AN66" s="11">
        <f t="shared" si="865"/>
        <v>-2143</v>
      </c>
      <c r="AO66" s="9">
        <f t="shared" si="865"/>
        <v>111826</v>
      </c>
      <c r="AP66" s="11">
        <f t="shared" si="865"/>
        <v>-5123</v>
      </c>
      <c r="AQ66" s="10">
        <f t="shared" si="865"/>
        <v>0</v>
      </c>
      <c r="AR66" s="11">
        <f t="shared" si="865"/>
        <v>0</v>
      </c>
      <c r="AS66" s="11">
        <f t="shared" si="865"/>
        <v>0</v>
      </c>
      <c r="AT66" s="11">
        <f t="shared" si="865"/>
        <v>0</v>
      </c>
      <c r="AU66" s="11">
        <f t="shared" si="865"/>
        <v>0</v>
      </c>
      <c r="AV66" s="11">
        <f t="shared" si="865"/>
        <v>0</v>
      </c>
      <c r="AW66" s="11">
        <f t="shared" si="865"/>
        <v>196</v>
      </c>
      <c r="AX66" s="11">
        <f t="shared" si="865"/>
        <v>0</v>
      </c>
      <c r="AY66" s="11">
        <f t="shared" si="865"/>
        <v>0</v>
      </c>
      <c r="AZ66" s="11">
        <f t="shared" si="865"/>
        <v>0</v>
      </c>
      <c r="BA66" s="11">
        <f t="shared" si="865"/>
        <v>0</v>
      </c>
      <c r="BB66" s="10">
        <f t="shared" si="865"/>
        <v>0</v>
      </c>
      <c r="BC66" s="11">
        <f t="shared" si="865"/>
        <v>7263</v>
      </c>
      <c r="BD66" s="11">
        <f t="shared" si="865"/>
        <v>7263</v>
      </c>
      <c r="BE66" s="11">
        <f t="shared" si="865"/>
        <v>0</v>
      </c>
      <c r="BF66" s="11">
        <f t="shared" si="865"/>
        <v>5848</v>
      </c>
      <c r="BG66" s="11">
        <f t="shared" si="865"/>
        <v>-1165</v>
      </c>
      <c r="BH66" s="9">
        <f t="shared" si="865"/>
        <v>188170</v>
      </c>
      <c r="BI66" s="222">
        <f t="shared" si="865"/>
        <v>1487219</v>
      </c>
      <c r="BJ66" s="11">
        <f t="shared" si="865"/>
        <v>5341</v>
      </c>
      <c r="BK66" s="49">
        <f t="shared" si="865"/>
        <v>1481878</v>
      </c>
      <c r="BM66" s="30">
        <f t="shared" si="753"/>
        <v>182829</v>
      </c>
    </row>
    <row r="67" spans="1:65" ht="15.6" x14ac:dyDescent="0.3">
      <c r="A67" s="128"/>
      <c r="B67" s="5" t="s">
        <v>135</v>
      </c>
      <c r="C67" s="13">
        <f>C66/C62</f>
        <v>9.8091982974733358E-2</v>
      </c>
      <c r="D67" s="13">
        <f t="shared" ref="D67" si="869">D66/D62</f>
        <v>0.72837070514749513</v>
      </c>
      <c r="E67" s="13">
        <f t="shared" ref="E67" si="870">E66/E62</f>
        <v>3.9898332009531377E-2</v>
      </c>
      <c r="F67" s="13">
        <f t="shared" ref="F67" si="871">F66/F62</f>
        <v>0.19965247416811469</v>
      </c>
      <c r="G67" s="13">
        <f t="shared" ref="G67" si="872">G66/G62</f>
        <v>0.17156873385573812</v>
      </c>
      <c r="H67" s="13" t="e">
        <f t="shared" ref="H67" si="873">H66/H62</f>
        <v>#DIV/0!</v>
      </c>
      <c r="I67" s="13" t="e">
        <f t="shared" ref="I67" si="874">I66/I62</f>
        <v>#DIV/0!</v>
      </c>
      <c r="J67" s="13">
        <f t="shared" ref="J67" si="875">J66/J62</f>
        <v>0.30309460858535481</v>
      </c>
      <c r="K67" s="13">
        <f t="shared" ref="K67" si="876">K66/K62</f>
        <v>-0.72684586887223224</v>
      </c>
      <c r="L67" s="13">
        <f t="shared" ref="L67" si="877">L66/L62</f>
        <v>-0.23926720574297755</v>
      </c>
      <c r="M67" s="13">
        <f t="shared" ref="M67" si="878">M66/M62</f>
        <v>0.20732609511107405</v>
      </c>
      <c r="N67" s="13">
        <f t="shared" ref="N67" si="879">N66/N62</f>
        <v>-0.11202185792349727</v>
      </c>
      <c r="O67" s="13">
        <f t="shared" ref="O67" si="880">O66/O62</f>
        <v>0.178915135608049</v>
      </c>
      <c r="P67" s="13">
        <f t="shared" ref="P67" si="881">P66/P62</f>
        <v>0.23774834437086093</v>
      </c>
      <c r="Q67" s="13" t="e">
        <f t="shared" ref="Q67" si="882">Q66/Q62</f>
        <v>#DIV/0!</v>
      </c>
      <c r="R67" s="13">
        <f t="shared" ref="R67" si="883">R66/R62</f>
        <v>3.6655438874578956E-3</v>
      </c>
      <c r="S67" s="13" t="e">
        <f t="shared" ref="S67" si="884">S66/S62</f>
        <v>#DIV/0!</v>
      </c>
      <c r="T67" s="13" t="e">
        <f t="shared" ref="T67:U67" si="885">T66/T62</f>
        <v>#DIV/0!</v>
      </c>
      <c r="U67" s="13" t="e">
        <f t="shared" si="885"/>
        <v>#DIV/0!</v>
      </c>
      <c r="V67" s="162" t="e">
        <f t="shared" ref="V67" si="886">V66/V62</f>
        <v>#DIV/0!</v>
      </c>
      <c r="W67" s="13" t="e">
        <f t="shared" ref="W67" si="887">W66/W62</f>
        <v>#DIV/0!</v>
      </c>
      <c r="X67" s="13" t="e">
        <f t="shared" ref="X67" si="888">X66/X62</f>
        <v>#DIV/0!</v>
      </c>
      <c r="Y67" s="13">
        <f t="shared" ref="Y67" si="889">Y66/Y62</f>
        <v>8.3630041724617517</v>
      </c>
      <c r="Z67" s="13">
        <f t="shared" ref="Z67" si="890">Z66/Z62</f>
        <v>5.4296296296296296</v>
      </c>
      <c r="AA67" s="13">
        <f t="shared" ref="AA67:AD67" si="891">AA66/AA62</f>
        <v>7.7071290944123308E-2</v>
      </c>
      <c r="AB67" s="13" t="e">
        <f t="shared" ref="AB67" si="892">AB66/AB62</f>
        <v>#DIV/0!</v>
      </c>
      <c r="AC67" s="14" t="e">
        <f t="shared" si="891"/>
        <v>#DIV/0!</v>
      </c>
      <c r="AD67" s="223">
        <f t="shared" si="891"/>
        <v>0.20521323046203618</v>
      </c>
      <c r="AE67" s="13">
        <f t="shared" ref="AE67" si="893">AE66/AE62</f>
        <v>0.40605773781353527</v>
      </c>
      <c r="AF67" s="13">
        <f t="shared" ref="AF67" si="894">AF66/AF62</f>
        <v>-8.5731781996325786E-3</v>
      </c>
      <c r="AG67" s="13">
        <f t="shared" ref="AG67" si="895">AG66/AG62</f>
        <v>-9.0202543570419222E-2</v>
      </c>
      <c r="AH67" s="13" t="e">
        <f t="shared" ref="AH67" si="896">AH66/AH62</f>
        <v>#DIV/0!</v>
      </c>
      <c r="AI67" s="13" t="e">
        <f t="shared" ref="AI67" si="897">AI66/AI62</f>
        <v>#DIV/0!</v>
      </c>
      <c r="AJ67" s="13">
        <f t="shared" ref="AJ67" si="898">AJ66/AJ62</f>
        <v>-0.69298245614035092</v>
      </c>
      <c r="AK67" s="13">
        <f t="shared" ref="AK67" si="899">AK66/AK62</f>
        <v>0.48143340413814806</v>
      </c>
      <c r="AL67" s="13">
        <f t="shared" ref="AL67" si="900">AL66/AL62</f>
        <v>-0.66097934200459063</v>
      </c>
      <c r="AM67" s="13">
        <f t="shared" ref="AM67" si="901">AM66/AM62</f>
        <v>0.10261020439923578</v>
      </c>
      <c r="AN67" s="13">
        <f t="shared" ref="AN67" si="902">AN66/AN62</f>
        <v>-7.7075240972521941E-2</v>
      </c>
      <c r="AO67" s="162">
        <f t="shared" ref="AO67" si="903">AO66/AO62</f>
        <v>0.28180322209146141</v>
      </c>
      <c r="AP67" s="13">
        <f t="shared" ref="AP67" si="904">AP66/AP62</f>
        <v>-5.2169042769857432</v>
      </c>
      <c r="AQ67" s="14" t="e">
        <f t="shared" ref="AQ67" si="905">AQ66/AQ62</f>
        <v>#DIV/0!</v>
      </c>
      <c r="AR67" s="13" t="e">
        <f t="shared" ref="AR67" si="906">AR66/AR62</f>
        <v>#DIV/0!</v>
      </c>
      <c r="AS67" s="13" t="e">
        <f t="shared" ref="AS67" si="907">AS66/AS62</f>
        <v>#DIV/0!</v>
      </c>
      <c r="AT67" s="13" t="e">
        <f t="shared" ref="AT67" si="908">AT66/AT62</f>
        <v>#DIV/0!</v>
      </c>
      <c r="AU67" s="13" t="e">
        <f t="shared" ref="AU67" si="909">AU66/AU62</f>
        <v>#DIV/0!</v>
      </c>
      <c r="AV67" s="13" t="e">
        <f t="shared" ref="AV67" si="910">AV66/AV62</f>
        <v>#DIV/0!</v>
      </c>
      <c r="AW67" s="13" t="e">
        <f t="shared" ref="AW67" si="911">AW66/AW62</f>
        <v>#DIV/0!</v>
      </c>
      <c r="AX67" s="13" t="e">
        <f t="shared" ref="AX67" si="912">AX66/AX62</f>
        <v>#DIV/0!</v>
      </c>
      <c r="AY67" s="13" t="e">
        <f t="shared" ref="AY67" si="913">AY66/AY62</f>
        <v>#DIV/0!</v>
      </c>
      <c r="AZ67" s="13" t="e">
        <f t="shared" ref="AZ67" si="914">AZ66/AZ62</f>
        <v>#DIV/0!</v>
      </c>
      <c r="BA67" s="13" t="e">
        <f t="shared" ref="BA67" si="915">BA66/BA62</f>
        <v>#DIV/0!</v>
      </c>
      <c r="BB67" s="14" t="e">
        <f t="shared" ref="BB67" si="916">BB66/BB62</f>
        <v>#DIV/0!</v>
      </c>
      <c r="BC67" s="13">
        <f t="shared" ref="BC67" si="917">BC66/BC62</f>
        <v>0.40087206093387789</v>
      </c>
      <c r="BD67" s="13">
        <f t="shared" ref="BD67" si="918">BD66/BD62</f>
        <v>0.40087206093387789</v>
      </c>
      <c r="BE67" s="13" t="e">
        <f t="shared" ref="BE67" si="919">BE66/BE62</f>
        <v>#DIV/0!</v>
      </c>
      <c r="BF67" s="13">
        <f t="shared" ref="BF67" si="920">BF66/BF62</f>
        <v>0.24015440844318509</v>
      </c>
      <c r="BG67" s="13">
        <f t="shared" ref="BG67:BH67" si="921">BG66/BG62</f>
        <v>-1.6884057971014492</v>
      </c>
      <c r="BH67" s="162">
        <f t="shared" si="921"/>
        <v>0.15323190076937609</v>
      </c>
      <c r="BI67" s="223">
        <f t="shared" ref="BI67" si="922">BI66/BI62</f>
        <v>0.19676769007844147</v>
      </c>
      <c r="BJ67" s="13">
        <f t="shared" ref="BJ67:BK67" si="923">BJ66/BJ62</f>
        <v>0.40917796675093848</v>
      </c>
      <c r="BK67" s="50">
        <f t="shared" si="923"/>
        <v>0.19640022557402426</v>
      </c>
      <c r="BM67" s="14">
        <f t="shared" ref="BM67" si="924">BM66/BM62</f>
        <v>0.15048211662160327</v>
      </c>
    </row>
    <row r="68" spans="1:65" ht="15.6" x14ac:dyDescent="0.3">
      <c r="A68" s="128"/>
      <c r="B68" s="5" t="s">
        <v>334</v>
      </c>
      <c r="C68" s="126">
        <f>C63/C60</f>
        <v>0.812595026687981</v>
      </c>
      <c r="D68" s="126">
        <f t="shared" ref="D68:BK68" si="925">D63/D60</f>
        <v>0.77392273472844442</v>
      </c>
      <c r="E68" s="126">
        <f t="shared" si="925"/>
        <v>1.2149427249983296</v>
      </c>
      <c r="F68" s="126">
        <f t="shared" si="925"/>
        <v>0.8292076343220437</v>
      </c>
      <c r="G68" s="126">
        <f t="shared" si="925"/>
        <v>0.78406107114192436</v>
      </c>
      <c r="H68" s="126" t="e">
        <f t="shared" si="925"/>
        <v>#DIV/0!</v>
      </c>
      <c r="I68" s="126" t="e">
        <f t="shared" si="925"/>
        <v>#DIV/0!</v>
      </c>
      <c r="J68" s="126">
        <f t="shared" si="925"/>
        <v>0.85477262160998713</v>
      </c>
      <c r="K68" s="126">
        <f t="shared" si="925"/>
        <v>0.25835234680573665</v>
      </c>
      <c r="L68" s="126">
        <f t="shared" si="925"/>
        <v>0.74497432859399682</v>
      </c>
      <c r="M68" s="126">
        <f t="shared" si="925"/>
        <v>0.91709901973587882</v>
      </c>
      <c r="N68" s="126">
        <f t="shared" si="925"/>
        <v>0.94066570188133136</v>
      </c>
      <c r="O68" s="126">
        <f t="shared" si="925"/>
        <v>0.58529699207297214</v>
      </c>
      <c r="P68" s="126">
        <f t="shared" si="925"/>
        <v>1.0033103695088128</v>
      </c>
      <c r="Q68" s="126" t="e">
        <f t="shared" si="925"/>
        <v>#DIV/0!</v>
      </c>
      <c r="R68" s="126">
        <f t="shared" si="925"/>
        <v>1.0000987166831194</v>
      </c>
      <c r="S68" s="126" t="e">
        <f t="shared" si="925"/>
        <v>#DIV/0!</v>
      </c>
      <c r="T68" s="126" t="e">
        <f t="shared" si="925"/>
        <v>#DIV/0!</v>
      </c>
      <c r="U68" s="126" t="e">
        <f t="shared" si="925"/>
        <v>#DIV/0!</v>
      </c>
      <c r="V68" s="177" t="e">
        <f t="shared" si="925"/>
        <v>#DIV/0!</v>
      </c>
      <c r="W68" s="126" t="e">
        <f t="shared" si="925"/>
        <v>#DIV/0!</v>
      </c>
      <c r="X68" s="126" t="e">
        <f t="shared" si="925"/>
        <v>#DIV/0!</v>
      </c>
      <c r="Y68" s="126">
        <f t="shared" si="925"/>
        <v>0.79763033175355447</v>
      </c>
      <c r="Z68" s="126">
        <f t="shared" si="925"/>
        <v>0.70169765561843167</v>
      </c>
      <c r="AA68" s="126">
        <f t="shared" si="925"/>
        <v>0.19463788300835655</v>
      </c>
      <c r="AB68" s="126">
        <f t="shared" ref="AB68" si="926">AB63/AB60</f>
        <v>0.2197962154294032</v>
      </c>
      <c r="AC68" s="214" t="e">
        <f t="shared" si="925"/>
        <v>#DIV/0!</v>
      </c>
      <c r="AD68" s="224">
        <f t="shared" si="925"/>
        <v>0.81934348468866236</v>
      </c>
      <c r="AE68" s="126">
        <f t="shared" si="925"/>
        <v>1.0160738714090287</v>
      </c>
      <c r="AF68" s="126">
        <f t="shared" si="925"/>
        <v>23.808823529411764</v>
      </c>
      <c r="AG68" s="126">
        <f t="shared" si="925"/>
        <v>0.66181257495288681</v>
      </c>
      <c r="AH68" s="126" t="e">
        <f t="shared" si="925"/>
        <v>#DIV/0!</v>
      </c>
      <c r="AI68" s="126" t="e">
        <f t="shared" si="925"/>
        <v>#DIV/0!</v>
      </c>
      <c r="AJ68" s="126">
        <f t="shared" si="925"/>
        <v>0.79908675799086759</v>
      </c>
      <c r="AK68" s="126">
        <f t="shared" si="925"/>
        <v>0.72933194760930331</v>
      </c>
      <c r="AL68" s="126">
        <f t="shared" si="925"/>
        <v>0.63563333811504807</v>
      </c>
      <c r="AM68" s="126">
        <f t="shared" si="925"/>
        <v>0.83130954045255734</v>
      </c>
      <c r="AN68" s="126">
        <f t="shared" si="925"/>
        <v>0.76866163431583989</v>
      </c>
      <c r="AO68" s="177">
        <f t="shared" si="925"/>
        <v>0.88610177168440674</v>
      </c>
      <c r="AP68" s="126">
        <f t="shared" si="925"/>
        <v>9.8595238095238091</v>
      </c>
      <c r="AQ68" s="214" t="e">
        <f t="shared" si="925"/>
        <v>#DIV/0!</v>
      </c>
      <c r="AR68" s="126" t="e">
        <f t="shared" si="925"/>
        <v>#DIV/0!</v>
      </c>
      <c r="AS68" s="126" t="e">
        <f t="shared" si="925"/>
        <v>#DIV/0!</v>
      </c>
      <c r="AT68" s="126" t="e">
        <f t="shared" si="925"/>
        <v>#DIV/0!</v>
      </c>
      <c r="AU68" s="126" t="e">
        <f t="shared" si="925"/>
        <v>#DIV/0!</v>
      </c>
      <c r="AV68" s="126" t="e">
        <f t="shared" si="925"/>
        <v>#DIV/0!</v>
      </c>
      <c r="AW68" s="126">
        <f t="shared" si="925"/>
        <v>0.3202614379084967</v>
      </c>
      <c r="AX68" s="126">
        <f t="shared" si="925"/>
        <v>0</v>
      </c>
      <c r="AY68" s="126" t="e">
        <f t="shared" si="925"/>
        <v>#DIV/0!</v>
      </c>
      <c r="AZ68" s="126" t="e">
        <f t="shared" si="925"/>
        <v>#DIV/0!</v>
      </c>
      <c r="BA68" s="126" t="e">
        <f t="shared" si="925"/>
        <v>#DIV/0!</v>
      </c>
      <c r="BB68" s="214" t="e">
        <f t="shared" si="925"/>
        <v>#DIV/0!</v>
      </c>
      <c r="BC68" s="126">
        <f t="shared" si="925"/>
        <v>1.3463293019308296</v>
      </c>
      <c r="BD68" s="126">
        <f t="shared" si="925"/>
        <v>1.3586531770247845</v>
      </c>
      <c r="BE68" s="126" t="e">
        <f t="shared" si="925"/>
        <v>#DIV/0!</v>
      </c>
      <c r="BF68" s="126">
        <f t="shared" si="925"/>
        <v>1.0379803395889187</v>
      </c>
      <c r="BG68" s="126">
        <f t="shared" si="925"/>
        <v>-0.92412451361867709</v>
      </c>
      <c r="BH68" s="177">
        <f t="shared" si="925"/>
        <v>0.84902757793764994</v>
      </c>
      <c r="BI68" s="224">
        <f t="shared" si="925"/>
        <v>0.82385309085159519</v>
      </c>
      <c r="BJ68" s="126">
        <f t="shared" si="925"/>
        <v>0.58456746964978068</v>
      </c>
      <c r="BK68" s="126">
        <f t="shared" si="925"/>
        <v>0.82454082937522832</v>
      </c>
      <c r="BM68" s="126" t="e">
        <f t="shared" ref="BM68" si="927">BM63/BM60</f>
        <v>#DIV/0!</v>
      </c>
    </row>
    <row r="69" spans="1:65" s="180" customFormat="1" ht="15.6" x14ac:dyDescent="0.3">
      <c r="A69" s="128"/>
      <c r="B69" s="5" t="s">
        <v>335</v>
      </c>
      <c r="C69" s="11">
        <f>C63-C60</f>
        <v>-872914</v>
      </c>
      <c r="D69" s="11">
        <f t="shared" ref="D69:BM69" si="928">D63-D60</f>
        <v>-359048</v>
      </c>
      <c r="E69" s="11">
        <f t="shared" si="928"/>
        <v>28953</v>
      </c>
      <c r="F69" s="11">
        <f t="shared" si="928"/>
        <v>-132816</v>
      </c>
      <c r="G69" s="11">
        <f t="shared" si="928"/>
        <v>-59459</v>
      </c>
      <c r="H69" s="11">
        <f t="shared" si="928"/>
        <v>0</v>
      </c>
      <c r="I69" s="11">
        <f t="shared" si="928"/>
        <v>0</v>
      </c>
      <c r="J69" s="11">
        <f t="shared" si="928"/>
        <v>-210852</v>
      </c>
      <c r="K69" s="11">
        <f t="shared" si="928"/>
        <v>-18203</v>
      </c>
      <c r="L69" s="11">
        <f t="shared" si="928"/>
        <v>-25829</v>
      </c>
      <c r="M69" s="11">
        <f t="shared" si="928"/>
        <v>-20948</v>
      </c>
      <c r="N69" s="11">
        <f t="shared" si="928"/>
        <v>-41</v>
      </c>
      <c r="O69" s="11">
        <f t="shared" si="928"/>
        <v>-3819</v>
      </c>
      <c r="P69" s="11">
        <f t="shared" si="928"/>
        <v>37</v>
      </c>
      <c r="Q69" s="11">
        <f t="shared" si="928"/>
        <v>0</v>
      </c>
      <c r="R69" s="11">
        <f t="shared" si="928"/>
        <v>1</v>
      </c>
      <c r="S69" s="11">
        <f t="shared" si="928"/>
        <v>0</v>
      </c>
      <c r="T69" s="11">
        <f t="shared" si="928"/>
        <v>0</v>
      </c>
      <c r="U69" s="11">
        <f t="shared" si="928"/>
        <v>0</v>
      </c>
      <c r="V69" s="9">
        <f t="shared" si="928"/>
        <v>0</v>
      </c>
      <c r="W69" s="11">
        <f t="shared" si="928"/>
        <v>0</v>
      </c>
      <c r="X69" s="11">
        <f t="shared" si="928"/>
        <v>0</v>
      </c>
      <c r="Y69" s="11">
        <f t="shared" si="928"/>
        <v>-1708</v>
      </c>
      <c r="Z69" s="11">
        <f t="shared" si="928"/>
        <v>-369</v>
      </c>
      <c r="AA69" s="11">
        <f t="shared" si="928"/>
        <v>-4626</v>
      </c>
      <c r="AB69" s="11">
        <f t="shared" ref="AB69" si="929">AB63-AB60</f>
        <v>-536</v>
      </c>
      <c r="AC69" s="10">
        <f t="shared" si="928"/>
        <v>0</v>
      </c>
      <c r="AD69" s="222">
        <f t="shared" si="928"/>
        <v>-1682177</v>
      </c>
      <c r="AE69" s="11">
        <f t="shared" si="928"/>
        <v>47</v>
      </c>
      <c r="AF69" s="11">
        <f t="shared" si="928"/>
        <v>1551</v>
      </c>
      <c r="AG69" s="11">
        <f t="shared" si="928"/>
        <v>-1974</v>
      </c>
      <c r="AH69" s="11">
        <f t="shared" si="928"/>
        <v>0</v>
      </c>
      <c r="AI69" s="11">
        <f t="shared" si="928"/>
        <v>0</v>
      </c>
      <c r="AJ69" s="11">
        <f t="shared" si="928"/>
        <v>-44</v>
      </c>
      <c r="AK69" s="11">
        <f t="shared" si="928"/>
        <v>-41930</v>
      </c>
      <c r="AL69" s="11">
        <f t="shared" si="928"/>
        <v>-10160</v>
      </c>
      <c r="AM69" s="11">
        <f t="shared" si="928"/>
        <v>-135144</v>
      </c>
      <c r="AN69" s="11">
        <f t="shared" si="928"/>
        <v>-7723</v>
      </c>
      <c r="AO69" s="9">
        <f t="shared" si="928"/>
        <v>-65381</v>
      </c>
      <c r="AP69" s="11">
        <f t="shared" si="928"/>
        <v>-3721</v>
      </c>
      <c r="AQ69" s="10">
        <f t="shared" si="928"/>
        <v>0</v>
      </c>
      <c r="AR69" s="11">
        <f t="shared" si="928"/>
        <v>0</v>
      </c>
      <c r="AS69" s="11">
        <f t="shared" si="928"/>
        <v>0</v>
      </c>
      <c r="AT69" s="11">
        <f t="shared" si="928"/>
        <v>0</v>
      </c>
      <c r="AU69" s="11">
        <f t="shared" si="928"/>
        <v>0</v>
      </c>
      <c r="AV69" s="11">
        <f t="shared" si="928"/>
        <v>0</v>
      </c>
      <c r="AW69" s="11">
        <f t="shared" si="928"/>
        <v>-416</v>
      </c>
      <c r="AX69" s="11">
        <f t="shared" si="928"/>
        <v>-272</v>
      </c>
      <c r="AY69" s="11">
        <f t="shared" si="928"/>
        <v>0</v>
      </c>
      <c r="AZ69" s="11">
        <f t="shared" si="928"/>
        <v>0</v>
      </c>
      <c r="BA69" s="11">
        <f t="shared" si="928"/>
        <v>0</v>
      </c>
      <c r="BB69" s="10">
        <f t="shared" si="928"/>
        <v>0</v>
      </c>
      <c r="BC69" s="11">
        <f t="shared" si="928"/>
        <v>6529</v>
      </c>
      <c r="BD69" s="11">
        <f t="shared" si="928"/>
        <v>6700</v>
      </c>
      <c r="BE69" s="11">
        <f t="shared" si="928"/>
        <v>0</v>
      </c>
      <c r="BF69" s="11">
        <f t="shared" si="928"/>
        <v>1105</v>
      </c>
      <c r="BG69" s="11">
        <f t="shared" si="928"/>
        <v>-989</v>
      </c>
      <c r="BH69" s="11">
        <f t="shared" si="928"/>
        <v>-251822</v>
      </c>
      <c r="BI69" s="222">
        <f t="shared" si="928"/>
        <v>-1933999</v>
      </c>
      <c r="BJ69" s="11">
        <f t="shared" si="928"/>
        <v>-13072</v>
      </c>
      <c r="BK69" s="11">
        <f t="shared" si="928"/>
        <v>-1920927</v>
      </c>
      <c r="BL69" s="11">
        <f t="shared" si="928"/>
        <v>9027065</v>
      </c>
      <c r="BM69" s="11">
        <f t="shared" si="928"/>
        <v>1397784</v>
      </c>
    </row>
    <row r="70" spans="1:65" s="180" customFormat="1" ht="15.6" x14ac:dyDescent="0.3">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6"/>
      <c r="AD70" s="229"/>
      <c r="AE70" s="5"/>
      <c r="AF70" s="5"/>
      <c r="AG70" s="5"/>
      <c r="AH70" s="5"/>
      <c r="AI70" s="5"/>
      <c r="AJ70" s="5"/>
      <c r="AK70" s="5"/>
      <c r="AL70" s="5"/>
      <c r="AM70" s="5"/>
      <c r="AN70" s="5"/>
      <c r="AO70" s="16"/>
      <c r="AP70" s="5"/>
      <c r="AQ70" s="6"/>
      <c r="AR70" s="5"/>
      <c r="AS70" s="5"/>
      <c r="AT70" s="5"/>
      <c r="AU70" s="5"/>
      <c r="AV70" s="7"/>
      <c r="AW70" s="6"/>
      <c r="AX70" s="5"/>
      <c r="AY70" s="5"/>
      <c r="AZ70" s="5"/>
      <c r="BA70" s="5"/>
      <c r="BB70" s="6"/>
      <c r="BC70" s="5"/>
      <c r="BD70" s="5"/>
      <c r="BE70" s="5"/>
      <c r="BF70" s="5"/>
      <c r="BG70" s="5"/>
      <c r="BH70" s="16"/>
      <c r="BI70" s="225"/>
      <c r="BJ70" s="5"/>
      <c r="BK70" s="48"/>
    </row>
    <row r="71" spans="1:65" ht="15.6" x14ac:dyDescent="0.3">
      <c r="A71" s="15" t="s">
        <v>141</v>
      </c>
      <c r="B71" s="11" t="s">
        <v>329</v>
      </c>
      <c r="C71" s="120">
        <v>5796943</v>
      </c>
      <c r="D71" s="120">
        <v>1604527</v>
      </c>
      <c r="E71" s="120">
        <v>223480</v>
      </c>
      <c r="F71" s="120">
        <v>676473</v>
      </c>
      <c r="G71" s="120">
        <v>345809</v>
      </c>
      <c r="H71" s="120">
        <v>0</v>
      </c>
      <c r="I71" s="120">
        <v>0</v>
      </c>
      <c r="J71" s="120">
        <v>600368</v>
      </c>
      <c r="K71" s="120">
        <v>16600</v>
      </c>
      <c r="L71" s="120">
        <v>165667</v>
      </c>
      <c r="M71" s="120">
        <v>201827</v>
      </c>
      <c r="N71" s="120">
        <v>1045</v>
      </c>
      <c r="O71" s="120">
        <v>15908</v>
      </c>
      <c r="P71" s="120">
        <v>145007</v>
      </c>
      <c r="Q71" s="120">
        <v>0</v>
      </c>
      <c r="R71" s="120">
        <v>8183</v>
      </c>
      <c r="S71" s="120">
        <v>0</v>
      </c>
      <c r="T71" s="120">
        <v>0</v>
      </c>
      <c r="U71" s="120"/>
      <c r="V71" s="189">
        <v>0</v>
      </c>
      <c r="W71" s="120">
        <v>0</v>
      </c>
      <c r="X71" s="120">
        <v>0</v>
      </c>
      <c r="Y71" s="120">
        <v>18732</v>
      </c>
      <c r="Z71" s="120">
        <v>2640</v>
      </c>
      <c r="AA71" s="120">
        <v>6615</v>
      </c>
      <c r="AB71" s="120">
        <v>1517</v>
      </c>
      <c r="AC71" s="151">
        <v>0</v>
      </c>
      <c r="AD71" s="228">
        <f t="shared" ref="AD71:AD72" si="930">SUM(C71:AC71)</f>
        <v>9831341</v>
      </c>
      <c r="AE71" s="120">
        <v>11384</v>
      </c>
      <c r="AF71" s="120">
        <v>1610</v>
      </c>
      <c r="AG71" s="120">
        <v>11435</v>
      </c>
      <c r="AH71" s="120">
        <v>0</v>
      </c>
      <c r="AI71" s="120">
        <v>0</v>
      </c>
      <c r="AJ71" s="120">
        <v>15948</v>
      </c>
      <c r="AK71" s="120">
        <v>21590</v>
      </c>
      <c r="AL71" s="120">
        <v>27497</v>
      </c>
      <c r="AM71" s="120">
        <v>0</v>
      </c>
      <c r="AN71" s="120">
        <v>45</v>
      </c>
      <c r="AO71" s="189">
        <v>324067</v>
      </c>
      <c r="AP71" s="120">
        <v>15105762</v>
      </c>
      <c r="AQ71" s="151">
        <v>0</v>
      </c>
      <c r="AR71" s="120">
        <v>0</v>
      </c>
      <c r="AS71" s="120"/>
      <c r="AT71" s="120"/>
      <c r="AU71" s="120">
        <v>0</v>
      </c>
      <c r="AV71" s="120"/>
      <c r="AW71" s="120">
        <v>405</v>
      </c>
      <c r="AX71" s="120">
        <v>1410</v>
      </c>
      <c r="AY71" s="120">
        <v>24</v>
      </c>
      <c r="AZ71" s="120">
        <v>0</v>
      </c>
      <c r="BA71" s="120">
        <v>0</v>
      </c>
      <c r="BB71" s="151">
        <v>0</v>
      </c>
      <c r="BC71" s="120">
        <v>15889</v>
      </c>
      <c r="BD71" s="120">
        <v>15748</v>
      </c>
      <c r="BE71" s="120">
        <v>0</v>
      </c>
      <c r="BF71" s="120">
        <v>10387</v>
      </c>
      <c r="BG71" s="189">
        <v>1458</v>
      </c>
      <c r="BH71" s="9">
        <f>SUM(AE71:BG71)</f>
        <v>15564659</v>
      </c>
      <c r="BI71" s="221">
        <f>AD71+BH71</f>
        <v>25396000</v>
      </c>
      <c r="BJ71" s="96">
        <v>0</v>
      </c>
      <c r="BK71" s="9">
        <f t="shared" ref="BK71:BK72" si="931">BI71-BJ71</f>
        <v>25396000</v>
      </c>
      <c r="BL71">
        <v>7</v>
      </c>
      <c r="BM71" s="30"/>
    </row>
    <row r="72" spans="1:65" s="41" customFormat="1" ht="15.6" x14ac:dyDescent="0.3">
      <c r="A72" s="134" t="s">
        <v>141</v>
      </c>
      <c r="B72" s="215" t="s">
        <v>318</v>
      </c>
      <c r="C72" s="10">
        <v>4480428</v>
      </c>
      <c r="D72" s="10">
        <v>1285860</v>
      </c>
      <c r="E72" s="10">
        <v>224044</v>
      </c>
      <c r="F72" s="10">
        <v>516270</v>
      </c>
      <c r="G72" s="10">
        <v>260302</v>
      </c>
      <c r="H72" s="10">
        <v>0</v>
      </c>
      <c r="I72" s="10">
        <v>0</v>
      </c>
      <c r="J72" s="10">
        <v>418543</v>
      </c>
      <c r="K72" s="10">
        <v>46760</v>
      </c>
      <c r="L72" s="10">
        <v>153652</v>
      </c>
      <c r="M72" s="10">
        <v>177155</v>
      </c>
      <c r="N72" s="10">
        <v>856</v>
      </c>
      <c r="O72" s="10">
        <v>11258</v>
      </c>
      <c r="P72" s="10">
        <v>131110</v>
      </c>
      <c r="Q72" s="10">
        <v>0</v>
      </c>
      <c r="R72" s="10">
        <v>8428</v>
      </c>
      <c r="S72" s="10">
        <v>0</v>
      </c>
      <c r="T72" s="10">
        <v>0</v>
      </c>
      <c r="U72" s="10"/>
      <c r="V72" s="10">
        <v>0</v>
      </c>
      <c r="W72" s="10">
        <v>0</v>
      </c>
      <c r="X72" s="10">
        <v>0</v>
      </c>
      <c r="Y72" s="10">
        <v>1757</v>
      </c>
      <c r="Z72" s="10">
        <v>484</v>
      </c>
      <c r="AA72" s="10">
        <v>389</v>
      </c>
      <c r="AB72" s="10">
        <v>8169</v>
      </c>
      <c r="AC72" s="10">
        <v>0</v>
      </c>
      <c r="AD72" s="228">
        <f t="shared" si="930"/>
        <v>7725465</v>
      </c>
      <c r="AE72" s="10">
        <v>7799</v>
      </c>
      <c r="AF72" s="10">
        <v>483</v>
      </c>
      <c r="AG72" s="10">
        <v>4607</v>
      </c>
      <c r="AH72" s="10">
        <v>0</v>
      </c>
      <c r="AI72" s="10">
        <v>0</v>
      </c>
      <c r="AJ72" s="10">
        <v>10954</v>
      </c>
      <c r="AK72" s="10">
        <v>19987</v>
      </c>
      <c r="AL72" s="10">
        <v>43304</v>
      </c>
      <c r="AM72" s="10" t="s">
        <v>313</v>
      </c>
      <c r="AN72" s="10">
        <v>258</v>
      </c>
      <c r="AO72" s="10">
        <v>299289</v>
      </c>
      <c r="AP72" s="10">
        <v>13352726</v>
      </c>
      <c r="AQ72" s="10">
        <v>0</v>
      </c>
      <c r="AR72" s="10">
        <v>0</v>
      </c>
      <c r="AS72" s="10"/>
      <c r="AT72" s="10"/>
      <c r="AU72" s="10">
        <v>0</v>
      </c>
      <c r="AV72" s="10"/>
      <c r="AW72" s="10">
        <v>456</v>
      </c>
      <c r="AX72" s="10">
        <v>2006</v>
      </c>
      <c r="AY72" s="10">
        <v>38</v>
      </c>
      <c r="AZ72" s="10">
        <v>0</v>
      </c>
      <c r="BA72" s="10">
        <v>0</v>
      </c>
      <c r="BB72" s="10">
        <v>0</v>
      </c>
      <c r="BC72" s="10">
        <v>13555</v>
      </c>
      <c r="BD72" s="10">
        <v>13555</v>
      </c>
      <c r="BE72" s="10">
        <v>0</v>
      </c>
      <c r="BF72" s="10">
        <v>17840</v>
      </c>
      <c r="BG72" s="10">
        <v>1992</v>
      </c>
      <c r="BH72" s="10">
        <f>SUM(AE72:BG72)</f>
        <v>13788849</v>
      </c>
      <c r="BI72" s="221">
        <f>AD72+BH72</f>
        <v>21514314</v>
      </c>
      <c r="BJ72" s="10">
        <v>0</v>
      </c>
      <c r="BK72" s="222">
        <f t="shared" si="931"/>
        <v>21514314</v>
      </c>
      <c r="BM72" s="216"/>
    </row>
    <row r="73" spans="1:65" ht="15.6" x14ac:dyDescent="0.3">
      <c r="A73" s="128"/>
      <c r="B73" s="12" t="s">
        <v>319</v>
      </c>
      <c r="C73" s="9">
        <f>IF('Upto Month COPPY'!$H$4="",0,'Upto Month COPPY'!$H$4)</f>
        <v>4314850</v>
      </c>
      <c r="D73" s="9">
        <f>IF('Upto Month COPPY'!$H$5="",0,'Upto Month COPPY'!$H$5)</f>
        <v>766254</v>
      </c>
      <c r="E73" s="9">
        <f>IF('Upto Month COPPY'!$H$6="",0,'Upto Month COPPY'!$H$6)</f>
        <v>219180</v>
      </c>
      <c r="F73" s="9">
        <f>IF('Upto Month COPPY'!$H$7="",0,'Upto Month COPPY'!$H$7)</f>
        <v>478075</v>
      </c>
      <c r="G73" s="9">
        <f>IF('Upto Month COPPY'!$H$8="",0,'Upto Month COPPY'!$H$8)</f>
        <v>232841</v>
      </c>
      <c r="H73" s="9">
        <f>IF('Upto Month COPPY'!$H$9="",0,'Upto Month COPPY'!$H$9)</f>
        <v>0</v>
      </c>
      <c r="I73" s="9">
        <f>IF('Upto Month COPPY'!$H$10="",0,'Upto Month COPPY'!$H$10)</f>
        <v>0</v>
      </c>
      <c r="J73" s="9">
        <f>IF('Upto Month COPPY'!$H$11="",0,'Upto Month COPPY'!$H$11)</f>
        <v>403343</v>
      </c>
      <c r="K73" s="9">
        <f>IF('Upto Month COPPY'!$H$12="",0,'Upto Month COPPY'!$H$12)</f>
        <v>46268</v>
      </c>
      <c r="L73" s="9">
        <f>IF('Upto Month COPPY'!$H$13="",0,'Upto Month COPPY'!$H$13)</f>
        <v>156671</v>
      </c>
      <c r="M73" s="9">
        <f>IF('Upto Month COPPY'!$H$14="",0,'Upto Month COPPY'!$H$14)</f>
        <v>166847</v>
      </c>
      <c r="N73" s="9">
        <f>IF('Upto Month COPPY'!$H$15="",0,'Upto Month COPPY'!$H$15)</f>
        <v>206</v>
      </c>
      <c r="O73" s="9">
        <f>IF('Upto Month COPPY'!$H$16="",0,'Upto Month COPPY'!$H$16)</f>
        <v>10209</v>
      </c>
      <c r="P73" s="9">
        <f>IF('Upto Month COPPY'!$H$17="",0,'Upto Month COPPY'!$H$17)</f>
        <v>119759</v>
      </c>
      <c r="Q73" s="9">
        <f>IF('Upto Month COPPY'!$H$18="",0,'Upto Month COPPY'!$H$18)</f>
        <v>0</v>
      </c>
      <c r="R73" s="9">
        <f>IF('Upto Month COPPY'!$H$21="",0,'Upto Month COPPY'!$H$21)</f>
        <v>7979</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1250</v>
      </c>
      <c r="Z73" s="9">
        <f>IF('Upto Month COPPY'!$H$43="",0,'Upto Month COPPY'!$H$43)</f>
        <v>244</v>
      </c>
      <c r="AA73" s="9">
        <f>IF('Upto Month COPPY'!$H$44="",0,'Upto Month COPPY'!$H$44)</f>
        <v>401</v>
      </c>
      <c r="AB73" s="9">
        <f>IF('Upto Month COPPY'!$H$48="",0,'Upto Month COPPY'!$H$48)</f>
        <v>0</v>
      </c>
      <c r="AC73" s="10">
        <f>IF('Upto Month COPPY'!$H$51="",0,'Upto Month COPPY'!$H$51)</f>
        <v>0</v>
      </c>
      <c r="AD73" s="228">
        <f t="shared" ref="AD73:AD74" si="932">SUM(C73:AC73)</f>
        <v>6924377</v>
      </c>
      <c r="AE73" s="9">
        <f>IF('Upto Month COPPY'!$H$19="",0,'Upto Month COPPY'!$H$19)</f>
        <v>8873</v>
      </c>
      <c r="AF73" s="9">
        <f>IF('Upto Month COPPY'!$H$20="",0,'Upto Month COPPY'!$H$20)</f>
        <v>1134</v>
      </c>
      <c r="AG73" s="9">
        <f>IF('Upto Month COPPY'!$H$22="",0,'Upto Month COPPY'!$H$22)</f>
        <v>8724</v>
      </c>
      <c r="AH73" s="9">
        <f>IF('Upto Month COPPY'!$H$23="",0,'Upto Month COPPY'!$H$23)</f>
        <v>0</v>
      </c>
      <c r="AI73" s="9">
        <f>IF('Upto Month COPPY'!$H$24="",0,'Upto Month COPPY'!$H$24)</f>
        <v>0</v>
      </c>
      <c r="AJ73" s="9">
        <f>IF('Upto Month COPPY'!$H$25="",0,'Upto Month COPPY'!$H$25)</f>
        <v>11851</v>
      </c>
      <c r="AK73" s="9">
        <f>IF('Upto Month COPPY'!$H$28="",0,'Upto Month COPPY'!$H$28)</f>
        <v>13969</v>
      </c>
      <c r="AL73" s="9">
        <f>IF('Upto Month COPPY'!$H$29="",0,'Upto Month COPPY'!$H$29)</f>
        <v>62754</v>
      </c>
      <c r="AM73" s="9">
        <f>IF('Upto Month COPPY'!$H$31="",0,'Upto Month COPPY'!$H$31)</f>
        <v>0</v>
      </c>
      <c r="AN73" s="9">
        <f>IF('Upto Month COPPY'!$H$32="",0,'Upto Month COPPY'!$H$32)</f>
        <v>0</v>
      </c>
      <c r="AO73" s="9">
        <f>IF('Upto Month COPPY'!$H$33="",0,'Upto Month COPPY'!$H$33)</f>
        <v>310313</v>
      </c>
      <c r="AP73" s="9">
        <f>IF('Upto Month COPPY'!$H$34="",0,'Upto Month COPPY'!$H$34)</f>
        <v>13733198</v>
      </c>
      <c r="AQ73" s="10">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400</v>
      </c>
      <c r="AX73" s="9">
        <f>IF('Upto Month COPPY'!$H$46="",0,'Upto Month COPPY'!$H$46)</f>
        <v>1084</v>
      </c>
      <c r="AY73" s="9">
        <f>IF('Upto Month COPPY'!$H$47="",0,'Upto Month COPPY'!$H$47)</f>
        <v>0</v>
      </c>
      <c r="AZ73" s="9">
        <f>IF('Upto Month COPPY'!$H$49="",0,'Upto Month COPPY'!$H$49)</f>
        <v>0</v>
      </c>
      <c r="BA73" s="9">
        <f>IF('Upto Month COPPY'!$H$50="",0,'Upto Month COPPY'!$H$50)</f>
        <v>0</v>
      </c>
      <c r="BB73" s="10">
        <f>IF('Upto Month COPPY'!$H$52="",0,'Upto Month COPPY'!$H$52)</f>
        <v>0</v>
      </c>
      <c r="BC73" s="9">
        <f>IF('Upto Month COPPY'!$H$53="",0,'Upto Month COPPY'!$H$53)</f>
        <v>11428</v>
      </c>
      <c r="BD73" s="9">
        <f>IF('Upto Month COPPY'!$H$54="",0,'Upto Month COPPY'!$H$54)</f>
        <v>11428</v>
      </c>
      <c r="BE73" s="9">
        <f>IF('Upto Month COPPY'!$H$55="",0,'Upto Month COPPY'!$H$55)</f>
        <v>0</v>
      </c>
      <c r="BF73" s="9">
        <f>IF('Upto Month COPPY'!$H$56="",0,'Upto Month COPPY'!$H$56)</f>
        <v>12831</v>
      </c>
      <c r="BG73" s="9">
        <f>IF('Upto Month COPPY'!$H$58="",0,'Upto Month COPPY'!$H$58)</f>
        <v>3404</v>
      </c>
      <c r="BH73" s="9">
        <f>SUM(AE73:BG73)</f>
        <v>14191391</v>
      </c>
      <c r="BI73" s="221">
        <f>AD73+BH73</f>
        <v>21115768</v>
      </c>
      <c r="BJ73" s="9">
        <f>IF('Upto Month COPPY'!$H$60="",0,'Upto Month COPPY'!$H$60)</f>
        <v>42</v>
      </c>
      <c r="BK73" s="49">
        <f t="shared" ref="BK73:BK74" si="933">BI73-BJ73</f>
        <v>21115726</v>
      </c>
      <c r="BL73">
        <f>'Upto Month COPPY'!$H$61</f>
        <v>21115740</v>
      </c>
      <c r="BM73" s="30">
        <f t="shared" ref="BM73:BM77" si="934">BK73-AD73</f>
        <v>14191349</v>
      </c>
    </row>
    <row r="74" spans="1:65" ht="15.6" x14ac:dyDescent="0.3">
      <c r="A74" s="128"/>
      <c r="B74" s="182" t="s">
        <v>320</v>
      </c>
      <c r="C74" s="9">
        <f>IF('Upto Month Current'!$H$4="",0,'Upto Month Current'!$H$4)</f>
        <v>4264456</v>
      </c>
      <c r="D74" s="9">
        <f>IF('Upto Month Current'!$H$5="",0,'Upto Month Current'!$H$5)</f>
        <v>1179948</v>
      </c>
      <c r="E74" s="9">
        <f>IF('Upto Month Current'!$H$6="",0,'Upto Month Current'!$H$6)</f>
        <v>213308</v>
      </c>
      <c r="F74" s="9">
        <f>IF('Upto Month Current'!$H$7="",0,'Upto Month Current'!$H$7)</f>
        <v>514693</v>
      </c>
      <c r="G74" s="9">
        <f>IF('Upto Month Current'!$H$8="",0,'Upto Month Current'!$H$8)</f>
        <v>249252</v>
      </c>
      <c r="H74" s="9">
        <f>IF('Upto Month Current'!$H$9="",0,'Upto Month Current'!$H$9)</f>
        <v>0</v>
      </c>
      <c r="I74" s="9">
        <f>IF('Upto Month Current'!$H$10="",0,'Upto Month Current'!$H$10)</f>
        <v>0</v>
      </c>
      <c r="J74" s="9">
        <f>IF('Upto Month Current'!$H$11="",0,'Upto Month Current'!$H$11)</f>
        <v>496935</v>
      </c>
      <c r="K74" s="9">
        <f>IF('Upto Month Current'!$H$12="",0,'Upto Month Current'!$H$12)</f>
        <v>16484</v>
      </c>
      <c r="L74" s="9">
        <f>IF('Upto Month Current'!$H$13="",0,'Upto Month Current'!$H$13)</f>
        <v>120589</v>
      </c>
      <c r="M74" s="9">
        <f>IF('Upto Month Current'!$H$14="",0,'Upto Month Current'!$H$14)</f>
        <v>175918</v>
      </c>
      <c r="N74" s="9">
        <f>IF('Upto Month Current'!$H$15="",0,'Upto Month Current'!$H$15)</f>
        <v>548</v>
      </c>
      <c r="O74" s="9">
        <f>IF('Upto Month Current'!$H$16="",0,'Upto Month Current'!$H$16)</f>
        <v>12435</v>
      </c>
      <c r="P74" s="9">
        <f>IF('Upto Month Current'!$H$17="",0,'Upto Month Current'!$H$17)</f>
        <v>171717</v>
      </c>
      <c r="Q74" s="9">
        <f>IF('Upto Month Current'!$H$18="",0,'Upto Month Current'!$H$18)</f>
        <v>0</v>
      </c>
      <c r="R74" s="9">
        <f>IF('Upto Month Current'!$H$21="",0,'Upto Month Current'!$H$21)</f>
        <v>9297</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27202</v>
      </c>
      <c r="Z74" s="9">
        <f>IF('Upto Month Current'!$H$43="",0,'Upto Month Current'!$H$43)</f>
        <v>3491</v>
      </c>
      <c r="AA74" s="9">
        <f>IF('Upto Month Current'!$H$44="",0,'Upto Month Current'!$H$44)</f>
        <v>5826</v>
      </c>
      <c r="AB74" s="9">
        <f>IF('Upto Month Current'!$H$48="",0,'Upto Month Current'!$H$48)</f>
        <v>30</v>
      </c>
      <c r="AC74" s="10">
        <f>IF('Upto Month Current'!$H$51="",0,'Upto Month Current'!$H$51)</f>
        <v>0</v>
      </c>
      <c r="AD74" s="228">
        <f t="shared" si="932"/>
        <v>7462129</v>
      </c>
      <c r="AE74" s="9">
        <f>IF('Upto Month Current'!$H$19="",0,'Upto Month Current'!$H$19)</f>
        <v>10811</v>
      </c>
      <c r="AF74" s="9">
        <f>IF('Upto Month Current'!$H$20="",0,'Upto Month Current'!$H$20)</f>
        <v>1517</v>
      </c>
      <c r="AG74" s="9">
        <f>IF('Upto Month Current'!$H$22="",0,'Upto Month Current'!$H$22)</f>
        <v>7335</v>
      </c>
      <c r="AH74" s="9">
        <f>IF('Upto Month Current'!$H$23="",0,'Upto Month Current'!$H$23)</f>
        <v>0</v>
      </c>
      <c r="AI74" s="9">
        <f>IF('Upto Month Current'!$H$24="",0,'Upto Month Current'!$H$24)</f>
        <v>0</v>
      </c>
      <c r="AJ74" s="9">
        <f>IF('Upto Month Current'!$H$25="",0,'Upto Month Current'!$H$25)</f>
        <v>13636</v>
      </c>
      <c r="AK74" s="9">
        <f>IF('Upto Month Current'!$H$28="",0,'Upto Month Current'!$H$28)</f>
        <v>19090</v>
      </c>
      <c r="AL74" s="9">
        <f>IF('Upto Month Current'!$H$29="",0,'Upto Month Current'!$H$29)</f>
        <v>17728</v>
      </c>
      <c r="AM74" s="9">
        <f>IF('Upto Month Current'!$H$31="",0,'Upto Month Current'!$H$31)</f>
        <v>0</v>
      </c>
      <c r="AN74" s="9">
        <f>IF('Upto Month Current'!$H$32="",0,'Upto Month Current'!$H$32)</f>
        <v>11</v>
      </c>
      <c r="AO74" s="9">
        <f>IF('Upto Month Current'!$H$33="",0,'Upto Month Current'!$H$33)</f>
        <v>268051</v>
      </c>
      <c r="AP74" s="9">
        <f>IF('Upto Month Current'!$H$34="",0,'Upto Month Current'!$H$34)</f>
        <v>13099583</v>
      </c>
      <c r="AQ74" s="10">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245</v>
      </c>
      <c r="AX74" s="9">
        <f>IF('Upto Month Current'!$H$46="",0,'Upto Month Current'!$H$46)</f>
        <v>2474</v>
      </c>
      <c r="AY74" s="9">
        <f>IF('Upto Month Current'!$H$47="",0,'Upto Month Current'!$H$47)</f>
        <v>0</v>
      </c>
      <c r="AZ74" s="9">
        <f>IF('Upto Month Current'!$H$49="",0,'Upto Month Current'!$H$49)</f>
        <v>0</v>
      </c>
      <c r="BA74" s="9">
        <f>IF('Upto Month Current'!$H$50="",0,'Upto Month Current'!$H$50)</f>
        <v>0</v>
      </c>
      <c r="BB74" s="10">
        <f>IF('Upto Month Current'!$H$52="",0,'Upto Month Current'!$H$52)</f>
        <v>0</v>
      </c>
      <c r="BC74" s="9">
        <f>IF('Upto Month Current'!$H$53="",0,'Upto Month Current'!$H$53)</f>
        <v>15679</v>
      </c>
      <c r="BD74" s="9">
        <f>IF('Upto Month Current'!$H$54="",0,'Upto Month Current'!$H$54)</f>
        <v>15666</v>
      </c>
      <c r="BE74" s="9">
        <f>IF('Upto Month Current'!$H$55="",0,'Upto Month Current'!$H$55)</f>
        <v>13</v>
      </c>
      <c r="BF74" s="9">
        <f>IF('Upto Month Current'!$H$56="",0,'Upto Month Current'!$H$56)</f>
        <v>7436</v>
      </c>
      <c r="BG74" s="9">
        <f>IF('Upto Month Current'!$H$58="",0,'Upto Month Current'!$H$58)</f>
        <v>9881</v>
      </c>
      <c r="BH74" s="9">
        <f>SUM(AE74:BG74)</f>
        <v>13489156</v>
      </c>
      <c r="BI74" s="221">
        <f>AD74+BH74</f>
        <v>20951285</v>
      </c>
      <c r="BJ74" s="9">
        <f>IF('Upto Month Current'!$H$60="",0,'Upto Month Current'!$H$60)</f>
        <v>176</v>
      </c>
      <c r="BK74" s="49">
        <f t="shared" si="933"/>
        <v>20951109</v>
      </c>
      <c r="BL74">
        <f>'Upto Month Current'!$H$61</f>
        <v>20951110</v>
      </c>
      <c r="BM74" s="30">
        <f t="shared" si="934"/>
        <v>13488980</v>
      </c>
    </row>
    <row r="75" spans="1:65" ht="15.6" x14ac:dyDescent="0.3">
      <c r="A75" s="128"/>
      <c r="B75" s="5" t="s">
        <v>132</v>
      </c>
      <c r="C75" s="11">
        <f>C74-C72</f>
        <v>-215972</v>
      </c>
      <c r="D75" s="11">
        <f t="shared" ref="D75" si="935">D74-D72</f>
        <v>-105912</v>
      </c>
      <c r="E75" s="11">
        <f t="shared" ref="E75" si="936">E74-E72</f>
        <v>-10736</v>
      </c>
      <c r="F75" s="11">
        <f t="shared" ref="F75" si="937">F74-F72</f>
        <v>-1577</v>
      </c>
      <c r="G75" s="11">
        <f t="shared" ref="G75" si="938">G74-G72</f>
        <v>-11050</v>
      </c>
      <c r="H75" s="11">
        <f t="shared" ref="H75" si="939">H74-H72</f>
        <v>0</v>
      </c>
      <c r="I75" s="11">
        <f t="shared" ref="I75" si="940">I74-I72</f>
        <v>0</v>
      </c>
      <c r="J75" s="11">
        <f t="shared" ref="J75" si="941">J74-J72</f>
        <v>78392</v>
      </c>
      <c r="K75" s="11">
        <f t="shared" ref="K75" si="942">K74-K72</f>
        <v>-30276</v>
      </c>
      <c r="L75" s="11">
        <f t="shared" ref="L75" si="943">L74-L72</f>
        <v>-33063</v>
      </c>
      <c r="M75" s="11">
        <f t="shared" ref="M75" si="944">M74-M72</f>
        <v>-1237</v>
      </c>
      <c r="N75" s="11">
        <f t="shared" ref="N75" si="945">N74-N72</f>
        <v>-308</v>
      </c>
      <c r="O75" s="11">
        <f t="shared" ref="O75" si="946">O74-O72</f>
        <v>1177</v>
      </c>
      <c r="P75" s="11">
        <f t="shared" ref="P75" si="947">P74-P72</f>
        <v>40607</v>
      </c>
      <c r="Q75" s="11">
        <f t="shared" ref="Q75" si="948">Q74-Q72</f>
        <v>0</v>
      </c>
      <c r="R75" s="11">
        <f t="shared" ref="R75" si="949">R74-R72</f>
        <v>869</v>
      </c>
      <c r="S75" s="11">
        <f t="shared" ref="S75" si="950">S74-S72</f>
        <v>0</v>
      </c>
      <c r="T75" s="11">
        <f t="shared" ref="T75:U75" si="951">T74-T72</f>
        <v>0</v>
      </c>
      <c r="U75" s="11">
        <f t="shared" si="951"/>
        <v>0</v>
      </c>
      <c r="V75" s="9">
        <f t="shared" ref="V75" si="952">V74-V72</f>
        <v>0</v>
      </c>
      <c r="W75" s="11">
        <f t="shared" ref="W75" si="953">W74-W72</f>
        <v>0</v>
      </c>
      <c r="X75" s="11">
        <f t="shared" ref="X75" si="954">X74-X72</f>
        <v>0</v>
      </c>
      <c r="Y75" s="11">
        <f t="shared" ref="Y75" si="955">Y74-Y72</f>
        <v>25445</v>
      </c>
      <c r="Z75" s="11">
        <f t="shared" ref="Z75" si="956">Z74-Z72</f>
        <v>3007</v>
      </c>
      <c r="AA75" s="11">
        <f t="shared" ref="AA75:AD75" si="957">AA74-AA72</f>
        <v>5437</v>
      </c>
      <c r="AB75" s="11">
        <f t="shared" ref="AB75" si="958">AB74-AB72</f>
        <v>-8139</v>
      </c>
      <c r="AC75" s="10">
        <f t="shared" si="957"/>
        <v>0</v>
      </c>
      <c r="AD75" s="222">
        <f t="shared" si="957"/>
        <v>-263336</v>
      </c>
      <c r="AE75" s="11">
        <f t="shared" ref="AE75" si="959">AE74-AE72</f>
        <v>3012</v>
      </c>
      <c r="AF75" s="11">
        <f t="shared" ref="AF75" si="960">AF74-AF72</f>
        <v>1034</v>
      </c>
      <c r="AG75" s="11">
        <f t="shared" ref="AG75" si="961">AG74-AG72</f>
        <v>2728</v>
      </c>
      <c r="AH75" s="11">
        <f t="shared" ref="AH75" si="962">AH74-AH72</f>
        <v>0</v>
      </c>
      <c r="AI75" s="11">
        <f t="shared" ref="AI75" si="963">AI74-AI72</f>
        <v>0</v>
      </c>
      <c r="AJ75" s="11">
        <f t="shared" ref="AJ75" si="964">AJ74-AJ72</f>
        <v>2682</v>
      </c>
      <c r="AK75" s="11">
        <f t="shared" ref="AK75" si="965">AK74-AK72</f>
        <v>-897</v>
      </c>
      <c r="AL75" s="11">
        <f t="shared" ref="AL75" si="966">AL74-AL72</f>
        <v>-25576</v>
      </c>
      <c r="AM75" s="11" t="e">
        <f t="shared" ref="AM75" si="967">AM74-AM72</f>
        <v>#VALUE!</v>
      </c>
      <c r="AN75" s="11">
        <f t="shared" ref="AN75" si="968">AN74-AN72</f>
        <v>-247</v>
      </c>
      <c r="AO75" s="9">
        <f t="shared" ref="AO75" si="969">AO74-AO72</f>
        <v>-31238</v>
      </c>
      <c r="AP75" s="11">
        <f t="shared" ref="AP75" si="970">AP74-AP72</f>
        <v>-253143</v>
      </c>
      <c r="AQ75" s="10">
        <f t="shared" ref="AQ75" si="971">AQ74-AQ72</f>
        <v>0</v>
      </c>
      <c r="AR75" s="11">
        <f t="shared" ref="AR75" si="972">AR74-AR72</f>
        <v>0</v>
      </c>
      <c r="AS75" s="11">
        <f t="shared" ref="AS75" si="973">AS74-AS72</f>
        <v>0</v>
      </c>
      <c r="AT75" s="11">
        <f t="shared" ref="AT75" si="974">AT74-AT72</f>
        <v>0</v>
      </c>
      <c r="AU75" s="11">
        <f t="shared" ref="AU75" si="975">AU74-AU72</f>
        <v>0</v>
      </c>
      <c r="AV75" s="11">
        <f t="shared" ref="AV75" si="976">AV74-AV72</f>
        <v>0</v>
      </c>
      <c r="AW75" s="11">
        <f t="shared" ref="AW75" si="977">AW74-AW72</f>
        <v>-211</v>
      </c>
      <c r="AX75" s="11">
        <f t="shared" ref="AX75" si="978">AX74-AX72</f>
        <v>468</v>
      </c>
      <c r="AY75" s="11">
        <f t="shared" ref="AY75" si="979">AY74-AY72</f>
        <v>-38</v>
      </c>
      <c r="AZ75" s="11">
        <f t="shared" ref="AZ75" si="980">AZ74-AZ72</f>
        <v>0</v>
      </c>
      <c r="BA75" s="11">
        <f t="shared" ref="BA75" si="981">BA74-BA72</f>
        <v>0</v>
      </c>
      <c r="BB75" s="10">
        <f t="shared" ref="BB75" si="982">BB74-BB72</f>
        <v>0</v>
      </c>
      <c r="BC75" s="11">
        <f t="shared" ref="BC75" si="983">BC74-BC72</f>
        <v>2124</v>
      </c>
      <c r="BD75" s="11">
        <f t="shared" ref="BD75" si="984">BD74-BD72</f>
        <v>2111</v>
      </c>
      <c r="BE75" s="11">
        <f t="shared" ref="BE75" si="985">BE74-BE72</f>
        <v>13</v>
      </c>
      <c r="BF75" s="11">
        <f t="shared" ref="BF75" si="986">BF74-BF72</f>
        <v>-10404</v>
      </c>
      <c r="BG75" s="11">
        <f t="shared" ref="BG75:BH75" si="987">BG74-BG72</f>
        <v>7889</v>
      </c>
      <c r="BH75" s="9">
        <f t="shared" si="987"/>
        <v>-299693</v>
      </c>
      <c r="BI75" s="222">
        <f t="shared" ref="BI75" si="988">BI74-BI72</f>
        <v>-563029</v>
      </c>
      <c r="BJ75" s="11">
        <f t="shared" ref="BJ75:BK75" si="989">BJ74-BJ72</f>
        <v>176</v>
      </c>
      <c r="BK75" s="49">
        <f t="shared" si="989"/>
        <v>-563205</v>
      </c>
      <c r="BM75" s="30">
        <f t="shared" si="934"/>
        <v>-299869</v>
      </c>
    </row>
    <row r="76" spans="1:65" ht="15.6" x14ac:dyDescent="0.3">
      <c r="A76" s="128"/>
      <c r="B76" s="5" t="s">
        <v>133</v>
      </c>
      <c r="C76" s="13">
        <f>C75/C72</f>
        <v>-4.8203430565115654E-2</v>
      </c>
      <c r="D76" s="13">
        <f t="shared" ref="D76" si="990">D75/D72</f>
        <v>-8.2366665111287388E-2</v>
      </c>
      <c r="E76" s="13">
        <f t="shared" ref="E76" si="991">E75/E72</f>
        <v>-4.7919158736676723E-2</v>
      </c>
      <c r="F76" s="13">
        <f t="shared" ref="F76" si="992">F75/F72</f>
        <v>-3.0546032114978595E-3</v>
      </c>
      <c r="G76" s="13">
        <f t="shared" ref="G76" si="993">G75/G72</f>
        <v>-4.2450691888652414E-2</v>
      </c>
      <c r="H76" s="13" t="e">
        <f t="shared" ref="H76" si="994">H75/H72</f>
        <v>#DIV/0!</v>
      </c>
      <c r="I76" s="13" t="e">
        <f t="shared" ref="I76" si="995">I75/I72</f>
        <v>#DIV/0!</v>
      </c>
      <c r="J76" s="13">
        <f t="shared" ref="J76" si="996">J75/J72</f>
        <v>0.18729736251711293</v>
      </c>
      <c r="K76" s="13">
        <f t="shared" ref="K76" si="997">K75/K72</f>
        <v>-0.64747647562018817</v>
      </c>
      <c r="L76" s="13">
        <f t="shared" ref="L76" si="998">L75/L72</f>
        <v>-0.21518105849582173</v>
      </c>
      <c r="M76" s="13">
        <f t="shared" ref="M76" si="999">M75/M72</f>
        <v>-6.9825858711298015E-3</v>
      </c>
      <c r="N76" s="13">
        <f t="shared" ref="N76" si="1000">N75/N72</f>
        <v>-0.35981308411214952</v>
      </c>
      <c r="O76" s="13">
        <f t="shared" ref="O76" si="1001">O75/O72</f>
        <v>0.10454787706519808</v>
      </c>
      <c r="P76" s="13">
        <f t="shared" ref="P76" si="1002">P75/P72</f>
        <v>0.30971703150026697</v>
      </c>
      <c r="Q76" s="13" t="e">
        <f t="shared" ref="Q76" si="1003">Q75/Q72</f>
        <v>#DIV/0!</v>
      </c>
      <c r="R76" s="13">
        <f t="shared" ref="R76" si="1004">R75/R72</f>
        <v>0.10310868533459895</v>
      </c>
      <c r="S76" s="13" t="e">
        <f t="shared" ref="S76" si="1005">S75/S72</f>
        <v>#DIV/0!</v>
      </c>
      <c r="T76" s="13" t="e">
        <f t="shared" ref="T76:U76" si="1006">T75/T72</f>
        <v>#DIV/0!</v>
      </c>
      <c r="U76" s="13" t="e">
        <f t="shared" si="1006"/>
        <v>#DIV/0!</v>
      </c>
      <c r="V76" s="162" t="e">
        <f t="shared" ref="V76" si="1007">V75/V72</f>
        <v>#DIV/0!</v>
      </c>
      <c r="W76" s="13" t="e">
        <f t="shared" ref="W76" si="1008">W75/W72</f>
        <v>#DIV/0!</v>
      </c>
      <c r="X76" s="13" t="e">
        <f t="shared" ref="X76" si="1009">X75/X72</f>
        <v>#DIV/0!</v>
      </c>
      <c r="Y76" s="13">
        <f t="shared" ref="Y76" si="1010">Y75/Y72</f>
        <v>14.482071713147411</v>
      </c>
      <c r="Z76" s="13">
        <f t="shared" ref="Z76" si="1011">Z75/Z72</f>
        <v>6.2128099173553721</v>
      </c>
      <c r="AA76" s="13">
        <f t="shared" ref="AA76:AD76" si="1012">AA75/AA72</f>
        <v>13.976863753213367</v>
      </c>
      <c r="AB76" s="13">
        <f t="shared" ref="AB76" si="1013">AB75/AB72</f>
        <v>-0.99632757987513776</v>
      </c>
      <c r="AC76" s="14" t="e">
        <f t="shared" si="1012"/>
        <v>#DIV/0!</v>
      </c>
      <c r="AD76" s="223">
        <f t="shared" si="1012"/>
        <v>-3.4086750765164299E-2</v>
      </c>
      <c r="AE76" s="13">
        <f t="shared" ref="AE76" si="1014">AE75/AE72</f>
        <v>0.3862033594050519</v>
      </c>
      <c r="AF76" s="13">
        <f t="shared" ref="AF76" si="1015">AF75/AF72</f>
        <v>2.1407867494824018</v>
      </c>
      <c r="AG76" s="13">
        <f t="shared" ref="AG76" si="1016">AG75/AG72</f>
        <v>0.59214239201215546</v>
      </c>
      <c r="AH76" s="13" t="e">
        <f t="shared" ref="AH76" si="1017">AH75/AH72</f>
        <v>#DIV/0!</v>
      </c>
      <c r="AI76" s="13" t="e">
        <f t="shared" ref="AI76" si="1018">AI75/AI72</f>
        <v>#DIV/0!</v>
      </c>
      <c r="AJ76" s="13">
        <f t="shared" ref="AJ76" si="1019">AJ75/AJ72</f>
        <v>0.24484206682490414</v>
      </c>
      <c r="AK76" s="13">
        <f t="shared" ref="AK76" si="1020">AK75/AK72</f>
        <v>-4.4879171461449943E-2</v>
      </c>
      <c r="AL76" s="13">
        <f t="shared" ref="AL76" si="1021">AL75/AL72</f>
        <v>-0.59061518566414184</v>
      </c>
      <c r="AM76" s="13" t="e">
        <f t="shared" ref="AM76" si="1022">AM75/AM72</f>
        <v>#VALUE!</v>
      </c>
      <c r="AN76" s="13">
        <f t="shared" ref="AN76" si="1023">AN75/AN72</f>
        <v>-0.95736434108527135</v>
      </c>
      <c r="AO76" s="162">
        <f t="shared" ref="AO76" si="1024">AO75/AO72</f>
        <v>-0.10437403312517332</v>
      </c>
      <c r="AP76" s="13">
        <f t="shared" ref="AP76" si="1025">AP75/AP72</f>
        <v>-1.8958151316817256E-2</v>
      </c>
      <c r="AQ76" s="14" t="e">
        <f t="shared" ref="AQ76" si="1026">AQ75/AQ72</f>
        <v>#DIV/0!</v>
      </c>
      <c r="AR76" s="13" t="e">
        <f t="shared" ref="AR76" si="1027">AR75/AR72</f>
        <v>#DIV/0!</v>
      </c>
      <c r="AS76" s="13" t="e">
        <f t="shared" ref="AS76" si="1028">AS75/AS72</f>
        <v>#DIV/0!</v>
      </c>
      <c r="AT76" s="13" t="e">
        <f t="shared" ref="AT76" si="1029">AT75/AT72</f>
        <v>#DIV/0!</v>
      </c>
      <c r="AU76" s="13" t="e">
        <f t="shared" ref="AU76" si="1030">AU75/AU72</f>
        <v>#DIV/0!</v>
      </c>
      <c r="AV76" s="13" t="e">
        <f t="shared" ref="AV76" si="1031">AV75/AV72</f>
        <v>#DIV/0!</v>
      </c>
      <c r="AW76" s="13">
        <f t="shared" ref="AW76" si="1032">AW75/AW72</f>
        <v>-0.46271929824561403</v>
      </c>
      <c r="AX76" s="13">
        <f t="shared" ref="AX76" si="1033">AX75/AX72</f>
        <v>0.2333000997008973</v>
      </c>
      <c r="AY76" s="13">
        <f t="shared" ref="AY76" si="1034">AY75/AY72</f>
        <v>-1</v>
      </c>
      <c r="AZ76" s="13" t="e">
        <f t="shared" ref="AZ76" si="1035">AZ75/AZ72</f>
        <v>#DIV/0!</v>
      </c>
      <c r="BA76" s="13" t="e">
        <f t="shared" ref="BA76" si="1036">BA75/BA72</f>
        <v>#DIV/0!</v>
      </c>
      <c r="BB76" s="14" t="e">
        <f t="shared" ref="BB76" si="1037">BB75/BB72</f>
        <v>#DIV/0!</v>
      </c>
      <c r="BC76" s="13">
        <f t="shared" ref="BC76" si="1038">BC75/BC72</f>
        <v>0.15669494651420141</v>
      </c>
      <c r="BD76" s="13">
        <f t="shared" ref="BD76" si="1039">BD75/BD72</f>
        <v>0.15573589081519734</v>
      </c>
      <c r="BE76" s="13" t="e">
        <f t="shared" ref="BE76" si="1040">BE75/BE72</f>
        <v>#DIV/0!</v>
      </c>
      <c r="BF76" s="13">
        <f t="shared" ref="BF76" si="1041">BF75/BF72</f>
        <v>-0.58318385650224214</v>
      </c>
      <c r="BG76" s="13">
        <f t="shared" ref="BG76:BH76" si="1042">BG75/BG72</f>
        <v>3.9603413654618476</v>
      </c>
      <c r="BH76" s="162">
        <f t="shared" si="1042"/>
        <v>-2.1734446435666965E-2</v>
      </c>
      <c r="BI76" s="223">
        <f t="shared" ref="BI76" si="1043">BI75/BI72</f>
        <v>-2.616997223336984E-2</v>
      </c>
      <c r="BJ76" s="13" t="e">
        <f t="shared" ref="BJ76:BK76" si="1044">BJ75/BJ72</f>
        <v>#DIV/0!</v>
      </c>
      <c r="BK76" s="50">
        <f t="shared" si="1044"/>
        <v>-2.6178152833504244E-2</v>
      </c>
      <c r="BM76" s="162" t="e">
        <f t="shared" ref="BM76" si="1045">BM75/BM72</f>
        <v>#DIV/0!</v>
      </c>
    </row>
    <row r="77" spans="1:65" ht="15.6" x14ac:dyDescent="0.3">
      <c r="A77" s="128"/>
      <c r="B77" s="5" t="s">
        <v>134</v>
      </c>
      <c r="C77" s="11">
        <f>C74-C73</f>
        <v>-50394</v>
      </c>
      <c r="D77" s="11">
        <f t="shared" ref="D77:BK77" si="1046">D74-D73</f>
        <v>413694</v>
      </c>
      <c r="E77" s="11">
        <f t="shared" si="1046"/>
        <v>-5872</v>
      </c>
      <c r="F77" s="11">
        <f t="shared" si="1046"/>
        <v>36618</v>
      </c>
      <c r="G77" s="11">
        <f t="shared" si="1046"/>
        <v>16411</v>
      </c>
      <c r="H77" s="11">
        <f t="shared" si="1046"/>
        <v>0</v>
      </c>
      <c r="I77" s="11">
        <f t="shared" si="1046"/>
        <v>0</v>
      </c>
      <c r="J77" s="11">
        <f t="shared" si="1046"/>
        <v>93592</v>
      </c>
      <c r="K77" s="11">
        <f t="shared" si="1046"/>
        <v>-29784</v>
      </c>
      <c r="L77" s="11">
        <f t="shared" si="1046"/>
        <v>-36082</v>
      </c>
      <c r="M77" s="11">
        <f t="shared" si="1046"/>
        <v>9071</v>
      </c>
      <c r="N77" s="11">
        <f t="shared" si="1046"/>
        <v>342</v>
      </c>
      <c r="O77" s="11">
        <f t="shared" si="1046"/>
        <v>2226</v>
      </c>
      <c r="P77" s="11">
        <f t="shared" si="1046"/>
        <v>51958</v>
      </c>
      <c r="Q77" s="11">
        <f t="shared" si="1046"/>
        <v>0</v>
      </c>
      <c r="R77" s="11">
        <f t="shared" si="1046"/>
        <v>1318</v>
      </c>
      <c r="S77" s="11">
        <f t="shared" si="1046"/>
        <v>0</v>
      </c>
      <c r="T77" s="11">
        <f t="shared" si="1046"/>
        <v>0</v>
      </c>
      <c r="U77" s="11">
        <f t="shared" ref="U77" si="1047">U74-U73</f>
        <v>0</v>
      </c>
      <c r="V77" s="9">
        <f t="shared" si="1046"/>
        <v>0</v>
      </c>
      <c r="W77" s="11">
        <f t="shared" si="1046"/>
        <v>0</v>
      </c>
      <c r="X77" s="11">
        <f t="shared" si="1046"/>
        <v>0</v>
      </c>
      <c r="Y77" s="11">
        <f t="shared" si="1046"/>
        <v>25952</v>
      </c>
      <c r="Z77" s="11">
        <f t="shared" si="1046"/>
        <v>3247</v>
      </c>
      <c r="AA77" s="11">
        <f t="shared" si="1046"/>
        <v>5425</v>
      </c>
      <c r="AB77" s="11">
        <f t="shared" ref="AB77" si="1048">AB74-AB73</f>
        <v>30</v>
      </c>
      <c r="AC77" s="10">
        <f t="shared" ref="AC77:AD77" si="1049">AC74-AC73</f>
        <v>0</v>
      </c>
      <c r="AD77" s="222">
        <f t="shared" si="1049"/>
        <v>537752</v>
      </c>
      <c r="AE77" s="11">
        <f t="shared" si="1046"/>
        <v>1938</v>
      </c>
      <c r="AF77" s="11">
        <f t="shared" si="1046"/>
        <v>383</v>
      </c>
      <c r="AG77" s="11">
        <f t="shared" si="1046"/>
        <v>-1389</v>
      </c>
      <c r="AH77" s="11">
        <f t="shared" si="1046"/>
        <v>0</v>
      </c>
      <c r="AI77" s="11">
        <f t="shared" si="1046"/>
        <v>0</v>
      </c>
      <c r="AJ77" s="11">
        <f t="shared" si="1046"/>
        <v>1785</v>
      </c>
      <c r="AK77" s="11">
        <f t="shared" si="1046"/>
        <v>5121</v>
      </c>
      <c r="AL77" s="11">
        <f t="shared" si="1046"/>
        <v>-45026</v>
      </c>
      <c r="AM77" s="11">
        <f t="shared" si="1046"/>
        <v>0</v>
      </c>
      <c r="AN77" s="11">
        <f t="shared" si="1046"/>
        <v>11</v>
      </c>
      <c r="AO77" s="9">
        <f t="shared" si="1046"/>
        <v>-42262</v>
      </c>
      <c r="AP77" s="11">
        <f t="shared" si="1046"/>
        <v>-633615</v>
      </c>
      <c r="AQ77" s="10">
        <f t="shared" si="1046"/>
        <v>0</v>
      </c>
      <c r="AR77" s="11">
        <f t="shared" si="1046"/>
        <v>0</v>
      </c>
      <c r="AS77" s="11">
        <f t="shared" si="1046"/>
        <v>0</v>
      </c>
      <c r="AT77" s="11">
        <f t="shared" si="1046"/>
        <v>0</v>
      </c>
      <c r="AU77" s="11">
        <f t="shared" si="1046"/>
        <v>0</v>
      </c>
      <c r="AV77" s="11">
        <f t="shared" si="1046"/>
        <v>0</v>
      </c>
      <c r="AW77" s="11">
        <f t="shared" si="1046"/>
        <v>-155</v>
      </c>
      <c r="AX77" s="11">
        <f t="shared" si="1046"/>
        <v>1390</v>
      </c>
      <c r="AY77" s="11">
        <f t="shared" si="1046"/>
        <v>0</v>
      </c>
      <c r="AZ77" s="11">
        <f t="shared" si="1046"/>
        <v>0</v>
      </c>
      <c r="BA77" s="11">
        <f t="shared" si="1046"/>
        <v>0</v>
      </c>
      <c r="BB77" s="10">
        <f t="shared" si="1046"/>
        <v>0</v>
      </c>
      <c r="BC77" s="11">
        <f t="shared" si="1046"/>
        <v>4251</v>
      </c>
      <c r="BD77" s="11">
        <f t="shared" si="1046"/>
        <v>4238</v>
      </c>
      <c r="BE77" s="11">
        <f t="shared" si="1046"/>
        <v>13</v>
      </c>
      <c r="BF77" s="11">
        <f t="shared" si="1046"/>
        <v>-5395</v>
      </c>
      <c r="BG77" s="11">
        <f t="shared" si="1046"/>
        <v>6477</v>
      </c>
      <c r="BH77" s="9">
        <f t="shared" si="1046"/>
        <v>-702235</v>
      </c>
      <c r="BI77" s="222">
        <f t="shared" si="1046"/>
        <v>-164483</v>
      </c>
      <c r="BJ77" s="11">
        <f t="shared" si="1046"/>
        <v>134</v>
      </c>
      <c r="BK77" s="49">
        <f t="shared" si="1046"/>
        <v>-164617</v>
      </c>
      <c r="BM77" s="30">
        <f t="shared" si="934"/>
        <v>-702369</v>
      </c>
    </row>
    <row r="78" spans="1:65" ht="15.6" x14ac:dyDescent="0.3">
      <c r="A78" s="128"/>
      <c r="B78" s="5" t="s">
        <v>135</v>
      </c>
      <c r="C78" s="13">
        <f>C77/C73</f>
        <v>-1.1679200899220135E-2</v>
      </c>
      <c r="D78" s="13">
        <f t="shared" ref="D78" si="1050">D77/D73</f>
        <v>0.53989147201841692</v>
      </c>
      <c r="E78" s="13">
        <f t="shared" ref="E78" si="1051">E77/E73</f>
        <v>-2.6790765580801169E-2</v>
      </c>
      <c r="F78" s="13">
        <f t="shared" ref="F78" si="1052">F77/F73</f>
        <v>7.6594676567484185E-2</v>
      </c>
      <c r="G78" s="13">
        <f t="shared" ref="G78" si="1053">G77/G73</f>
        <v>7.0481573262440894E-2</v>
      </c>
      <c r="H78" s="13" t="e">
        <f t="shared" ref="H78" si="1054">H77/H73</f>
        <v>#DIV/0!</v>
      </c>
      <c r="I78" s="13" t="e">
        <f t="shared" ref="I78" si="1055">I77/I73</f>
        <v>#DIV/0!</v>
      </c>
      <c r="J78" s="13">
        <f t="shared" ref="J78" si="1056">J77/J73</f>
        <v>0.23204071968523068</v>
      </c>
      <c r="K78" s="13">
        <f t="shared" ref="K78" si="1057">K77/K73</f>
        <v>-0.64372784645975623</v>
      </c>
      <c r="L78" s="13">
        <f t="shared" ref="L78" si="1058">L77/L73</f>
        <v>-0.23030426817981631</v>
      </c>
      <c r="M78" s="13">
        <f t="shared" ref="M78" si="1059">M77/M73</f>
        <v>5.4367174716956256E-2</v>
      </c>
      <c r="N78" s="13">
        <f t="shared" ref="N78" si="1060">N77/N73</f>
        <v>1.6601941747572815</v>
      </c>
      <c r="O78" s="13">
        <f t="shared" ref="O78" si="1061">O77/O73</f>
        <v>0.21804290332059947</v>
      </c>
      <c r="P78" s="13">
        <f t="shared" ref="P78" si="1062">P77/P73</f>
        <v>0.4338546581050276</v>
      </c>
      <c r="Q78" s="13" t="e">
        <f t="shared" ref="Q78" si="1063">Q77/Q73</f>
        <v>#DIV/0!</v>
      </c>
      <c r="R78" s="13">
        <f t="shared" ref="R78" si="1064">R77/R73</f>
        <v>0.16518360696829176</v>
      </c>
      <c r="S78" s="13" t="e">
        <f t="shared" ref="S78" si="1065">S77/S73</f>
        <v>#DIV/0!</v>
      </c>
      <c r="T78" s="13" t="e">
        <f t="shared" ref="T78:U78" si="1066">T77/T73</f>
        <v>#DIV/0!</v>
      </c>
      <c r="U78" s="13" t="e">
        <f t="shared" si="1066"/>
        <v>#DIV/0!</v>
      </c>
      <c r="V78" s="162" t="e">
        <f t="shared" ref="V78" si="1067">V77/V73</f>
        <v>#DIV/0!</v>
      </c>
      <c r="W78" s="13" t="e">
        <f t="shared" ref="W78" si="1068">W77/W73</f>
        <v>#DIV/0!</v>
      </c>
      <c r="X78" s="13" t="e">
        <f t="shared" ref="X78" si="1069">X77/X73</f>
        <v>#DIV/0!</v>
      </c>
      <c r="Y78" s="13">
        <f t="shared" ref="Y78" si="1070">Y77/Y73</f>
        <v>20.761600000000001</v>
      </c>
      <c r="Z78" s="13">
        <f t="shared" ref="Z78" si="1071">Z77/Z73</f>
        <v>13.307377049180328</v>
      </c>
      <c r="AA78" s="13">
        <f t="shared" ref="AA78:AD78" si="1072">AA77/AA73</f>
        <v>13.528678304239401</v>
      </c>
      <c r="AB78" s="13" t="e">
        <f t="shared" ref="AB78" si="1073">AB77/AB73</f>
        <v>#DIV/0!</v>
      </c>
      <c r="AC78" s="14" t="e">
        <f t="shared" si="1072"/>
        <v>#DIV/0!</v>
      </c>
      <c r="AD78" s="223">
        <f t="shared" si="1072"/>
        <v>7.7660705071373209E-2</v>
      </c>
      <c r="AE78" s="13">
        <f t="shared" ref="AE78" si="1074">AE77/AE73</f>
        <v>0.21841541755888652</v>
      </c>
      <c r="AF78" s="13">
        <f t="shared" ref="AF78" si="1075">AF77/AF73</f>
        <v>0.33774250440917108</v>
      </c>
      <c r="AG78" s="13">
        <f t="shared" ref="AG78" si="1076">AG77/AG73</f>
        <v>-0.15921595598349381</v>
      </c>
      <c r="AH78" s="13" t="e">
        <f t="shared" ref="AH78" si="1077">AH77/AH73</f>
        <v>#DIV/0!</v>
      </c>
      <c r="AI78" s="13" t="e">
        <f t="shared" ref="AI78" si="1078">AI77/AI73</f>
        <v>#DIV/0!</v>
      </c>
      <c r="AJ78" s="13">
        <f t="shared" ref="AJ78" si="1079">AJ77/AJ73</f>
        <v>0.15062020082693445</v>
      </c>
      <c r="AK78" s="13">
        <f t="shared" ref="AK78" si="1080">AK77/AK73</f>
        <v>0.36659746581716657</v>
      </c>
      <c r="AL78" s="13">
        <f t="shared" ref="AL78" si="1081">AL77/AL73</f>
        <v>-0.71750007967619589</v>
      </c>
      <c r="AM78" s="13" t="e">
        <f t="shared" ref="AM78" si="1082">AM77/AM73</f>
        <v>#DIV/0!</v>
      </c>
      <c r="AN78" s="13" t="e">
        <f t="shared" ref="AN78" si="1083">AN77/AN73</f>
        <v>#DIV/0!</v>
      </c>
      <c r="AO78" s="162">
        <f t="shared" ref="AO78" si="1084">AO77/AO73</f>
        <v>-0.13619152275283342</v>
      </c>
      <c r="AP78" s="13">
        <f t="shared" ref="AP78" si="1085">AP77/AP73</f>
        <v>-4.6137469218750067E-2</v>
      </c>
      <c r="AQ78" s="14" t="e">
        <f t="shared" ref="AQ78" si="1086">AQ77/AQ73</f>
        <v>#DIV/0!</v>
      </c>
      <c r="AR78" s="13" t="e">
        <f t="shared" ref="AR78" si="1087">AR77/AR73</f>
        <v>#DIV/0!</v>
      </c>
      <c r="AS78" s="13" t="e">
        <f t="shared" ref="AS78" si="1088">AS77/AS73</f>
        <v>#DIV/0!</v>
      </c>
      <c r="AT78" s="13" t="e">
        <f t="shared" ref="AT78" si="1089">AT77/AT73</f>
        <v>#DIV/0!</v>
      </c>
      <c r="AU78" s="13" t="e">
        <f t="shared" ref="AU78" si="1090">AU77/AU73</f>
        <v>#DIV/0!</v>
      </c>
      <c r="AV78" s="13" t="e">
        <f t="shared" ref="AV78" si="1091">AV77/AV73</f>
        <v>#DIV/0!</v>
      </c>
      <c r="AW78" s="13">
        <f t="shared" ref="AW78" si="1092">AW77/AW73</f>
        <v>-0.38750000000000001</v>
      </c>
      <c r="AX78" s="13">
        <f t="shared" ref="AX78" si="1093">AX77/AX73</f>
        <v>1.2822878228782288</v>
      </c>
      <c r="AY78" s="13" t="e">
        <f t="shared" ref="AY78" si="1094">AY77/AY73</f>
        <v>#DIV/0!</v>
      </c>
      <c r="AZ78" s="13" t="e">
        <f t="shared" ref="AZ78" si="1095">AZ77/AZ73</f>
        <v>#DIV/0!</v>
      </c>
      <c r="BA78" s="13" t="e">
        <f t="shared" ref="BA78" si="1096">BA77/BA73</f>
        <v>#DIV/0!</v>
      </c>
      <c r="BB78" s="14" t="e">
        <f t="shared" ref="BB78" si="1097">BB77/BB73</f>
        <v>#DIV/0!</v>
      </c>
      <c r="BC78" s="13">
        <f t="shared" ref="BC78" si="1098">BC77/BC73</f>
        <v>0.37198109905495275</v>
      </c>
      <c r="BD78" s="13">
        <f t="shared" ref="BD78" si="1099">BD77/BD73</f>
        <v>0.37084354217710885</v>
      </c>
      <c r="BE78" s="13" t="e">
        <f t="shared" ref="BE78" si="1100">BE77/BE73</f>
        <v>#DIV/0!</v>
      </c>
      <c r="BF78" s="13">
        <f t="shared" ref="BF78" si="1101">BF77/BF73</f>
        <v>-0.42046605876393112</v>
      </c>
      <c r="BG78" s="13">
        <f t="shared" ref="BG78:BH78" si="1102">BG77/BG73</f>
        <v>1.9027614571092832</v>
      </c>
      <c r="BH78" s="162">
        <f t="shared" si="1102"/>
        <v>-4.948316905650757E-2</v>
      </c>
      <c r="BI78" s="223">
        <f t="shared" ref="BI78" si="1103">BI77/BI73</f>
        <v>-7.7895817002725165E-3</v>
      </c>
      <c r="BJ78" s="13">
        <f t="shared" ref="BJ78:BK78" si="1104">BJ77/BJ73</f>
        <v>3.1904761904761907</v>
      </c>
      <c r="BK78" s="50">
        <f t="shared" si="1104"/>
        <v>-7.7959431752429448E-3</v>
      </c>
      <c r="BM78" s="14">
        <f t="shared" ref="BM78" si="1105">BM77/BM73</f>
        <v>-4.9492757876647246E-2</v>
      </c>
    </row>
    <row r="79" spans="1:65" ht="15.6" x14ac:dyDescent="0.3">
      <c r="A79" s="128"/>
      <c r="B79" s="5" t="s">
        <v>334</v>
      </c>
      <c r="C79" s="126">
        <f>C74/C71</f>
        <v>0.73563876684659479</v>
      </c>
      <c r="D79" s="126">
        <f t="shared" ref="D79:BK79" si="1106">D74/D71</f>
        <v>0.73538681493050595</v>
      </c>
      <c r="E79" s="126">
        <f t="shared" si="1106"/>
        <v>0.95448362269554321</v>
      </c>
      <c r="F79" s="126">
        <f t="shared" si="1106"/>
        <v>0.76084780915128913</v>
      </c>
      <c r="G79" s="126">
        <f t="shared" si="1106"/>
        <v>0.72077938977875067</v>
      </c>
      <c r="H79" s="126" t="e">
        <f t="shared" si="1106"/>
        <v>#DIV/0!</v>
      </c>
      <c r="I79" s="126" t="e">
        <f t="shared" si="1106"/>
        <v>#DIV/0!</v>
      </c>
      <c r="J79" s="126">
        <f t="shared" si="1106"/>
        <v>0.8277173333688671</v>
      </c>
      <c r="K79" s="126">
        <f t="shared" si="1106"/>
        <v>0.99301204819277111</v>
      </c>
      <c r="L79" s="126">
        <f t="shared" si="1106"/>
        <v>0.72789994386329204</v>
      </c>
      <c r="M79" s="126">
        <f t="shared" si="1106"/>
        <v>0.87162768113285138</v>
      </c>
      <c r="N79" s="126">
        <f t="shared" si="1106"/>
        <v>0.52440191387559809</v>
      </c>
      <c r="O79" s="126">
        <f t="shared" si="1106"/>
        <v>0.78168217249182803</v>
      </c>
      <c r="P79" s="126">
        <f t="shared" si="1106"/>
        <v>1.1841980042342783</v>
      </c>
      <c r="Q79" s="126" t="e">
        <f t="shared" si="1106"/>
        <v>#DIV/0!</v>
      </c>
      <c r="R79" s="126">
        <f t="shared" si="1106"/>
        <v>1.1361358914823414</v>
      </c>
      <c r="S79" s="126" t="e">
        <f t="shared" si="1106"/>
        <v>#DIV/0!</v>
      </c>
      <c r="T79" s="126" t="e">
        <f t="shared" si="1106"/>
        <v>#DIV/0!</v>
      </c>
      <c r="U79" s="126" t="e">
        <f t="shared" si="1106"/>
        <v>#DIV/0!</v>
      </c>
      <c r="V79" s="177" t="e">
        <f t="shared" si="1106"/>
        <v>#DIV/0!</v>
      </c>
      <c r="W79" s="126" t="e">
        <f t="shared" si="1106"/>
        <v>#DIV/0!</v>
      </c>
      <c r="X79" s="126" t="e">
        <f t="shared" si="1106"/>
        <v>#DIV/0!</v>
      </c>
      <c r="Y79" s="126">
        <f t="shared" si="1106"/>
        <v>1.4521674140508221</v>
      </c>
      <c r="Z79" s="126">
        <f t="shared" si="1106"/>
        <v>1.3223484848484848</v>
      </c>
      <c r="AA79" s="126">
        <f t="shared" si="1106"/>
        <v>0.8807256235827664</v>
      </c>
      <c r="AB79" s="126">
        <f t="shared" ref="AB79" si="1107">AB74/AB71</f>
        <v>1.9775873434410021E-2</v>
      </c>
      <c r="AC79" s="214" t="e">
        <f t="shared" si="1106"/>
        <v>#DIV/0!</v>
      </c>
      <c r="AD79" s="224">
        <f t="shared" si="1106"/>
        <v>0.75901436029937319</v>
      </c>
      <c r="AE79" s="126">
        <f t="shared" si="1106"/>
        <v>0.94966619817287423</v>
      </c>
      <c r="AF79" s="126">
        <f t="shared" si="1106"/>
        <v>0.94223602484472047</v>
      </c>
      <c r="AG79" s="126">
        <f t="shared" si="1106"/>
        <v>0.64145168342807168</v>
      </c>
      <c r="AH79" s="126" t="e">
        <f t="shared" si="1106"/>
        <v>#DIV/0!</v>
      </c>
      <c r="AI79" s="126" t="e">
        <f t="shared" si="1106"/>
        <v>#DIV/0!</v>
      </c>
      <c r="AJ79" s="126">
        <f t="shared" si="1106"/>
        <v>0.85502884374216204</v>
      </c>
      <c r="AK79" s="126">
        <f t="shared" si="1106"/>
        <v>0.88420565076424273</v>
      </c>
      <c r="AL79" s="126">
        <f t="shared" si="1106"/>
        <v>0.64472487907771758</v>
      </c>
      <c r="AM79" s="126" t="e">
        <f t="shared" si="1106"/>
        <v>#DIV/0!</v>
      </c>
      <c r="AN79" s="126">
        <f t="shared" si="1106"/>
        <v>0.24444444444444444</v>
      </c>
      <c r="AO79" s="177">
        <f t="shared" si="1106"/>
        <v>0.82714685543421573</v>
      </c>
      <c r="AP79" s="126">
        <f t="shared" si="1106"/>
        <v>0.8671911420291144</v>
      </c>
      <c r="AQ79" s="214" t="e">
        <f t="shared" si="1106"/>
        <v>#DIV/0!</v>
      </c>
      <c r="AR79" s="126" t="e">
        <f t="shared" si="1106"/>
        <v>#DIV/0!</v>
      </c>
      <c r="AS79" s="126" t="e">
        <f t="shared" si="1106"/>
        <v>#DIV/0!</v>
      </c>
      <c r="AT79" s="126" t="e">
        <f t="shared" si="1106"/>
        <v>#DIV/0!</v>
      </c>
      <c r="AU79" s="126" t="e">
        <f t="shared" si="1106"/>
        <v>#DIV/0!</v>
      </c>
      <c r="AV79" s="126" t="e">
        <f t="shared" si="1106"/>
        <v>#DIV/0!</v>
      </c>
      <c r="AW79" s="126">
        <f t="shared" si="1106"/>
        <v>0.60493827160493829</v>
      </c>
      <c r="AX79" s="126">
        <f t="shared" si="1106"/>
        <v>1.7546099290780142</v>
      </c>
      <c r="AY79" s="126">
        <f t="shared" si="1106"/>
        <v>0</v>
      </c>
      <c r="AZ79" s="126" t="e">
        <f t="shared" si="1106"/>
        <v>#DIV/0!</v>
      </c>
      <c r="BA79" s="126" t="e">
        <f t="shared" si="1106"/>
        <v>#DIV/0!</v>
      </c>
      <c r="BB79" s="214" t="e">
        <f t="shared" si="1106"/>
        <v>#DIV/0!</v>
      </c>
      <c r="BC79" s="126">
        <f t="shared" si="1106"/>
        <v>0.98678330920762791</v>
      </c>
      <c r="BD79" s="126">
        <f t="shared" si="1106"/>
        <v>0.99479298958597917</v>
      </c>
      <c r="BE79" s="126" t="e">
        <f t="shared" si="1106"/>
        <v>#DIV/0!</v>
      </c>
      <c r="BF79" s="126">
        <f t="shared" si="1106"/>
        <v>0.71589486858573215</v>
      </c>
      <c r="BG79" s="126">
        <f t="shared" si="1106"/>
        <v>6.7770919067215365</v>
      </c>
      <c r="BH79" s="177">
        <f t="shared" si="1106"/>
        <v>0.86665284475554527</v>
      </c>
      <c r="BI79" s="224">
        <f t="shared" si="1106"/>
        <v>0.82498365884391245</v>
      </c>
      <c r="BJ79" s="126" t="e">
        <f t="shared" si="1106"/>
        <v>#DIV/0!</v>
      </c>
      <c r="BK79" s="126">
        <f t="shared" si="1106"/>
        <v>0.8249767286186801</v>
      </c>
      <c r="BM79" s="126" t="e">
        <f t="shared" ref="BM79" si="1108">BM74/BM71</f>
        <v>#DIV/0!</v>
      </c>
    </row>
    <row r="80" spans="1:65" s="180" customFormat="1" ht="15.6" x14ac:dyDescent="0.3">
      <c r="A80" s="128"/>
      <c r="B80" s="5" t="s">
        <v>335</v>
      </c>
      <c r="C80" s="11">
        <f>C74-C71</f>
        <v>-1532487</v>
      </c>
      <c r="D80" s="11">
        <f t="shared" ref="D80:BM80" si="1109">D74-D71</f>
        <v>-424579</v>
      </c>
      <c r="E80" s="11">
        <f t="shared" si="1109"/>
        <v>-10172</v>
      </c>
      <c r="F80" s="11">
        <f t="shared" si="1109"/>
        <v>-161780</v>
      </c>
      <c r="G80" s="11">
        <f t="shared" si="1109"/>
        <v>-96557</v>
      </c>
      <c r="H80" s="11">
        <f t="shared" si="1109"/>
        <v>0</v>
      </c>
      <c r="I80" s="11">
        <f t="shared" si="1109"/>
        <v>0</v>
      </c>
      <c r="J80" s="11">
        <f t="shared" si="1109"/>
        <v>-103433</v>
      </c>
      <c r="K80" s="11">
        <f t="shared" si="1109"/>
        <v>-116</v>
      </c>
      <c r="L80" s="11">
        <f t="shared" si="1109"/>
        <v>-45078</v>
      </c>
      <c r="M80" s="11">
        <f t="shared" si="1109"/>
        <v>-25909</v>
      </c>
      <c r="N80" s="11">
        <f t="shared" si="1109"/>
        <v>-497</v>
      </c>
      <c r="O80" s="11">
        <f t="shared" si="1109"/>
        <v>-3473</v>
      </c>
      <c r="P80" s="11">
        <f t="shared" si="1109"/>
        <v>26710</v>
      </c>
      <c r="Q80" s="11">
        <f t="shared" si="1109"/>
        <v>0</v>
      </c>
      <c r="R80" s="11">
        <f t="shared" si="1109"/>
        <v>1114</v>
      </c>
      <c r="S80" s="11">
        <f t="shared" si="1109"/>
        <v>0</v>
      </c>
      <c r="T80" s="11">
        <f t="shared" si="1109"/>
        <v>0</v>
      </c>
      <c r="U80" s="11">
        <f t="shared" si="1109"/>
        <v>0</v>
      </c>
      <c r="V80" s="9">
        <f t="shared" si="1109"/>
        <v>0</v>
      </c>
      <c r="W80" s="11">
        <f t="shared" si="1109"/>
        <v>0</v>
      </c>
      <c r="X80" s="11">
        <f t="shared" si="1109"/>
        <v>0</v>
      </c>
      <c r="Y80" s="11">
        <f t="shared" si="1109"/>
        <v>8470</v>
      </c>
      <c r="Z80" s="11">
        <f t="shared" si="1109"/>
        <v>851</v>
      </c>
      <c r="AA80" s="11">
        <f t="shared" si="1109"/>
        <v>-789</v>
      </c>
      <c r="AB80" s="11">
        <f t="shared" ref="AB80" si="1110">AB74-AB71</f>
        <v>-1487</v>
      </c>
      <c r="AC80" s="10">
        <f t="shared" si="1109"/>
        <v>0</v>
      </c>
      <c r="AD80" s="222">
        <f t="shared" si="1109"/>
        <v>-2369212</v>
      </c>
      <c r="AE80" s="11">
        <f t="shared" si="1109"/>
        <v>-573</v>
      </c>
      <c r="AF80" s="11">
        <f t="shared" si="1109"/>
        <v>-93</v>
      </c>
      <c r="AG80" s="11">
        <f t="shared" si="1109"/>
        <v>-4100</v>
      </c>
      <c r="AH80" s="11">
        <f t="shared" si="1109"/>
        <v>0</v>
      </c>
      <c r="AI80" s="11">
        <f t="shared" si="1109"/>
        <v>0</v>
      </c>
      <c r="AJ80" s="11">
        <f t="shared" si="1109"/>
        <v>-2312</v>
      </c>
      <c r="AK80" s="11">
        <f t="shared" si="1109"/>
        <v>-2500</v>
      </c>
      <c r="AL80" s="11">
        <f t="shared" si="1109"/>
        <v>-9769</v>
      </c>
      <c r="AM80" s="11">
        <f t="shared" si="1109"/>
        <v>0</v>
      </c>
      <c r="AN80" s="11">
        <f t="shared" si="1109"/>
        <v>-34</v>
      </c>
      <c r="AO80" s="9">
        <f t="shared" si="1109"/>
        <v>-56016</v>
      </c>
      <c r="AP80" s="11">
        <f t="shared" si="1109"/>
        <v>-2006179</v>
      </c>
      <c r="AQ80" s="10">
        <f t="shared" si="1109"/>
        <v>0</v>
      </c>
      <c r="AR80" s="11">
        <f t="shared" si="1109"/>
        <v>0</v>
      </c>
      <c r="AS80" s="11">
        <f t="shared" si="1109"/>
        <v>0</v>
      </c>
      <c r="AT80" s="11">
        <f t="shared" si="1109"/>
        <v>0</v>
      </c>
      <c r="AU80" s="11">
        <f t="shared" si="1109"/>
        <v>0</v>
      </c>
      <c r="AV80" s="11">
        <f t="shared" si="1109"/>
        <v>0</v>
      </c>
      <c r="AW80" s="11">
        <f t="shared" si="1109"/>
        <v>-160</v>
      </c>
      <c r="AX80" s="11">
        <f t="shared" si="1109"/>
        <v>1064</v>
      </c>
      <c r="AY80" s="11">
        <f t="shared" si="1109"/>
        <v>-24</v>
      </c>
      <c r="AZ80" s="11">
        <f t="shared" si="1109"/>
        <v>0</v>
      </c>
      <c r="BA80" s="11">
        <f t="shared" si="1109"/>
        <v>0</v>
      </c>
      <c r="BB80" s="10">
        <f t="shared" si="1109"/>
        <v>0</v>
      </c>
      <c r="BC80" s="11">
        <f t="shared" si="1109"/>
        <v>-210</v>
      </c>
      <c r="BD80" s="11">
        <f t="shared" si="1109"/>
        <v>-82</v>
      </c>
      <c r="BE80" s="11">
        <f t="shared" si="1109"/>
        <v>13</v>
      </c>
      <c r="BF80" s="11">
        <f t="shared" si="1109"/>
        <v>-2951</v>
      </c>
      <c r="BG80" s="11">
        <f t="shared" si="1109"/>
        <v>8423</v>
      </c>
      <c r="BH80" s="11">
        <f t="shared" si="1109"/>
        <v>-2075503</v>
      </c>
      <c r="BI80" s="222">
        <f t="shared" si="1109"/>
        <v>-4444715</v>
      </c>
      <c r="BJ80" s="11">
        <f t="shared" si="1109"/>
        <v>176</v>
      </c>
      <c r="BK80" s="11">
        <f t="shared" si="1109"/>
        <v>-4444891</v>
      </c>
      <c r="BL80" s="11">
        <f t="shared" si="1109"/>
        <v>20951103</v>
      </c>
      <c r="BM80" s="11">
        <f t="shared" si="1109"/>
        <v>13488980</v>
      </c>
    </row>
    <row r="81" spans="1:66" s="180" customFormat="1" ht="15.6" x14ac:dyDescent="0.3">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6"/>
      <c r="AD81" s="225"/>
      <c r="AE81" s="5"/>
      <c r="AF81" s="5"/>
      <c r="AG81" s="5"/>
      <c r="AH81" s="5"/>
      <c r="AI81" s="5"/>
      <c r="AJ81" s="5"/>
      <c r="AK81" s="5"/>
      <c r="AL81" s="5"/>
      <c r="AM81" s="5"/>
      <c r="AN81" s="5"/>
      <c r="AO81" s="16"/>
      <c r="AP81" s="5"/>
      <c r="AQ81" s="6"/>
      <c r="AR81" s="5"/>
      <c r="AS81" s="5"/>
      <c r="AT81" s="5"/>
      <c r="AU81" s="5"/>
      <c r="AV81" s="5"/>
      <c r="AW81" s="6"/>
      <c r="AX81" s="5"/>
      <c r="AY81" s="5"/>
      <c r="AZ81" s="5"/>
      <c r="BA81" s="5"/>
      <c r="BB81" s="6"/>
      <c r="BC81" s="5"/>
      <c r="BD81" s="5"/>
      <c r="BE81" s="5"/>
      <c r="BF81" s="5"/>
      <c r="BG81" s="5"/>
      <c r="BH81" s="16"/>
      <c r="BI81" s="225"/>
      <c r="BJ81" s="5"/>
      <c r="BK81" s="48"/>
    </row>
    <row r="82" spans="1:66" ht="15.6" x14ac:dyDescent="0.3">
      <c r="A82" s="15" t="s">
        <v>34</v>
      </c>
      <c r="B82" s="11" t="s">
        <v>329</v>
      </c>
      <c r="C82" s="120">
        <v>14335</v>
      </c>
      <c r="D82" s="120">
        <v>3794</v>
      </c>
      <c r="E82" s="120">
        <v>545</v>
      </c>
      <c r="F82" s="120">
        <v>1729</v>
      </c>
      <c r="G82" s="120">
        <v>720</v>
      </c>
      <c r="H82" s="120">
        <v>0</v>
      </c>
      <c r="I82" s="120">
        <v>0</v>
      </c>
      <c r="J82" s="120">
        <v>600</v>
      </c>
      <c r="K82" s="120">
        <v>0</v>
      </c>
      <c r="L82" s="120">
        <v>334</v>
      </c>
      <c r="M82" s="120">
        <v>227</v>
      </c>
      <c r="N82" s="120">
        <v>0</v>
      </c>
      <c r="O82" s="120">
        <v>0</v>
      </c>
      <c r="P82" s="120">
        <v>82</v>
      </c>
      <c r="Q82" s="120">
        <v>0</v>
      </c>
      <c r="R82" s="120">
        <v>123</v>
      </c>
      <c r="S82" s="120">
        <v>0</v>
      </c>
      <c r="T82" s="120">
        <v>0</v>
      </c>
      <c r="U82" s="120"/>
      <c r="V82" s="189">
        <v>0</v>
      </c>
      <c r="W82" s="120">
        <v>0</v>
      </c>
      <c r="X82" s="120">
        <v>0</v>
      </c>
      <c r="Y82" s="120">
        <v>172</v>
      </c>
      <c r="Z82" s="120">
        <v>3</v>
      </c>
      <c r="AA82" s="120">
        <v>0</v>
      </c>
      <c r="AB82" s="120">
        <v>6</v>
      </c>
      <c r="AC82" s="151">
        <v>0</v>
      </c>
      <c r="AD82" s="228">
        <f t="shared" ref="AD82:AD83" si="1111">SUM(C82:AC82)</f>
        <v>22670</v>
      </c>
      <c r="AE82" s="120">
        <v>0</v>
      </c>
      <c r="AF82" s="120">
        <v>0</v>
      </c>
      <c r="AG82" s="120">
        <v>0</v>
      </c>
      <c r="AH82" s="120">
        <v>0</v>
      </c>
      <c r="AI82" s="120">
        <v>0</v>
      </c>
      <c r="AJ82" s="120">
        <v>0</v>
      </c>
      <c r="AK82" s="120">
        <v>508094</v>
      </c>
      <c r="AL82" s="120">
        <v>10</v>
      </c>
      <c r="AM82" s="120">
        <v>9140200</v>
      </c>
      <c r="AN82" s="120">
        <v>0</v>
      </c>
      <c r="AO82" s="189">
        <v>0</v>
      </c>
      <c r="AP82" s="120">
        <v>925600</v>
      </c>
      <c r="AQ82" s="151">
        <v>0</v>
      </c>
      <c r="AR82" s="120">
        <v>422329</v>
      </c>
      <c r="AS82" s="120"/>
      <c r="AT82" s="120"/>
      <c r="AU82" s="120">
        <v>136512</v>
      </c>
      <c r="AV82" s="120"/>
      <c r="AW82" s="120">
        <v>0</v>
      </c>
      <c r="AX82" s="120">
        <v>0</v>
      </c>
      <c r="AY82" s="120">
        <v>0</v>
      </c>
      <c r="AZ82" s="120">
        <v>838247</v>
      </c>
      <c r="BA82" s="120">
        <v>1398600</v>
      </c>
      <c r="BB82" s="151">
        <v>0</v>
      </c>
      <c r="BC82" s="120">
        <v>0</v>
      </c>
      <c r="BD82" s="120">
        <v>0</v>
      </c>
      <c r="BE82" s="120">
        <v>0</v>
      </c>
      <c r="BF82" s="120">
        <v>0</v>
      </c>
      <c r="BG82" s="120">
        <v>3147</v>
      </c>
      <c r="BH82" s="9">
        <f>SUM(AE82:BG82)</f>
        <v>13372739</v>
      </c>
      <c r="BI82" s="221">
        <f>AD82+BH82</f>
        <v>13395409</v>
      </c>
      <c r="BJ82" s="96">
        <v>488409</v>
      </c>
      <c r="BK82" s="49">
        <f t="shared" ref="BK82:BK83" si="1112">BI82-BJ82</f>
        <v>12907000</v>
      </c>
      <c r="BL82">
        <v>8</v>
      </c>
      <c r="BM82" s="30"/>
    </row>
    <row r="83" spans="1:66" s="41" customFormat="1" ht="15.6" x14ac:dyDescent="0.3">
      <c r="A83" s="134" t="s">
        <v>34</v>
      </c>
      <c r="B83" s="215" t="s">
        <v>318</v>
      </c>
      <c r="C83" s="10">
        <v>12749</v>
      </c>
      <c r="D83" s="10">
        <v>3700</v>
      </c>
      <c r="E83" s="10">
        <v>546</v>
      </c>
      <c r="F83" s="10">
        <v>1424</v>
      </c>
      <c r="G83" s="10">
        <v>559</v>
      </c>
      <c r="H83" s="10">
        <v>0</v>
      </c>
      <c r="I83" s="10">
        <v>0</v>
      </c>
      <c r="J83" s="10">
        <v>923</v>
      </c>
      <c r="K83" s="10">
        <v>0</v>
      </c>
      <c r="L83" s="10">
        <v>362</v>
      </c>
      <c r="M83" s="10">
        <v>315</v>
      </c>
      <c r="N83" s="10">
        <v>0</v>
      </c>
      <c r="O83" s="10">
        <v>0</v>
      </c>
      <c r="P83" s="10">
        <v>179</v>
      </c>
      <c r="Q83" s="10">
        <v>0</v>
      </c>
      <c r="R83" s="10">
        <v>114</v>
      </c>
      <c r="S83" s="10">
        <v>0</v>
      </c>
      <c r="T83" s="10">
        <v>0</v>
      </c>
      <c r="U83" s="10"/>
      <c r="V83" s="10">
        <v>0</v>
      </c>
      <c r="W83" s="10">
        <v>0</v>
      </c>
      <c r="X83" s="10">
        <v>0</v>
      </c>
      <c r="Y83" s="10">
        <v>132</v>
      </c>
      <c r="Z83" s="10">
        <v>0</v>
      </c>
      <c r="AA83" s="10">
        <v>0</v>
      </c>
      <c r="AB83" s="10">
        <v>27</v>
      </c>
      <c r="AC83" s="10">
        <v>0</v>
      </c>
      <c r="AD83" s="228">
        <f t="shared" si="1111"/>
        <v>21030</v>
      </c>
      <c r="AE83" s="10">
        <v>0</v>
      </c>
      <c r="AF83" s="10">
        <v>0</v>
      </c>
      <c r="AG83" s="10">
        <v>0</v>
      </c>
      <c r="AH83" s="10">
        <v>0</v>
      </c>
      <c r="AI83" s="10">
        <v>0</v>
      </c>
      <c r="AJ83" s="10">
        <v>0</v>
      </c>
      <c r="AK83" s="10">
        <v>122559</v>
      </c>
      <c r="AL83" s="10">
        <v>8256</v>
      </c>
      <c r="AM83" s="10">
        <v>5207205</v>
      </c>
      <c r="AN83" s="10">
        <v>0</v>
      </c>
      <c r="AO83" s="10">
        <v>0</v>
      </c>
      <c r="AP83" s="10">
        <v>0</v>
      </c>
      <c r="AQ83" s="10">
        <v>0</v>
      </c>
      <c r="AR83" s="10">
        <v>795751</v>
      </c>
      <c r="AS83" s="10"/>
      <c r="AT83" s="10"/>
      <c r="AU83" s="10">
        <v>351040</v>
      </c>
      <c r="AV83" s="10"/>
      <c r="AW83" s="10">
        <v>0</v>
      </c>
      <c r="AX83" s="10">
        <v>0</v>
      </c>
      <c r="AY83" s="10">
        <v>0</v>
      </c>
      <c r="AZ83" s="10">
        <v>319855</v>
      </c>
      <c r="BA83" s="10">
        <v>545427</v>
      </c>
      <c r="BB83" s="10">
        <v>0</v>
      </c>
      <c r="BC83" s="10">
        <v>0</v>
      </c>
      <c r="BD83" s="10">
        <v>0</v>
      </c>
      <c r="BE83" s="10">
        <v>0</v>
      </c>
      <c r="BF83" s="10">
        <v>0</v>
      </c>
      <c r="BG83" s="10">
        <v>54706</v>
      </c>
      <c r="BH83" s="10">
        <f>SUM(AE83:BG83)</f>
        <v>7404799</v>
      </c>
      <c r="BI83" s="221">
        <f>AD83+BH83</f>
        <v>7425829</v>
      </c>
      <c r="BJ83" s="10">
        <v>358335</v>
      </c>
      <c r="BK83" s="10">
        <f t="shared" si="1112"/>
        <v>7067494</v>
      </c>
      <c r="BM83" s="216"/>
    </row>
    <row r="84" spans="1:66" ht="15.6" x14ac:dyDescent="0.3">
      <c r="A84" s="128"/>
      <c r="B84" s="12" t="s">
        <v>319</v>
      </c>
      <c r="C84" s="9">
        <f>IF('Upto Month COPPY'!$I$4="",0,'Upto Month COPPY'!$I$4)</f>
        <v>11417</v>
      </c>
      <c r="D84" s="9">
        <f>IF('Upto Month COPPY'!$I$5="",0,'Upto Month COPPY'!$I$5)</f>
        <v>1940</v>
      </c>
      <c r="E84" s="9">
        <f>IF('Upto Month COPPY'!$I$6="",0,'Upto Month COPPY'!$I$6)</f>
        <v>545</v>
      </c>
      <c r="F84" s="9">
        <f>IF('Upto Month COPPY'!$I$7="",0,'Upto Month COPPY'!$I$7)</f>
        <v>1282</v>
      </c>
      <c r="G84" s="9">
        <f>IF('Upto Month COPPY'!$I$8="",0,'Upto Month COPPY'!$I$8)</f>
        <v>506</v>
      </c>
      <c r="H84" s="9">
        <f>IF('Upto Month COPPY'!$I$9="",0,'Upto Month COPPY'!$I$9)</f>
        <v>0</v>
      </c>
      <c r="I84" s="9">
        <f>IF('Upto Month COPPY'!$I$10="",0,'Upto Month COPPY'!$I$10)</f>
        <v>0</v>
      </c>
      <c r="J84" s="9">
        <f>IF('Upto Month COPPY'!$I$11="",0,'Upto Month COPPY'!$I$11)</f>
        <v>613</v>
      </c>
      <c r="K84" s="9">
        <f>IF('Upto Month COPPY'!$I$12="",0,'Upto Month COPPY'!$I$12)</f>
        <v>0</v>
      </c>
      <c r="L84" s="9">
        <f>IF('Upto Month COPPY'!$I$13="",0,'Upto Month COPPY'!$I$13)</f>
        <v>322</v>
      </c>
      <c r="M84" s="9">
        <f>IF('Upto Month COPPY'!$I$14="",0,'Upto Month COPPY'!$I$14)</f>
        <v>203</v>
      </c>
      <c r="N84" s="9">
        <f>IF('Upto Month COPPY'!$I$15="",0,'Upto Month COPPY'!$I$15)</f>
        <v>0</v>
      </c>
      <c r="O84" s="9">
        <f>IF('Upto Month COPPY'!$I$16="",0,'Upto Month COPPY'!$I$16)</f>
        <v>0</v>
      </c>
      <c r="P84" s="9">
        <f>IF('Upto Month COPPY'!$I$17="",0,'Upto Month COPPY'!$I$17)</f>
        <v>119</v>
      </c>
      <c r="Q84" s="9">
        <f>IF('Upto Month COPPY'!$I$18="",0,'Upto Month COPPY'!$I$18)</f>
        <v>0</v>
      </c>
      <c r="R84" s="9">
        <f>IF('Upto Month COPPY'!$I$21="",0,'Upto Month COPPY'!$I$21)</f>
        <v>56</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98</v>
      </c>
      <c r="Z84" s="9">
        <f>IF('Upto Month COPPY'!$I$43="",0,'Upto Month COPPY'!$I$43)</f>
        <v>0</v>
      </c>
      <c r="AA84" s="9">
        <f>IF('Upto Month COPPY'!$I$44="",0,'Upto Month COPPY'!$I$44)</f>
        <v>0</v>
      </c>
      <c r="AB84" s="9">
        <f>IF('Upto Month COPPY'!$I$48="",0,'Upto Month COPPY'!$I$48)</f>
        <v>0</v>
      </c>
      <c r="AC84" s="10">
        <f>IF('Upto Month COPPY'!$I$51="",0,'Upto Month COPPY'!$I$51)</f>
        <v>0</v>
      </c>
      <c r="AD84" s="228">
        <f t="shared" ref="AD84:AD85" si="1113">SUM(C84:AC84)</f>
        <v>17101</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119163</v>
      </c>
      <c r="AL84" s="9">
        <f>IF('Upto Month COPPY'!$I$29="",0,'Upto Month COPPY'!$I$29)</f>
        <v>0</v>
      </c>
      <c r="AM84" s="9">
        <f>IF('Upto Month COPPY'!$I$31="",0,'Upto Month COPPY'!$I$31)</f>
        <v>4810964</v>
      </c>
      <c r="AN84" s="9">
        <f>IF('Upto Month COPPY'!$I$32="",0,'Upto Month COPPY'!$I$32)</f>
        <v>0</v>
      </c>
      <c r="AO84" s="9">
        <f>IF('Upto Month COPPY'!$I$33="",0,'Upto Month COPPY'!$I$33)</f>
        <v>0</v>
      </c>
      <c r="AP84" s="9">
        <f>IF('Upto Month COPPY'!$I$34="",0,'Upto Month COPPY'!$I$34)</f>
        <v>0</v>
      </c>
      <c r="AQ84" s="10">
        <f>IF('Upto Month COPPY'!$I$36="",0,'Upto Month COPPY'!$I$36)</f>
        <v>0</v>
      </c>
      <c r="AR84" s="9">
        <f>IF('Upto Month COPPY'!$I$37="",0,'Upto Month COPPY'!$I$37)</f>
        <v>837337</v>
      </c>
      <c r="AS84" s="9">
        <f>IF('Upto Month COPPY'!$I$38="",0,'Upto Month COPPY'!$I$38)</f>
        <v>0</v>
      </c>
      <c r="AT84" s="9">
        <f>IF('Upto Month COPPY'!$I$38="",0,'Upto Month COPPY'!$I$38)</f>
        <v>0</v>
      </c>
      <c r="AU84" s="9">
        <f>IF('Upto Month COPPY'!$I$41="",0,'Upto Month COPPY'!$I$41)</f>
        <v>323980</v>
      </c>
      <c r="AV84" s="9">
        <v>0</v>
      </c>
      <c r="AW84" s="9">
        <f>IF('Upto Month COPPY'!$I$45="",0,'Upto Month COPPY'!$I$45)</f>
        <v>0</v>
      </c>
      <c r="AX84" s="9">
        <f>IF('Upto Month COPPY'!$I$46="",0,'Upto Month COPPY'!$I$46)</f>
        <v>0</v>
      </c>
      <c r="AY84" s="9">
        <f>IF('Upto Month COPPY'!$I$47="",0,'Upto Month COPPY'!$I$47)</f>
        <v>0</v>
      </c>
      <c r="AZ84" s="9">
        <f>IF('Upto Month COPPY'!$I$49="",0,'Upto Month COPPY'!$I$49)</f>
        <v>334821</v>
      </c>
      <c r="BA84" s="9">
        <f>IF('Upto Month COPPY'!$I$50="",0,'Upto Month COPPY'!$I$50)</f>
        <v>295710</v>
      </c>
      <c r="BB84" s="10">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54102</v>
      </c>
      <c r="BH84" s="9">
        <f>SUM(AE84:BG84)</f>
        <v>6776077</v>
      </c>
      <c r="BI84" s="221">
        <f>AD84+BH84</f>
        <v>6793178</v>
      </c>
      <c r="BJ84" s="9">
        <f>IF('Upto Month COPPY'!$I$60="",0,'Upto Month COPPY'!$I$60)-'Upto Month COPPY'!I57</f>
        <v>23995</v>
      </c>
      <c r="BK84" s="49">
        <f t="shared" ref="BK84:BK85" si="1114">BI84-BJ84</f>
        <v>6769183</v>
      </c>
      <c r="BL84">
        <f>'Upto Month COPPY'!$I$61</f>
        <v>6769184</v>
      </c>
      <c r="BM84" s="30">
        <f t="shared" ref="BM84:BM88" si="1115">BK84-AD84</f>
        <v>6752082</v>
      </c>
      <c r="BN84" s="68">
        <f>-------------------Sheet1!H8</f>
        <v>0</v>
      </c>
    </row>
    <row r="85" spans="1:66" ht="15.6" x14ac:dyDescent="0.3">
      <c r="A85" s="128"/>
      <c r="B85" s="182" t="s">
        <v>320</v>
      </c>
      <c r="C85" s="9">
        <f>IF('Upto Month Current'!$I$4="",0,'Upto Month Current'!$I$4)</f>
        <v>10510</v>
      </c>
      <c r="D85" s="9">
        <f>IF('Upto Month Current'!$I$5="",0,'Upto Month Current'!$I$5)</f>
        <v>2732</v>
      </c>
      <c r="E85" s="9">
        <f>IF('Upto Month Current'!$I$6="",0,'Upto Month Current'!$I$6)</f>
        <v>479</v>
      </c>
      <c r="F85" s="9">
        <f>IF('Upto Month Current'!$I$7="",0,'Upto Month Current'!$I$7)</f>
        <v>1165</v>
      </c>
      <c r="G85" s="9">
        <f>IF('Upto Month Current'!$I$8="",0,'Upto Month Current'!$I$8)</f>
        <v>519</v>
      </c>
      <c r="H85" s="9">
        <f>IF('Upto Month Current'!$I$9="",0,'Upto Month Current'!$I$9)</f>
        <v>0</v>
      </c>
      <c r="I85" s="9">
        <f>IF('Upto Month Current'!$I$10="",0,'Upto Month Current'!$I$10)</f>
        <v>0</v>
      </c>
      <c r="J85" s="9">
        <f>IF('Upto Month Current'!$I$11="",0,'Upto Month Current'!$I$11)</f>
        <v>298</v>
      </c>
      <c r="K85" s="9">
        <f>IF('Upto Month Current'!$I$12="",0,'Upto Month Current'!$I$12)</f>
        <v>0</v>
      </c>
      <c r="L85" s="9">
        <f>IF('Upto Month Current'!$I$13="",0,'Upto Month Current'!$I$13)</f>
        <v>247</v>
      </c>
      <c r="M85" s="9">
        <f>IF('Upto Month Current'!$I$14="",0,'Upto Month Current'!$I$14)</f>
        <v>179</v>
      </c>
      <c r="N85" s="9">
        <f>IF('Upto Month Current'!$I$15="",0,'Upto Month Current'!$I$15)</f>
        <v>0</v>
      </c>
      <c r="O85" s="9">
        <f>IF('Upto Month Current'!$I$16="",0,'Upto Month Current'!$I$16)</f>
        <v>0</v>
      </c>
      <c r="P85" s="9">
        <f>IF('Upto Month Current'!$I$17="",0,'Upto Month Current'!$I$17)</f>
        <v>74</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2</v>
      </c>
      <c r="Z85" s="9">
        <f>IF('Upto Month Current'!$I$43="",0,'Upto Month Current'!$I$43)</f>
        <v>0</v>
      </c>
      <c r="AA85" s="9">
        <f>IF('Upto Month Current'!$I$44="",0,'Upto Month Current'!$I$44)</f>
        <v>0</v>
      </c>
      <c r="AB85" s="9">
        <f>IF('Upto Month Current'!$I$48="",0,'Upto Month Current'!$I$48)</f>
        <v>0</v>
      </c>
      <c r="AC85" s="10">
        <f>IF('Upto Month Current'!$I$51="",0,'Upto Month Current'!$I$51)</f>
        <v>0</v>
      </c>
      <c r="AD85" s="228">
        <f t="shared" si="1113"/>
        <v>16205</v>
      </c>
      <c r="AE85" s="9">
        <f>IF('Upto Month Current'!$I$19="",0,'Upto Month Current'!$I$19)</f>
        <v>0</v>
      </c>
      <c r="AF85" s="9">
        <f>IF('Upto Month Current'!$I$20="",0,'Upto Month Current'!$I$20)</f>
        <v>1</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407368</v>
      </c>
      <c r="AL85" s="9">
        <f>IF('Upto Month Current'!$I$29="",0,'Upto Month Current'!$I$29)</f>
        <v>0</v>
      </c>
      <c r="AM85" s="9">
        <f>IF('Upto Month Current'!$I$31="",0,'Upto Month Current'!$I$31)</f>
        <v>7617104</v>
      </c>
      <c r="AN85" s="9">
        <f>IF('Upto Month Current'!$I$32="",0,'Upto Month Current'!$I$32)</f>
        <v>0</v>
      </c>
      <c r="AO85" s="9">
        <f>IF('Upto Month Current'!$I$33="",0,'Upto Month Current'!$I$33)</f>
        <v>0</v>
      </c>
      <c r="AP85" s="9">
        <f>IF('Upto Month Current'!$I$34="",0,'Upto Month Current'!$I$34)</f>
        <v>877608</v>
      </c>
      <c r="AQ85" s="10">
        <f>IF('Upto Month Current'!$I$36="",0,'Upto Month Current'!$I$36)</f>
        <v>0</v>
      </c>
      <c r="AR85" s="9">
        <f>IF('Upto Month Current'!$I$37="",0,'Upto Month Current'!$I$37)</f>
        <v>294895</v>
      </c>
      <c r="AS85" s="9">
        <v>0</v>
      </c>
      <c r="AT85" s="9">
        <f>IF('Upto Month Current'!$I$38="",0,'Upto Month Current'!$I$38)</f>
        <v>0</v>
      </c>
      <c r="AU85" s="9">
        <f>IF('Upto Month Current'!$I$41="",0,'Upto Month Current'!$I$41)</f>
        <v>131969</v>
      </c>
      <c r="AV85" s="9">
        <v>0</v>
      </c>
      <c r="AW85" s="9">
        <f>IF('Upto Month Current'!$I$45="",0,'Upto Month Current'!$I$45)</f>
        <v>0</v>
      </c>
      <c r="AX85" s="9">
        <f>IF('Upto Month Current'!$I$46="",0,'Upto Month Current'!$I$46)</f>
        <v>0</v>
      </c>
      <c r="AY85" s="9">
        <f>IF('Upto Month Current'!$I$47="",0,'Upto Month Current'!$I$47)</f>
        <v>0</v>
      </c>
      <c r="AZ85" s="9">
        <f>IF('Upto Month Current'!$I$49="",0,'Upto Month Current'!$I$49)</f>
        <v>824167</v>
      </c>
      <c r="BA85" s="9">
        <f>IF('Upto Month Current'!$I$50="",0,'Upto Month Current'!$I$50)</f>
        <v>1463908</v>
      </c>
      <c r="BB85" s="10">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3241</v>
      </c>
      <c r="BH85" s="9">
        <f>SUM(AE85:BG85)</f>
        <v>11620261</v>
      </c>
      <c r="BI85" s="221">
        <f>AD85+BH85</f>
        <v>11636466</v>
      </c>
      <c r="BJ85" s="9">
        <f>IF('Upto Month Current'!$I$60="",0,'Upto Month Current'!$I$60)-'Upto Month Current'!I57</f>
        <v>241421</v>
      </c>
      <c r="BK85" s="49">
        <f t="shared" si="1114"/>
        <v>11395045</v>
      </c>
      <c r="BL85" s="99">
        <f>'Upto Month Current'!$I$61</f>
        <v>11395046</v>
      </c>
      <c r="BM85" s="30">
        <f t="shared" si="1115"/>
        <v>11378840</v>
      </c>
    </row>
    <row r="86" spans="1:66" ht="15.6" x14ac:dyDescent="0.3">
      <c r="A86" s="128"/>
      <c r="B86" s="5" t="s">
        <v>132</v>
      </c>
      <c r="C86" s="11">
        <f>C85-C83</f>
        <v>-2239</v>
      </c>
      <c r="D86" s="11">
        <f t="shared" ref="D86" si="1116">D85-D83</f>
        <v>-968</v>
      </c>
      <c r="E86" s="11">
        <f t="shared" ref="E86" si="1117">E85-E83</f>
        <v>-67</v>
      </c>
      <c r="F86" s="11">
        <f t="shared" ref="F86" si="1118">F85-F83</f>
        <v>-259</v>
      </c>
      <c r="G86" s="11">
        <f t="shared" ref="G86" si="1119">G85-G83</f>
        <v>-40</v>
      </c>
      <c r="H86" s="11">
        <f t="shared" ref="H86" si="1120">H85-H83</f>
        <v>0</v>
      </c>
      <c r="I86" s="11">
        <f t="shared" ref="I86" si="1121">I85-I83</f>
        <v>0</v>
      </c>
      <c r="J86" s="11">
        <f t="shared" ref="J86" si="1122">J85-J83</f>
        <v>-625</v>
      </c>
      <c r="K86" s="11">
        <f t="shared" ref="K86" si="1123">K85-K83</f>
        <v>0</v>
      </c>
      <c r="L86" s="11">
        <f t="shared" ref="L86" si="1124">L85-L83</f>
        <v>-115</v>
      </c>
      <c r="M86" s="11">
        <f t="shared" ref="M86" si="1125">M85-M83</f>
        <v>-136</v>
      </c>
      <c r="N86" s="11">
        <f t="shared" ref="N86" si="1126">N85-N83</f>
        <v>0</v>
      </c>
      <c r="O86" s="11">
        <f t="shared" ref="O86" si="1127">O85-O83</f>
        <v>0</v>
      </c>
      <c r="P86" s="11">
        <f t="shared" ref="P86" si="1128">P85-P83</f>
        <v>-105</v>
      </c>
      <c r="Q86" s="11">
        <f t="shared" ref="Q86" si="1129">Q85-Q83</f>
        <v>0</v>
      </c>
      <c r="R86" s="11">
        <f t="shared" ref="R86" si="1130">R85-R83</f>
        <v>-114</v>
      </c>
      <c r="S86" s="11">
        <f t="shared" ref="S86" si="1131">S85-S83</f>
        <v>0</v>
      </c>
      <c r="T86" s="11">
        <f t="shared" ref="T86:U86" si="1132">T85-T83</f>
        <v>0</v>
      </c>
      <c r="U86" s="11">
        <f t="shared" si="1132"/>
        <v>0</v>
      </c>
      <c r="V86" s="9">
        <f t="shared" ref="V86" si="1133">V85-V83</f>
        <v>0</v>
      </c>
      <c r="W86" s="11">
        <f t="shared" ref="W86" si="1134">W85-W83</f>
        <v>0</v>
      </c>
      <c r="X86" s="11">
        <f t="shared" ref="X86" si="1135">X85-X83</f>
        <v>0</v>
      </c>
      <c r="Y86" s="11">
        <f t="shared" ref="Y86" si="1136">Y85-Y83</f>
        <v>-130</v>
      </c>
      <c r="Z86" s="11">
        <f t="shared" ref="Z86" si="1137">Z85-Z83</f>
        <v>0</v>
      </c>
      <c r="AA86" s="11">
        <f t="shared" ref="AA86:AD86" si="1138">AA85-AA83</f>
        <v>0</v>
      </c>
      <c r="AB86" s="11">
        <f t="shared" ref="AB86" si="1139">AB85-AB83</f>
        <v>-27</v>
      </c>
      <c r="AC86" s="10">
        <f t="shared" si="1138"/>
        <v>0</v>
      </c>
      <c r="AD86" s="222">
        <f t="shared" si="1138"/>
        <v>-4825</v>
      </c>
      <c r="AE86" s="11">
        <f t="shared" ref="AE86" si="1140">AE85-AE83</f>
        <v>0</v>
      </c>
      <c r="AF86" s="11">
        <f t="shared" ref="AF86" si="1141">AF85-AF83</f>
        <v>1</v>
      </c>
      <c r="AG86" s="11">
        <f t="shared" ref="AG86" si="1142">AG85-AG83</f>
        <v>0</v>
      </c>
      <c r="AH86" s="11">
        <f t="shared" ref="AH86" si="1143">AH85-AH83</f>
        <v>0</v>
      </c>
      <c r="AI86" s="11">
        <f t="shared" ref="AI86" si="1144">AI85-AI83</f>
        <v>0</v>
      </c>
      <c r="AJ86" s="11">
        <f t="shared" ref="AJ86" si="1145">AJ85-AJ83</f>
        <v>0</v>
      </c>
      <c r="AK86" s="11">
        <f t="shared" ref="AK86" si="1146">AK85-AK83</f>
        <v>284809</v>
      </c>
      <c r="AL86" s="11">
        <f t="shared" ref="AL86" si="1147">AL85-AL83</f>
        <v>-8256</v>
      </c>
      <c r="AM86" s="11">
        <f t="shared" ref="AM86" si="1148">AM85-AM83</f>
        <v>2409899</v>
      </c>
      <c r="AN86" s="11">
        <f t="shared" ref="AN86" si="1149">AN85-AN83</f>
        <v>0</v>
      </c>
      <c r="AO86" s="9">
        <f t="shared" ref="AO86" si="1150">AO85-AO83</f>
        <v>0</v>
      </c>
      <c r="AP86" s="11">
        <f t="shared" ref="AP86" si="1151">AP85-AP83</f>
        <v>877608</v>
      </c>
      <c r="AQ86" s="10">
        <f t="shared" ref="AQ86" si="1152">AQ85-AQ83</f>
        <v>0</v>
      </c>
      <c r="AR86" s="11">
        <f t="shared" ref="AR86" si="1153">AR85-AR83</f>
        <v>-500856</v>
      </c>
      <c r="AS86" s="11">
        <f t="shared" ref="AS86" si="1154">AS85-AS83</f>
        <v>0</v>
      </c>
      <c r="AT86" s="11">
        <f t="shared" ref="AT86" si="1155">AT85-AT83</f>
        <v>0</v>
      </c>
      <c r="AU86" s="11">
        <f t="shared" ref="AU86" si="1156">AU85-AU83</f>
        <v>-219071</v>
      </c>
      <c r="AV86" s="11">
        <f t="shared" ref="AV86" si="1157">AV85-AV83</f>
        <v>0</v>
      </c>
      <c r="AW86" s="11">
        <f t="shared" ref="AW86" si="1158">AW85-AW83</f>
        <v>0</v>
      </c>
      <c r="AX86" s="11">
        <f t="shared" ref="AX86" si="1159">AX85-AX83</f>
        <v>0</v>
      </c>
      <c r="AY86" s="11">
        <f t="shared" ref="AY86" si="1160">AY85-AY83</f>
        <v>0</v>
      </c>
      <c r="AZ86" s="11">
        <f t="shared" ref="AZ86" si="1161">AZ85-AZ83</f>
        <v>504312</v>
      </c>
      <c r="BA86" s="11">
        <f t="shared" ref="BA86" si="1162">BA85-BA83</f>
        <v>918481</v>
      </c>
      <c r="BB86" s="10">
        <f t="shared" ref="BB86" si="1163">BB85-BB83</f>
        <v>0</v>
      </c>
      <c r="BC86" s="11">
        <f t="shared" ref="BC86" si="1164">BC85-BC83</f>
        <v>0</v>
      </c>
      <c r="BD86" s="11">
        <f t="shared" ref="BD86" si="1165">BD85-BD83</f>
        <v>0</v>
      </c>
      <c r="BE86" s="11">
        <f t="shared" ref="BE86" si="1166">BE85-BE83</f>
        <v>0</v>
      </c>
      <c r="BF86" s="11">
        <f t="shared" ref="BF86" si="1167">BF85-BF83</f>
        <v>0</v>
      </c>
      <c r="BG86" s="11">
        <f t="shared" ref="BG86:BH86" si="1168">BG85-BG83</f>
        <v>-51465</v>
      </c>
      <c r="BH86" s="9">
        <f t="shared" si="1168"/>
        <v>4215462</v>
      </c>
      <c r="BI86" s="222">
        <f t="shared" ref="BI86" si="1169">BI85-BI83</f>
        <v>4210637</v>
      </c>
      <c r="BJ86" s="11">
        <f t="shared" ref="BJ86:BK86" si="1170">BJ85-BJ83</f>
        <v>-116914</v>
      </c>
      <c r="BK86" s="49">
        <f t="shared" si="1170"/>
        <v>4327551</v>
      </c>
      <c r="BM86" s="30">
        <f t="shared" si="1115"/>
        <v>4332376</v>
      </c>
    </row>
    <row r="87" spans="1:66" ht="15.6" x14ac:dyDescent="0.3">
      <c r="A87" s="128"/>
      <c r="B87" s="5" t="s">
        <v>133</v>
      </c>
      <c r="C87" s="13">
        <f>C86/C83</f>
        <v>-0.17562161738175544</v>
      </c>
      <c r="D87" s="13">
        <f t="shared" ref="D87" si="1171">D86/D83</f>
        <v>-0.26162162162162161</v>
      </c>
      <c r="E87" s="13">
        <f t="shared" ref="E87" si="1172">E86/E83</f>
        <v>-0.1227106227106227</v>
      </c>
      <c r="F87" s="13">
        <f t="shared" ref="F87" si="1173">F86/F83</f>
        <v>-0.1818820224719101</v>
      </c>
      <c r="G87" s="13">
        <f t="shared" ref="G87" si="1174">G86/G83</f>
        <v>-7.1556350626118065E-2</v>
      </c>
      <c r="H87" s="13" t="e">
        <f t="shared" ref="H87" si="1175">H86/H83</f>
        <v>#DIV/0!</v>
      </c>
      <c r="I87" s="13" t="e">
        <f t="shared" ref="I87" si="1176">I86/I83</f>
        <v>#DIV/0!</v>
      </c>
      <c r="J87" s="13">
        <f t="shared" ref="J87" si="1177">J86/J83</f>
        <v>-0.67713976164680389</v>
      </c>
      <c r="K87" s="13" t="e">
        <f t="shared" ref="K87" si="1178">K86/K83</f>
        <v>#DIV/0!</v>
      </c>
      <c r="L87" s="13">
        <f t="shared" ref="L87" si="1179">L86/L83</f>
        <v>-0.31767955801104975</v>
      </c>
      <c r="M87" s="13">
        <f t="shared" ref="M87" si="1180">M86/M83</f>
        <v>-0.43174603174603177</v>
      </c>
      <c r="N87" s="13" t="e">
        <f t="shared" ref="N87" si="1181">N86/N83</f>
        <v>#DIV/0!</v>
      </c>
      <c r="O87" s="13" t="e">
        <f t="shared" ref="O87" si="1182">O86/O83</f>
        <v>#DIV/0!</v>
      </c>
      <c r="P87" s="13">
        <f t="shared" ref="P87" si="1183">P86/P83</f>
        <v>-0.58659217877094971</v>
      </c>
      <c r="Q87" s="13" t="e">
        <f t="shared" ref="Q87" si="1184">Q86/Q83</f>
        <v>#DIV/0!</v>
      </c>
      <c r="R87" s="13">
        <f t="shared" ref="R87" si="1185">R86/R83</f>
        <v>-1</v>
      </c>
      <c r="S87" s="13" t="e">
        <f t="shared" ref="S87" si="1186">S86/S83</f>
        <v>#DIV/0!</v>
      </c>
      <c r="T87" s="13" t="e">
        <f t="shared" ref="T87:U87" si="1187">T86/T83</f>
        <v>#DIV/0!</v>
      </c>
      <c r="U87" s="13" t="e">
        <f t="shared" si="1187"/>
        <v>#DIV/0!</v>
      </c>
      <c r="V87" s="162" t="e">
        <f t="shared" ref="V87" si="1188">V86/V83</f>
        <v>#DIV/0!</v>
      </c>
      <c r="W87" s="13" t="e">
        <f t="shared" ref="W87" si="1189">W86/W83</f>
        <v>#DIV/0!</v>
      </c>
      <c r="X87" s="13" t="e">
        <f t="shared" ref="X87" si="1190">X86/X83</f>
        <v>#DIV/0!</v>
      </c>
      <c r="Y87" s="13">
        <f t="shared" ref="Y87" si="1191">Y86/Y83</f>
        <v>-0.98484848484848486</v>
      </c>
      <c r="Z87" s="13" t="e">
        <f t="shared" ref="Z87" si="1192">Z86/Z83</f>
        <v>#DIV/0!</v>
      </c>
      <c r="AA87" s="13" t="e">
        <f t="shared" ref="AA87:AD87" si="1193">AA86/AA83</f>
        <v>#DIV/0!</v>
      </c>
      <c r="AB87" s="13">
        <f t="shared" ref="AB87" si="1194">AB86/AB83</f>
        <v>-1</v>
      </c>
      <c r="AC87" s="14" t="e">
        <f t="shared" si="1193"/>
        <v>#DIV/0!</v>
      </c>
      <c r="AD87" s="223">
        <f t="shared" si="1193"/>
        <v>-0.22943414170233001</v>
      </c>
      <c r="AE87" s="13" t="e">
        <f t="shared" ref="AE87" si="1195">AE86/AE83</f>
        <v>#DIV/0!</v>
      </c>
      <c r="AF87" s="13" t="e">
        <f t="shared" ref="AF87" si="1196">AF86/AF83</f>
        <v>#DIV/0!</v>
      </c>
      <c r="AG87" s="13" t="e">
        <f t="shared" ref="AG87" si="1197">AG86/AG83</f>
        <v>#DIV/0!</v>
      </c>
      <c r="AH87" s="13" t="e">
        <f t="shared" ref="AH87" si="1198">AH86/AH83</f>
        <v>#DIV/0!</v>
      </c>
      <c r="AI87" s="13" t="e">
        <f t="shared" ref="AI87" si="1199">AI86/AI83</f>
        <v>#DIV/0!</v>
      </c>
      <c r="AJ87" s="13" t="e">
        <f t="shared" ref="AJ87" si="1200">AJ86/AJ83</f>
        <v>#DIV/0!</v>
      </c>
      <c r="AK87" s="13">
        <f t="shared" ref="AK87" si="1201">AK86/AK83</f>
        <v>2.3238521854780148</v>
      </c>
      <c r="AL87" s="13">
        <f t="shared" ref="AL87" si="1202">AL86/AL83</f>
        <v>-1</v>
      </c>
      <c r="AM87" s="13">
        <f t="shared" ref="AM87" si="1203">AM86/AM83</f>
        <v>0.46280086918029922</v>
      </c>
      <c r="AN87" s="13" t="e">
        <f t="shared" ref="AN87" si="1204">AN86/AN83</f>
        <v>#DIV/0!</v>
      </c>
      <c r="AO87" s="162" t="e">
        <f t="shared" ref="AO87" si="1205">AO86/AO83</f>
        <v>#DIV/0!</v>
      </c>
      <c r="AP87" s="13" t="e">
        <f t="shared" ref="AP87" si="1206">AP86/AP83</f>
        <v>#DIV/0!</v>
      </c>
      <c r="AQ87" s="14" t="e">
        <f t="shared" ref="AQ87" si="1207">AQ86/AQ83</f>
        <v>#DIV/0!</v>
      </c>
      <c r="AR87" s="13">
        <f t="shared" ref="AR87" si="1208">AR86/AR83</f>
        <v>-0.62941296963497373</v>
      </c>
      <c r="AS87" s="13" t="e">
        <f t="shared" ref="AS87" si="1209">AS86/AS83</f>
        <v>#DIV/0!</v>
      </c>
      <c r="AT87" s="13" t="e">
        <f t="shared" ref="AT87" si="1210">AT86/AT83</f>
        <v>#DIV/0!</v>
      </c>
      <c r="AU87" s="13">
        <f t="shared" ref="AU87" si="1211">AU86/AU83</f>
        <v>-0.6240627848678213</v>
      </c>
      <c r="AV87" s="13" t="e">
        <f t="shared" ref="AV87" si="1212">AV86/AV83</f>
        <v>#DIV/0!</v>
      </c>
      <c r="AW87" s="13" t="e">
        <f t="shared" ref="AW87" si="1213">AW86/AW83</f>
        <v>#DIV/0!</v>
      </c>
      <c r="AX87" s="13" t="e">
        <f t="shared" ref="AX87" si="1214">AX86/AX83</f>
        <v>#DIV/0!</v>
      </c>
      <c r="AY87" s="13" t="e">
        <f t="shared" ref="AY87" si="1215">AY86/AY83</f>
        <v>#DIV/0!</v>
      </c>
      <c r="AZ87" s="13">
        <f t="shared" ref="AZ87" si="1216">AZ86/AZ83</f>
        <v>1.5766894374013225</v>
      </c>
      <c r="BA87" s="13">
        <f t="shared" ref="BA87" si="1217">BA86/BA83</f>
        <v>1.6839668736604532</v>
      </c>
      <c r="BB87" s="14" t="e">
        <f t="shared" ref="BB87" si="1218">BB86/BB83</f>
        <v>#DIV/0!</v>
      </c>
      <c r="BC87" s="13" t="e">
        <f t="shared" ref="BC87" si="1219">BC86/BC83</f>
        <v>#DIV/0!</v>
      </c>
      <c r="BD87" s="13" t="e">
        <f t="shared" ref="BD87" si="1220">BD86/BD83</f>
        <v>#DIV/0!</v>
      </c>
      <c r="BE87" s="13" t="e">
        <f t="shared" ref="BE87" si="1221">BE86/BE83</f>
        <v>#DIV/0!</v>
      </c>
      <c r="BF87" s="13" t="e">
        <f t="shared" ref="BF87" si="1222">BF86/BF83</f>
        <v>#DIV/0!</v>
      </c>
      <c r="BG87" s="13">
        <f t="shared" ref="BG87:BH87" si="1223">BG86/BG83</f>
        <v>-0.94075604138485724</v>
      </c>
      <c r="BH87" s="162">
        <f t="shared" si="1223"/>
        <v>0.56928783617219048</v>
      </c>
      <c r="BI87" s="223">
        <f t="shared" ref="BI87" si="1224">BI86/BI83</f>
        <v>0.56702584990847482</v>
      </c>
      <c r="BJ87" s="13">
        <f t="shared" ref="BJ87:BK87" si="1225">BJ86/BJ83</f>
        <v>-0.32627011037157966</v>
      </c>
      <c r="BK87" s="50">
        <f t="shared" si="1225"/>
        <v>0.61231760508038635</v>
      </c>
      <c r="BM87" s="162" t="e">
        <f t="shared" ref="BM87" si="1226">BM86/BM83</f>
        <v>#DIV/0!</v>
      </c>
    </row>
    <row r="88" spans="1:66" ht="15.6" x14ac:dyDescent="0.3">
      <c r="A88" s="128"/>
      <c r="B88" s="5" t="s">
        <v>134</v>
      </c>
      <c r="C88" s="11">
        <f>C85-C84</f>
        <v>-907</v>
      </c>
      <c r="D88" s="11">
        <f t="shared" ref="D88:BK88" si="1227">D85-D84</f>
        <v>792</v>
      </c>
      <c r="E88" s="11">
        <f t="shared" si="1227"/>
        <v>-66</v>
      </c>
      <c r="F88" s="11">
        <f t="shared" si="1227"/>
        <v>-117</v>
      </c>
      <c r="G88" s="11">
        <f t="shared" si="1227"/>
        <v>13</v>
      </c>
      <c r="H88" s="11">
        <f t="shared" si="1227"/>
        <v>0</v>
      </c>
      <c r="I88" s="11">
        <f t="shared" si="1227"/>
        <v>0</v>
      </c>
      <c r="J88" s="11">
        <f t="shared" si="1227"/>
        <v>-315</v>
      </c>
      <c r="K88" s="11">
        <f t="shared" si="1227"/>
        <v>0</v>
      </c>
      <c r="L88" s="11">
        <f t="shared" si="1227"/>
        <v>-75</v>
      </c>
      <c r="M88" s="11">
        <f t="shared" si="1227"/>
        <v>-24</v>
      </c>
      <c r="N88" s="11">
        <f t="shared" si="1227"/>
        <v>0</v>
      </c>
      <c r="O88" s="11">
        <f t="shared" si="1227"/>
        <v>0</v>
      </c>
      <c r="P88" s="11">
        <f t="shared" si="1227"/>
        <v>-45</v>
      </c>
      <c r="Q88" s="11">
        <f t="shared" si="1227"/>
        <v>0</v>
      </c>
      <c r="R88" s="11">
        <f t="shared" si="1227"/>
        <v>-56</v>
      </c>
      <c r="S88" s="11">
        <f t="shared" si="1227"/>
        <v>0</v>
      </c>
      <c r="T88" s="11">
        <f t="shared" si="1227"/>
        <v>0</v>
      </c>
      <c r="U88" s="11">
        <f t="shared" ref="U88" si="1228">U85-U84</f>
        <v>0</v>
      </c>
      <c r="V88" s="9">
        <f t="shared" si="1227"/>
        <v>0</v>
      </c>
      <c r="W88" s="11">
        <f t="shared" si="1227"/>
        <v>0</v>
      </c>
      <c r="X88" s="11">
        <f t="shared" si="1227"/>
        <v>0</v>
      </c>
      <c r="Y88" s="11">
        <f t="shared" si="1227"/>
        <v>-96</v>
      </c>
      <c r="Z88" s="11">
        <f t="shared" si="1227"/>
        <v>0</v>
      </c>
      <c r="AA88" s="11">
        <f t="shared" si="1227"/>
        <v>0</v>
      </c>
      <c r="AB88" s="11">
        <f t="shared" ref="AB88" si="1229">AB85-AB84</f>
        <v>0</v>
      </c>
      <c r="AC88" s="10">
        <f t="shared" ref="AC88:AD88" si="1230">AC85-AC84</f>
        <v>0</v>
      </c>
      <c r="AD88" s="222">
        <f t="shared" si="1230"/>
        <v>-896</v>
      </c>
      <c r="AE88" s="11">
        <f t="shared" si="1227"/>
        <v>0</v>
      </c>
      <c r="AF88" s="11">
        <f t="shared" si="1227"/>
        <v>1</v>
      </c>
      <c r="AG88" s="11">
        <f t="shared" si="1227"/>
        <v>0</v>
      </c>
      <c r="AH88" s="11">
        <f t="shared" si="1227"/>
        <v>0</v>
      </c>
      <c r="AI88" s="11">
        <f t="shared" si="1227"/>
        <v>0</v>
      </c>
      <c r="AJ88" s="11">
        <f t="shared" si="1227"/>
        <v>0</v>
      </c>
      <c r="AK88" s="11">
        <f t="shared" si="1227"/>
        <v>288205</v>
      </c>
      <c r="AL88" s="11">
        <f t="shared" si="1227"/>
        <v>0</v>
      </c>
      <c r="AM88" s="11">
        <f t="shared" si="1227"/>
        <v>2806140</v>
      </c>
      <c r="AN88" s="11">
        <f t="shared" si="1227"/>
        <v>0</v>
      </c>
      <c r="AO88" s="9">
        <f t="shared" si="1227"/>
        <v>0</v>
      </c>
      <c r="AP88" s="11">
        <f t="shared" si="1227"/>
        <v>877608</v>
      </c>
      <c r="AQ88" s="10">
        <f t="shared" si="1227"/>
        <v>0</v>
      </c>
      <c r="AR88" s="11">
        <f t="shared" si="1227"/>
        <v>-542442</v>
      </c>
      <c r="AS88" s="11">
        <f t="shared" si="1227"/>
        <v>0</v>
      </c>
      <c r="AT88" s="11">
        <f t="shared" si="1227"/>
        <v>0</v>
      </c>
      <c r="AU88" s="11">
        <f t="shared" si="1227"/>
        <v>-192011</v>
      </c>
      <c r="AV88" s="11">
        <f t="shared" si="1227"/>
        <v>0</v>
      </c>
      <c r="AW88" s="11">
        <f t="shared" si="1227"/>
        <v>0</v>
      </c>
      <c r="AX88" s="11">
        <f t="shared" si="1227"/>
        <v>0</v>
      </c>
      <c r="AY88" s="11">
        <f t="shared" si="1227"/>
        <v>0</v>
      </c>
      <c r="AZ88" s="11">
        <f t="shared" si="1227"/>
        <v>489346</v>
      </c>
      <c r="BA88" s="11">
        <f t="shared" si="1227"/>
        <v>1168198</v>
      </c>
      <c r="BB88" s="10">
        <f t="shared" si="1227"/>
        <v>0</v>
      </c>
      <c r="BC88" s="11">
        <f t="shared" si="1227"/>
        <v>0</v>
      </c>
      <c r="BD88" s="11">
        <f t="shared" si="1227"/>
        <v>0</v>
      </c>
      <c r="BE88" s="11">
        <f t="shared" si="1227"/>
        <v>0</v>
      </c>
      <c r="BF88" s="11">
        <f t="shared" si="1227"/>
        <v>0</v>
      </c>
      <c r="BG88" s="11">
        <f t="shared" si="1227"/>
        <v>-50861</v>
      </c>
      <c r="BH88" s="9">
        <f t="shared" si="1227"/>
        <v>4844184</v>
      </c>
      <c r="BI88" s="222">
        <f t="shared" si="1227"/>
        <v>4843288</v>
      </c>
      <c r="BJ88" s="11">
        <f t="shared" si="1227"/>
        <v>217426</v>
      </c>
      <c r="BK88" s="49">
        <f t="shared" si="1227"/>
        <v>4625862</v>
      </c>
      <c r="BM88" s="30">
        <f t="shared" si="1115"/>
        <v>4626758</v>
      </c>
    </row>
    <row r="89" spans="1:66" ht="15.6" x14ac:dyDescent="0.3">
      <c r="A89" s="128"/>
      <c r="B89" s="5" t="s">
        <v>135</v>
      </c>
      <c r="C89" s="13">
        <f>C88/C84</f>
        <v>-7.9442935972672324E-2</v>
      </c>
      <c r="D89" s="13">
        <f t="shared" ref="D89" si="1231">D88/D84</f>
        <v>0.40824742268041236</v>
      </c>
      <c r="E89" s="13">
        <f t="shared" ref="E89" si="1232">E88/E84</f>
        <v>-0.12110091743119267</v>
      </c>
      <c r="F89" s="13">
        <f t="shared" ref="F89" si="1233">F88/F84</f>
        <v>-9.1263650546021841E-2</v>
      </c>
      <c r="G89" s="13">
        <f t="shared" ref="G89" si="1234">G88/G84</f>
        <v>2.5691699604743084E-2</v>
      </c>
      <c r="H89" s="13" t="e">
        <f t="shared" ref="H89" si="1235">H88/H84</f>
        <v>#DIV/0!</v>
      </c>
      <c r="I89" s="13" t="e">
        <f t="shared" ref="I89" si="1236">I88/I84</f>
        <v>#DIV/0!</v>
      </c>
      <c r="J89" s="13">
        <f t="shared" ref="J89" si="1237">J88/J84</f>
        <v>-0.51386623164763456</v>
      </c>
      <c r="K89" s="13" t="e">
        <f t="shared" ref="K89" si="1238">K88/K84</f>
        <v>#DIV/0!</v>
      </c>
      <c r="L89" s="13">
        <f t="shared" ref="L89" si="1239">L88/L84</f>
        <v>-0.23291925465838509</v>
      </c>
      <c r="M89" s="13">
        <f t="shared" ref="M89" si="1240">M88/M84</f>
        <v>-0.11822660098522167</v>
      </c>
      <c r="N89" s="13" t="e">
        <f t="shared" ref="N89" si="1241">N88/N84</f>
        <v>#DIV/0!</v>
      </c>
      <c r="O89" s="13" t="e">
        <f t="shared" ref="O89" si="1242">O88/O84</f>
        <v>#DIV/0!</v>
      </c>
      <c r="P89" s="13">
        <f t="shared" ref="P89" si="1243">P88/P84</f>
        <v>-0.37815126050420167</v>
      </c>
      <c r="Q89" s="13" t="e">
        <f t="shared" ref="Q89" si="1244">Q88/Q84</f>
        <v>#DIV/0!</v>
      </c>
      <c r="R89" s="13">
        <f t="shared" ref="R89" si="1245">R88/R84</f>
        <v>-1</v>
      </c>
      <c r="S89" s="13" t="e">
        <f t="shared" ref="S89" si="1246">S88/S84</f>
        <v>#DIV/0!</v>
      </c>
      <c r="T89" s="13" t="e">
        <f t="shared" ref="T89:U89" si="1247">T88/T84</f>
        <v>#DIV/0!</v>
      </c>
      <c r="U89" s="13" t="e">
        <f t="shared" si="1247"/>
        <v>#DIV/0!</v>
      </c>
      <c r="V89" s="162" t="e">
        <f t="shared" ref="V89" si="1248">V88/V84</f>
        <v>#DIV/0!</v>
      </c>
      <c r="W89" s="13" t="e">
        <f t="shared" ref="W89" si="1249">W88/W84</f>
        <v>#DIV/0!</v>
      </c>
      <c r="X89" s="13" t="e">
        <f t="shared" ref="X89" si="1250">X88/X84</f>
        <v>#DIV/0!</v>
      </c>
      <c r="Y89" s="13">
        <f t="shared" ref="Y89" si="1251">Y88/Y84</f>
        <v>-0.97959183673469385</v>
      </c>
      <c r="Z89" s="13" t="e">
        <f t="shared" ref="Z89" si="1252">Z88/Z84</f>
        <v>#DIV/0!</v>
      </c>
      <c r="AA89" s="13" t="e">
        <f t="shared" ref="AA89:AD89" si="1253">AA88/AA84</f>
        <v>#DIV/0!</v>
      </c>
      <c r="AB89" s="13" t="e">
        <f t="shared" ref="AB89" si="1254">AB88/AB84</f>
        <v>#DIV/0!</v>
      </c>
      <c r="AC89" s="14" t="e">
        <f t="shared" si="1253"/>
        <v>#DIV/0!</v>
      </c>
      <c r="AD89" s="223">
        <f t="shared" si="1253"/>
        <v>-5.2394596807204256E-2</v>
      </c>
      <c r="AE89" s="13" t="e">
        <f t="shared" ref="AE89" si="1255">AE88/AE84</f>
        <v>#DIV/0!</v>
      </c>
      <c r="AF89" s="13" t="e">
        <f t="shared" ref="AF89" si="1256">AF88/AF84</f>
        <v>#DIV/0!</v>
      </c>
      <c r="AG89" s="13" t="e">
        <f t="shared" ref="AG89" si="1257">AG88/AG84</f>
        <v>#DIV/0!</v>
      </c>
      <c r="AH89" s="13" t="e">
        <f t="shared" ref="AH89" si="1258">AH88/AH84</f>
        <v>#DIV/0!</v>
      </c>
      <c r="AI89" s="13" t="e">
        <f t="shared" ref="AI89" si="1259">AI88/AI84</f>
        <v>#DIV/0!</v>
      </c>
      <c r="AJ89" s="13" t="e">
        <f t="shared" ref="AJ89" si="1260">AJ88/AJ84</f>
        <v>#DIV/0!</v>
      </c>
      <c r="AK89" s="13">
        <f t="shared" ref="AK89" si="1261">AK88/AK84</f>
        <v>2.4185779142854744</v>
      </c>
      <c r="AL89" s="13" t="e">
        <f t="shared" ref="AL89" si="1262">AL88/AL84</f>
        <v>#DIV/0!</v>
      </c>
      <c r="AM89" s="13">
        <f t="shared" ref="AM89" si="1263">AM88/AM84</f>
        <v>0.58328019083077731</v>
      </c>
      <c r="AN89" s="13" t="e">
        <f t="shared" ref="AN89" si="1264">AN88/AN84</f>
        <v>#DIV/0!</v>
      </c>
      <c r="AO89" s="162" t="e">
        <f t="shared" ref="AO89" si="1265">AO88/AO84</f>
        <v>#DIV/0!</v>
      </c>
      <c r="AP89" s="13" t="e">
        <f t="shared" ref="AP89" si="1266">AP88/AP84</f>
        <v>#DIV/0!</v>
      </c>
      <c r="AQ89" s="14" t="e">
        <f t="shared" ref="AQ89" si="1267">AQ88/AQ84</f>
        <v>#DIV/0!</v>
      </c>
      <c r="AR89" s="13">
        <f t="shared" ref="AR89" si="1268">AR88/AR84</f>
        <v>-0.64781802308986702</v>
      </c>
      <c r="AS89" s="13" t="e">
        <f t="shared" ref="AS89" si="1269">AS88/AS84</f>
        <v>#DIV/0!</v>
      </c>
      <c r="AT89" s="13" t="e">
        <f t="shared" ref="AT89" si="1270">AT88/AT84</f>
        <v>#DIV/0!</v>
      </c>
      <c r="AU89" s="13">
        <f t="shared" ref="AU89" si="1271">AU88/AU84</f>
        <v>-0.59266312735354032</v>
      </c>
      <c r="AV89" s="13" t="e">
        <f t="shared" ref="AV89" si="1272">AV88/AV84</f>
        <v>#DIV/0!</v>
      </c>
      <c r="AW89" s="13" t="e">
        <f t="shared" ref="AW89" si="1273">AW88/AW84</f>
        <v>#DIV/0!</v>
      </c>
      <c r="AX89" s="13" t="e">
        <f t="shared" ref="AX89" si="1274">AX88/AX84</f>
        <v>#DIV/0!</v>
      </c>
      <c r="AY89" s="13" t="e">
        <f t="shared" ref="AY89" si="1275">AY88/AY84</f>
        <v>#DIV/0!</v>
      </c>
      <c r="AZ89" s="13">
        <f t="shared" ref="AZ89" si="1276">AZ88/AZ84</f>
        <v>1.4615152574061963</v>
      </c>
      <c r="BA89" s="13">
        <f t="shared" ref="BA89" si="1277">BA88/BA84</f>
        <v>3.9504852727334212</v>
      </c>
      <c r="BB89" s="14" t="e">
        <f t="shared" ref="BB89" si="1278">BB88/BB84</f>
        <v>#DIV/0!</v>
      </c>
      <c r="BC89" s="13" t="e">
        <f t="shared" ref="BC89" si="1279">BC88/BC84</f>
        <v>#DIV/0!</v>
      </c>
      <c r="BD89" s="13" t="e">
        <f t="shared" ref="BD89" si="1280">BD88/BD84</f>
        <v>#DIV/0!</v>
      </c>
      <c r="BE89" s="13" t="e">
        <f t="shared" ref="BE89" si="1281">BE88/BE84</f>
        <v>#DIV/0!</v>
      </c>
      <c r="BF89" s="13" t="e">
        <f t="shared" ref="BF89" si="1282">BF88/BF84</f>
        <v>#DIV/0!</v>
      </c>
      <c r="BG89" s="13">
        <f t="shared" ref="BG89:BH89" si="1283">BG88/BG84</f>
        <v>-0.94009463605781673</v>
      </c>
      <c r="BH89" s="162">
        <f t="shared" si="1283"/>
        <v>0.71489506391382507</v>
      </c>
      <c r="BI89" s="223">
        <f t="shared" ref="BI89" si="1284">BI88/BI84</f>
        <v>0.71296350544619913</v>
      </c>
      <c r="BJ89" s="13">
        <f t="shared" ref="BJ89:BK89" si="1285">BJ88/BJ84</f>
        <v>9.0613044384246724</v>
      </c>
      <c r="BK89" s="50">
        <f t="shared" si="1285"/>
        <v>0.68337079969621151</v>
      </c>
      <c r="BM89" s="14">
        <f t="shared" ref="BM89" si="1286">BM88/BM84</f>
        <v>0.68523427292500294</v>
      </c>
    </row>
    <row r="90" spans="1:66" ht="15.6" x14ac:dyDescent="0.3">
      <c r="A90" s="128"/>
      <c r="B90" s="5" t="s">
        <v>334</v>
      </c>
      <c r="C90" s="126">
        <f>C85/C82</f>
        <v>0.73317056156260896</v>
      </c>
      <c r="D90" s="126">
        <f t="shared" ref="D90:BK90" si="1287">D85/D82</f>
        <v>0.72008434370057983</v>
      </c>
      <c r="E90" s="126">
        <f t="shared" si="1287"/>
        <v>0.87889908256880733</v>
      </c>
      <c r="F90" s="126">
        <f t="shared" si="1287"/>
        <v>0.67379988432620008</v>
      </c>
      <c r="G90" s="126">
        <f t="shared" si="1287"/>
        <v>0.72083333333333333</v>
      </c>
      <c r="H90" s="126" t="e">
        <f t="shared" si="1287"/>
        <v>#DIV/0!</v>
      </c>
      <c r="I90" s="126" t="e">
        <f t="shared" si="1287"/>
        <v>#DIV/0!</v>
      </c>
      <c r="J90" s="126">
        <f t="shared" si="1287"/>
        <v>0.49666666666666665</v>
      </c>
      <c r="K90" s="126" t="e">
        <f t="shared" si="1287"/>
        <v>#DIV/0!</v>
      </c>
      <c r="L90" s="126">
        <f t="shared" si="1287"/>
        <v>0.73952095808383234</v>
      </c>
      <c r="M90" s="126">
        <f t="shared" si="1287"/>
        <v>0.78854625550660795</v>
      </c>
      <c r="N90" s="126" t="e">
        <f t="shared" si="1287"/>
        <v>#DIV/0!</v>
      </c>
      <c r="O90" s="126" t="e">
        <f t="shared" si="1287"/>
        <v>#DIV/0!</v>
      </c>
      <c r="P90" s="126">
        <f t="shared" si="1287"/>
        <v>0.90243902439024393</v>
      </c>
      <c r="Q90" s="126" t="e">
        <f t="shared" si="1287"/>
        <v>#DIV/0!</v>
      </c>
      <c r="R90" s="126">
        <f t="shared" si="1287"/>
        <v>0</v>
      </c>
      <c r="S90" s="126" t="e">
        <f t="shared" si="1287"/>
        <v>#DIV/0!</v>
      </c>
      <c r="T90" s="126" t="e">
        <f t="shared" si="1287"/>
        <v>#DIV/0!</v>
      </c>
      <c r="U90" s="126" t="e">
        <f t="shared" si="1287"/>
        <v>#DIV/0!</v>
      </c>
      <c r="V90" s="177" t="e">
        <f t="shared" si="1287"/>
        <v>#DIV/0!</v>
      </c>
      <c r="W90" s="126" t="e">
        <f t="shared" si="1287"/>
        <v>#DIV/0!</v>
      </c>
      <c r="X90" s="126" t="e">
        <f t="shared" si="1287"/>
        <v>#DIV/0!</v>
      </c>
      <c r="Y90" s="126">
        <f t="shared" si="1287"/>
        <v>1.1627906976744186E-2</v>
      </c>
      <c r="Z90" s="126">
        <f t="shared" si="1287"/>
        <v>0</v>
      </c>
      <c r="AA90" s="126" t="e">
        <f t="shared" si="1287"/>
        <v>#DIV/0!</v>
      </c>
      <c r="AB90" s="126">
        <f t="shared" ref="AB90" si="1288">AB85/AB82</f>
        <v>0</v>
      </c>
      <c r="AC90" s="214" t="e">
        <f t="shared" si="1287"/>
        <v>#DIV/0!</v>
      </c>
      <c r="AD90" s="224">
        <f t="shared" si="1287"/>
        <v>0.71482134980149981</v>
      </c>
      <c r="AE90" s="126" t="e">
        <f t="shared" si="1287"/>
        <v>#DIV/0!</v>
      </c>
      <c r="AF90" s="126" t="e">
        <f t="shared" si="1287"/>
        <v>#DIV/0!</v>
      </c>
      <c r="AG90" s="126" t="e">
        <f t="shared" si="1287"/>
        <v>#DIV/0!</v>
      </c>
      <c r="AH90" s="126" t="e">
        <f t="shared" si="1287"/>
        <v>#DIV/0!</v>
      </c>
      <c r="AI90" s="126" t="e">
        <f t="shared" si="1287"/>
        <v>#DIV/0!</v>
      </c>
      <c r="AJ90" s="126" t="e">
        <f t="shared" si="1287"/>
        <v>#DIV/0!</v>
      </c>
      <c r="AK90" s="126">
        <f t="shared" si="1287"/>
        <v>0.80175715517207446</v>
      </c>
      <c r="AL90" s="126">
        <f t="shared" si="1287"/>
        <v>0</v>
      </c>
      <c r="AM90" s="126">
        <f t="shared" si="1287"/>
        <v>0.83336294610621209</v>
      </c>
      <c r="AN90" s="126" t="e">
        <f t="shared" si="1287"/>
        <v>#DIV/0!</v>
      </c>
      <c r="AO90" s="177" t="e">
        <f t="shared" si="1287"/>
        <v>#DIV/0!</v>
      </c>
      <c r="AP90" s="126">
        <f t="shared" si="1287"/>
        <v>0.94815038893690584</v>
      </c>
      <c r="AQ90" s="214" t="e">
        <f t="shared" si="1287"/>
        <v>#DIV/0!</v>
      </c>
      <c r="AR90" s="126">
        <f t="shared" si="1287"/>
        <v>0.69825894030483349</v>
      </c>
      <c r="AS90" s="126" t="e">
        <f t="shared" si="1287"/>
        <v>#DIV/0!</v>
      </c>
      <c r="AT90" s="126" t="e">
        <f t="shared" si="1287"/>
        <v>#DIV/0!</v>
      </c>
      <c r="AU90" s="126">
        <f t="shared" si="1287"/>
        <v>0.96672087435536802</v>
      </c>
      <c r="AV90" s="126" t="e">
        <f t="shared" si="1287"/>
        <v>#DIV/0!</v>
      </c>
      <c r="AW90" s="126" t="e">
        <f t="shared" si="1287"/>
        <v>#DIV/0!</v>
      </c>
      <c r="AX90" s="126" t="e">
        <f t="shared" si="1287"/>
        <v>#DIV/0!</v>
      </c>
      <c r="AY90" s="126" t="e">
        <f t="shared" si="1287"/>
        <v>#DIV/0!</v>
      </c>
      <c r="AZ90" s="126">
        <f t="shared" si="1287"/>
        <v>0.98320304158559468</v>
      </c>
      <c r="BA90" s="126">
        <f t="shared" si="1287"/>
        <v>1.0466952666952667</v>
      </c>
      <c r="BB90" s="214" t="e">
        <f t="shared" si="1287"/>
        <v>#DIV/0!</v>
      </c>
      <c r="BC90" s="126" t="e">
        <f t="shared" si="1287"/>
        <v>#DIV/0!</v>
      </c>
      <c r="BD90" s="126" t="e">
        <f t="shared" si="1287"/>
        <v>#DIV/0!</v>
      </c>
      <c r="BE90" s="126" t="e">
        <f t="shared" si="1287"/>
        <v>#DIV/0!</v>
      </c>
      <c r="BF90" s="126" t="e">
        <f t="shared" si="1287"/>
        <v>#DIV/0!</v>
      </c>
      <c r="BG90" s="126">
        <f t="shared" si="1287"/>
        <v>1.0298697171909756</v>
      </c>
      <c r="BH90" s="177">
        <f t="shared" si="1287"/>
        <v>0.86895145414862285</v>
      </c>
      <c r="BI90" s="224">
        <f t="shared" si="1287"/>
        <v>0.86869060884964389</v>
      </c>
      <c r="BJ90" s="126">
        <f t="shared" si="1287"/>
        <v>0.49430088307136028</v>
      </c>
      <c r="BK90" s="126">
        <f t="shared" si="1287"/>
        <v>0.88285775160765478</v>
      </c>
      <c r="BM90" s="126" t="e">
        <f t="shared" ref="BM90" si="1289">BM85/BM82</f>
        <v>#DIV/0!</v>
      </c>
    </row>
    <row r="91" spans="1:66" s="180" customFormat="1" ht="15.6" x14ac:dyDescent="0.3">
      <c r="A91" s="128"/>
      <c r="B91" s="5" t="s">
        <v>335</v>
      </c>
      <c r="C91" s="11">
        <f>C85-C82</f>
        <v>-3825</v>
      </c>
      <c r="D91" s="11">
        <f t="shared" ref="D91:BM91" si="1290">D85-D82</f>
        <v>-1062</v>
      </c>
      <c r="E91" s="11">
        <f t="shared" si="1290"/>
        <v>-66</v>
      </c>
      <c r="F91" s="11">
        <f t="shared" si="1290"/>
        <v>-564</v>
      </c>
      <c r="G91" s="11">
        <f t="shared" si="1290"/>
        <v>-201</v>
      </c>
      <c r="H91" s="11">
        <f t="shared" si="1290"/>
        <v>0</v>
      </c>
      <c r="I91" s="11">
        <f t="shared" si="1290"/>
        <v>0</v>
      </c>
      <c r="J91" s="11">
        <f t="shared" si="1290"/>
        <v>-302</v>
      </c>
      <c r="K91" s="11">
        <f t="shared" si="1290"/>
        <v>0</v>
      </c>
      <c r="L91" s="11">
        <f t="shared" si="1290"/>
        <v>-87</v>
      </c>
      <c r="M91" s="11">
        <f t="shared" si="1290"/>
        <v>-48</v>
      </c>
      <c r="N91" s="11">
        <f t="shared" si="1290"/>
        <v>0</v>
      </c>
      <c r="O91" s="11">
        <f t="shared" si="1290"/>
        <v>0</v>
      </c>
      <c r="P91" s="11">
        <f t="shared" si="1290"/>
        <v>-8</v>
      </c>
      <c r="Q91" s="11">
        <f t="shared" si="1290"/>
        <v>0</v>
      </c>
      <c r="R91" s="11">
        <f t="shared" si="1290"/>
        <v>-123</v>
      </c>
      <c r="S91" s="11">
        <f t="shared" si="1290"/>
        <v>0</v>
      </c>
      <c r="T91" s="11">
        <f t="shared" si="1290"/>
        <v>0</v>
      </c>
      <c r="U91" s="11">
        <f t="shared" si="1290"/>
        <v>0</v>
      </c>
      <c r="V91" s="9">
        <f t="shared" si="1290"/>
        <v>0</v>
      </c>
      <c r="W91" s="11">
        <f t="shared" si="1290"/>
        <v>0</v>
      </c>
      <c r="X91" s="11">
        <f t="shared" si="1290"/>
        <v>0</v>
      </c>
      <c r="Y91" s="11">
        <f t="shared" si="1290"/>
        <v>-170</v>
      </c>
      <c r="Z91" s="11">
        <f t="shared" si="1290"/>
        <v>-3</v>
      </c>
      <c r="AA91" s="11">
        <f t="shared" si="1290"/>
        <v>0</v>
      </c>
      <c r="AB91" s="11">
        <f t="shared" ref="AB91" si="1291">AB85-AB82</f>
        <v>-6</v>
      </c>
      <c r="AC91" s="10">
        <f t="shared" si="1290"/>
        <v>0</v>
      </c>
      <c r="AD91" s="222">
        <f t="shared" si="1290"/>
        <v>-6465</v>
      </c>
      <c r="AE91" s="11">
        <f t="shared" si="1290"/>
        <v>0</v>
      </c>
      <c r="AF91" s="11">
        <f t="shared" si="1290"/>
        <v>1</v>
      </c>
      <c r="AG91" s="11">
        <f t="shared" si="1290"/>
        <v>0</v>
      </c>
      <c r="AH91" s="11">
        <f t="shared" si="1290"/>
        <v>0</v>
      </c>
      <c r="AI91" s="11">
        <f t="shared" si="1290"/>
        <v>0</v>
      </c>
      <c r="AJ91" s="11">
        <f t="shared" si="1290"/>
        <v>0</v>
      </c>
      <c r="AK91" s="11">
        <f t="shared" si="1290"/>
        <v>-100726</v>
      </c>
      <c r="AL91" s="11">
        <f t="shared" si="1290"/>
        <v>-10</v>
      </c>
      <c r="AM91" s="11">
        <f t="shared" si="1290"/>
        <v>-1523096</v>
      </c>
      <c r="AN91" s="11">
        <f t="shared" si="1290"/>
        <v>0</v>
      </c>
      <c r="AO91" s="9">
        <f t="shared" si="1290"/>
        <v>0</v>
      </c>
      <c r="AP91" s="11">
        <f t="shared" si="1290"/>
        <v>-47992</v>
      </c>
      <c r="AQ91" s="10">
        <f t="shared" si="1290"/>
        <v>0</v>
      </c>
      <c r="AR91" s="11">
        <f t="shared" si="1290"/>
        <v>-127434</v>
      </c>
      <c r="AS91" s="11">
        <f t="shared" si="1290"/>
        <v>0</v>
      </c>
      <c r="AT91" s="11">
        <f t="shared" si="1290"/>
        <v>0</v>
      </c>
      <c r="AU91" s="11">
        <f t="shared" si="1290"/>
        <v>-4543</v>
      </c>
      <c r="AV91" s="11">
        <f t="shared" si="1290"/>
        <v>0</v>
      </c>
      <c r="AW91" s="11">
        <f t="shared" si="1290"/>
        <v>0</v>
      </c>
      <c r="AX91" s="11">
        <f t="shared" si="1290"/>
        <v>0</v>
      </c>
      <c r="AY91" s="11">
        <f t="shared" si="1290"/>
        <v>0</v>
      </c>
      <c r="AZ91" s="11">
        <f t="shared" si="1290"/>
        <v>-14080</v>
      </c>
      <c r="BA91" s="11">
        <f t="shared" si="1290"/>
        <v>65308</v>
      </c>
      <c r="BB91" s="10">
        <f t="shared" si="1290"/>
        <v>0</v>
      </c>
      <c r="BC91" s="11">
        <f t="shared" si="1290"/>
        <v>0</v>
      </c>
      <c r="BD91" s="11">
        <f t="shared" si="1290"/>
        <v>0</v>
      </c>
      <c r="BE91" s="11">
        <f t="shared" si="1290"/>
        <v>0</v>
      </c>
      <c r="BF91" s="11">
        <f t="shared" si="1290"/>
        <v>0</v>
      </c>
      <c r="BG91" s="11">
        <f t="shared" si="1290"/>
        <v>94</v>
      </c>
      <c r="BH91" s="11">
        <f t="shared" si="1290"/>
        <v>-1752478</v>
      </c>
      <c r="BI91" s="222">
        <f t="shared" si="1290"/>
        <v>-1758943</v>
      </c>
      <c r="BJ91" s="11">
        <f t="shared" si="1290"/>
        <v>-246988</v>
      </c>
      <c r="BK91" s="11">
        <f t="shared" si="1290"/>
        <v>-1511955</v>
      </c>
      <c r="BL91" s="11">
        <f t="shared" si="1290"/>
        <v>11395038</v>
      </c>
      <c r="BM91" s="11">
        <f t="shared" si="1290"/>
        <v>11378840</v>
      </c>
    </row>
    <row r="92" spans="1:66" s="180" customFormat="1" ht="15.6" x14ac:dyDescent="0.3">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6"/>
      <c r="AD92" s="225"/>
      <c r="AE92" s="5"/>
      <c r="AF92" s="5"/>
      <c r="AG92" s="5"/>
      <c r="AH92" s="5"/>
      <c r="AI92" s="5"/>
      <c r="AJ92" s="5"/>
      <c r="AK92" s="5"/>
      <c r="AL92" s="5"/>
      <c r="AM92" s="5"/>
      <c r="AN92" s="5"/>
      <c r="AO92" s="16"/>
      <c r="AP92" s="5"/>
      <c r="AQ92" s="6"/>
      <c r="AR92" s="5"/>
      <c r="AS92" s="5"/>
      <c r="AT92" s="5"/>
      <c r="AU92" s="5"/>
      <c r="AV92" s="5"/>
      <c r="AW92" s="6"/>
      <c r="AX92" s="5"/>
      <c r="AY92" s="5"/>
      <c r="AZ92" s="5"/>
      <c r="BA92" s="5"/>
      <c r="BB92" s="6"/>
      <c r="BC92" s="5"/>
      <c r="BD92" s="5"/>
      <c r="BE92" s="5"/>
      <c r="BF92" s="5"/>
      <c r="BG92" s="5"/>
      <c r="BH92" s="16"/>
      <c r="BI92" s="225"/>
      <c r="BJ92" s="5"/>
      <c r="BK92" s="48"/>
    </row>
    <row r="93" spans="1:66" ht="15.6" x14ac:dyDescent="0.3">
      <c r="A93" s="15" t="s">
        <v>142</v>
      </c>
      <c r="B93" s="11" t="s">
        <v>329</v>
      </c>
      <c r="C93" s="120">
        <v>852867</v>
      </c>
      <c r="D93" s="120">
        <v>221673</v>
      </c>
      <c r="E93" s="120">
        <v>28897</v>
      </c>
      <c r="F93" s="120">
        <v>77354</v>
      </c>
      <c r="G93" s="120">
        <v>60300</v>
      </c>
      <c r="H93" s="120">
        <v>0</v>
      </c>
      <c r="I93" s="120">
        <v>0</v>
      </c>
      <c r="J93" s="120">
        <v>0</v>
      </c>
      <c r="K93" s="120">
        <v>1364</v>
      </c>
      <c r="L93" s="120">
        <v>2109</v>
      </c>
      <c r="M93" s="120">
        <v>78245</v>
      </c>
      <c r="N93" s="120">
        <v>10542</v>
      </c>
      <c r="O93" s="120">
        <v>2373</v>
      </c>
      <c r="P93" s="120">
        <v>10184</v>
      </c>
      <c r="Q93" s="120">
        <v>0</v>
      </c>
      <c r="R93" s="120">
        <v>2542</v>
      </c>
      <c r="S93" s="120">
        <v>829441</v>
      </c>
      <c r="T93" s="120">
        <v>900009</v>
      </c>
      <c r="U93" s="120"/>
      <c r="V93" s="189">
        <v>0</v>
      </c>
      <c r="W93" s="120">
        <v>0</v>
      </c>
      <c r="X93" s="120">
        <v>0</v>
      </c>
      <c r="Y93" s="120">
        <v>4188</v>
      </c>
      <c r="Z93" s="120">
        <v>431</v>
      </c>
      <c r="AA93" s="120">
        <v>1010</v>
      </c>
      <c r="AB93" s="120">
        <v>242</v>
      </c>
      <c r="AC93" s="151">
        <v>0</v>
      </c>
      <c r="AD93" s="228">
        <f t="shared" ref="AD93:AD94" si="1292">SUM(C93:AC93)</f>
        <v>3083771</v>
      </c>
      <c r="AE93" s="120">
        <v>803</v>
      </c>
      <c r="AF93" s="120">
        <v>207</v>
      </c>
      <c r="AG93" s="151">
        <v>3486</v>
      </c>
      <c r="AH93" s="120">
        <v>0</v>
      </c>
      <c r="AI93" s="120">
        <v>0</v>
      </c>
      <c r="AJ93" s="120">
        <v>149</v>
      </c>
      <c r="AK93" s="120">
        <v>1586</v>
      </c>
      <c r="AL93" s="120">
        <v>262758</v>
      </c>
      <c r="AM93" s="120">
        <v>186219</v>
      </c>
      <c r="AN93" s="120">
        <v>0</v>
      </c>
      <c r="AO93" s="189">
        <v>344622</v>
      </c>
      <c r="AP93" s="120">
        <v>0</v>
      </c>
      <c r="AQ93" s="151">
        <v>0</v>
      </c>
      <c r="AR93" s="120">
        <v>0</v>
      </c>
      <c r="AS93" s="120"/>
      <c r="AT93" s="120"/>
      <c r="AU93" s="120">
        <v>0</v>
      </c>
      <c r="AV93" s="120"/>
      <c r="AW93" s="120">
        <v>782</v>
      </c>
      <c r="AX93" s="120">
        <v>583</v>
      </c>
      <c r="AY93" s="120">
        <v>779</v>
      </c>
      <c r="AZ93" s="120">
        <v>0</v>
      </c>
      <c r="BA93" s="120">
        <v>0</v>
      </c>
      <c r="BB93" s="151">
        <v>0</v>
      </c>
      <c r="BC93" s="120">
        <v>30913</v>
      </c>
      <c r="BD93" s="120">
        <v>30597</v>
      </c>
      <c r="BE93" s="120">
        <v>127</v>
      </c>
      <c r="BF93" s="120">
        <v>3088</v>
      </c>
      <c r="BG93" s="120">
        <v>-76385</v>
      </c>
      <c r="BH93" s="9">
        <f>SUM(AE93:BG93)</f>
        <v>790314</v>
      </c>
      <c r="BI93" s="221">
        <f>AD93+BH93</f>
        <v>3874085</v>
      </c>
      <c r="BJ93" s="96">
        <v>85</v>
      </c>
      <c r="BK93" s="49">
        <f t="shared" ref="BK93:BK94" si="1293">BI93-BJ93</f>
        <v>3874000</v>
      </c>
      <c r="BL93">
        <v>9</v>
      </c>
      <c r="BM93" s="30"/>
    </row>
    <row r="94" spans="1:66" s="41" customFormat="1" ht="15.6" x14ac:dyDescent="0.3">
      <c r="A94" s="134" t="s">
        <v>142</v>
      </c>
      <c r="B94" s="215" t="s">
        <v>318</v>
      </c>
      <c r="C94" s="10">
        <v>664296</v>
      </c>
      <c r="D94" s="10">
        <v>179853</v>
      </c>
      <c r="E94" s="10">
        <v>36632</v>
      </c>
      <c r="F94" s="10">
        <v>58190</v>
      </c>
      <c r="G94" s="10">
        <v>51023</v>
      </c>
      <c r="H94" s="10">
        <v>0</v>
      </c>
      <c r="I94" s="10">
        <v>0</v>
      </c>
      <c r="J94" s="10">
        <v>0</v>
      </c>
      <c r="K94" s="10">
        <v>293</v>
      </c>
      <c r="L94" s="10">
        <v>2176</v>
      </c>
      <c r="M94" s="10">
        <v>63345</v>
      </c>
      <c r="N94" s="10">
        <v>7868</v>
      </c>
      <c r="O94" s="10">
        <v>2327</v>
      </c>
      <c r="P94" s="10">
        <v>9955</v>
      </c>
      <c r="Q94" s="10">
        <v>0</v>
      </c>
      <c r="R94" s="10">
        <v>2174</v>
      </c>
      <c r="S94" s="10">
        <v>783479</v>
      </c>
      <c r="T94" s="10">
        <v>631929</v>
      </c>
      <c r="U94" s="10"/>
      <c r="V94" s="10">
        <v>0</v>
      </c>
      <c r="W94" s="10">
        <v>0</v>
      </c>
      <c r="X94" s="10">
        <v>0</v>
      </c>
      <c r="Y94" s="10">
        <v>122</v>
      </c>
      <c r="Z94" s="10">
        <v>18</v>
      </c>
      <c r="AA94" s="10">
        <v>49</v>
      </c>
      <c r="AB94" s="10">
        <v>1207</v>
      </c>
      <c r="AC94" s="10">
        <v>0</v>
      </c>
      <c r="AD94" s="228">
        <f t="shared" si="1292"/>
        <v>2494936</v>
      </c>
      <c r="AE94" s="10">
        <v>2915</v>
      </c>
      <c r="AF94" s="10">
        <v>58</v>
      </c>
      <c r="AG94" s="10">
        <v>666</v>
      </c>
      <c r="AH94" s="10">
        <v>0</v>
      </c>
      <c r="AI94" s="10">
        <v>0</v>
      </c>
      <c r="AJ94" s="10">
        <v>21</v>
      </c>
      <c r="AK94" s="10">
        <v>15169</v>
      </c>
      <c r="AL94" s="10">
        <v>158735</v>
      </c>
      <c r="AM94" s="10">
        <v>123993</v>
      </c>
      <c r="AN94" s="10">
        <v>0</v>
      </c>
      <c r="AO94" s="10">
        <v>275444</v>
      </c>
      <c r="AP94" s="10">
        <v>0</v>
      </c>
      <c r="AQ94" s="10">
        <v>0</v>
      </c>
      <c r="AR94" s="10">
        <v>0</v>
      </c>
      <c r="AS94" s="10"/>
      <c r="AT94" s="10"/>
      <c r="AU94" s="10">
        <v>0</v>
      </c>
      <c r="AV94" s="10"/>
      <c r="AW94" s="10">
        <v>695</v>
      </c>
      <c r="AX94" s="10">
        <v>219</v>
      </c>
      <c r="AY94" s="10">
        <v>1262</v>
      </c>
      <c r="AZ94" s="10">
        <v>0</v>
      </c>
      <c r="BA94" s="10">
        <v>0</v>
      </c>
      <c r="BB94" s="10">
        <v>0</v>
      </c>
      <c r="BC94" s="10">
        <v>22541</v>
      </c>
      <c r="BD94" s="10">
        <v>22542</v>
      </c>
      <c r="BE94" s="10">
        <v>133</v>
      </c>
      <c r="BF94" s="10">
        <v>2680</v>
      </c>
      <c r="BG94" s="10">
        <v>-39168</v>
      </c>
      <c r="BH94" s="10">
        <f>SUM(AE94:BG94)</f>
        <v>587905</v>
      </c>
      <c r="BI94" s="221">
        <f>AD94+BH94</f>
        <v>3082841</v>
      </c>
      <c r="BJ94" s="10">
        <v>63</v>
      </c>
      <c r="BK94" s="10">
        <f t="shared" si="1293"/>
        <v>3082778</v>
      </c>
      <c r="BM94" s="216"/>
    </row>
    <row r="95" spans="1:66" ht="15.6" x14ac:dyDescent="0.3">
      <c r="A95" s="128"/>
      <c r="B95" s="12" t="s">
        <v>319</v>
      </c>
      <c r="C95" s="9">
        <f>IF('Upto Month COPPY'!$J$4="",0,'Upto Month COPPY'!$J$4)</f>
        <v>640324</v>
      </c>
      <c r="D95" s="9">
        <f>IF('Upto Month COPPY'!$J$5="",0,'Upto Month COPPY'!$J$5)</f>
        <v>108717</v>
      </c>
      <c r="E95" s="9">
        <f>IF('Upto Month COPPY'!$J$6="",0,'Upto Month COPPY'!$J$6)</f>
        <v>27790</v>
      </c>
      <c r="F95" s="9">
        <f>IF('Upto Month COPPY'!$J$7="",0,'Upto Month COPPY'!$J$7)</f>
        <v>52986</v>
      </c>
      <c r="G95" s="9">
        <f>IF('Upto Month COPPY'!$J$8="",0,'Upto Month COPPY'!$J$8)</f>
        <v>40885</v>
      </c>
      <c r="H95" s="9">
        <f>IF('Upto Month COPPY'!$J$9="",0,'Upto Month COPPY'!$J$9)</f>
        <v>0</v>
      </c>
      <c r="I95" s="9">
        <f>IF('Upto Month COPPY'!$J$10="",0,'Upto Month COPPY'!$J$10)</f>
        <v>0</v>
      </c>
      <c r="J95" s="9">
        <f>IF('Upto Month COPPY'!$J$11="",0,'Upto Month COPPY'!$J$11)</f>
        <v>0</v>
      </c>
      <c r="K95" s="9">
        <f>IF('Upto Month COPPY'!$J$12="",0,'Upto Month COPPY'!$J$12)</f>
        <v>150</v>
      </c>
      <c r="L95" s="9">
        <f>IF('Upto Month COPPY'!$J$13="",0,'Upto Month COPPY'!$J$13)</f>
        <v>1886</v>
      </c>
      <c r="M95" s="9">
        <f>IF('Upto Month COPPY'!$J$14="",0,'Upto Month COPPY'!$J$14)</f>
        <v>60301</v>
      </c>
      <c r="N95" s="9">
        <f>IF('Upto Month COPPY'!$J$15="",0,'Upto Month COPPY'!$J$15)</f>
        <v>6525</v>
      </c>
      <c r="O95" s="9">
        <f>IF('Upto Month COPPY'!$J$16="",0,'Upto Month COPPY'!$J$16)</f>
        <v>1401</v>
      </c>
      <c r="P95" s="9">
        <f>IF('Upto Month COPPY'!$J$17="",0,'Upto Month COPPY'!$J$17)</f>
        <v>7981</v>
      </c>
      <c r="Q95" s="9">
        <f>IF('Upto Month COPPY'!$J$18="",0,'Upto Month COPPY'!$J$18)</f>
        <v>0</v>
      </c>
      <c r="R95" s="9">
        <f>IF('Upto Month COPPY'!$J$21="",0,'Upto Month COPPY'!$J$21)</f>
        <v>1112</v>
      </c>
      <c r="S95" s="9">
        <f>IF('Upto Month COPPY'!$J$26="",0,'Upto Month COPPY'!$J$26)</f>
        <v>808489</v>
      </c>
      <c r="T95" s="9">
        <f>IF('Upto Month COPPY'!$J$27="",0,'Upto Month COPPY'!$J$27)</f>
        <v>677056</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73</v>
      </c>
      <c r="Z95" s="9">
        <f>IF('Upto Month COPPY'!$J$43="",0,'Upto Month COPPY'!$J$43)</f>
        <v>5</v>
      </c>
      <c r="AA95" s="9">
        <f>IF('Upto Month COPPY'!$J$44="",0,'Upto Month COPPY'!$J$44)</f>
        <v>20</v>
      </c>
      <c r="AB95" s="9">
        <f>IF('Upto Month COPPY'!$J$48="",0,'Upto Month COPPY'!$J$48)</f>
        <v>0</v>
      </c>
      <c r="AC95" s="10">
        <f>IF('Upto Month COPPY'!$J$51="",0,'Upto Month COPPY'!$J$51)</f>
        <v>0</v>
      </c>
      <c r="AD95" s="228">
        <f t="shared" ref="AD95:AD96" si="1294">SUM(C95:AC95)</f>
        <v>2435701</v>
      </c>
      <c r="AE95" s="9">
        <f>IF('Upto Month COPPY'!$J$19="",0,'Upto Month COPPY'!$J$19)</f>
        <v>724</v>
      </c>
      <c r="AF95" s="9">
        <f>IF('Upto Month COPPY'!$J$20="",0,'Upto Month COPPY'!$J$20)</f>
        <v>221</v>
      </c>
      <c r="AG95" s="9">
        <f>IF('Upto Month COPPY'!$J$22="",0,'Upto Month COPPY'!$J$22)</f>
        <v>2859</v>
      </c>
      <c r="AH95" s="9">
        <f>IF('Upto Month COPPY'!$J$23="",0,'Upto Month COPPY'!$J$23)</f>
        <v>0</v>
      </c>
      <c r="AI95" s="9">
        <f>IF('Upto Month COPPY'!$J$24="",0,'Upto Month COPPY'!$J$24)</f>
        <v>0</v>
      </c>
      <c r="AJ95" s="9">
        <f>IF('Upto Month COPPY'!$J$25="",0,'Upto Month COPPY'!$J$25)</f>
        <v>187</v>
      </c>
      <c r="AK95" s="9">
        <f>IF('Upto Month COPPY'!$J$28="",0,'Upto Month COPPY'!$J$28)</f>
        <v>16886</v>
      </c>
      <c r="AL95" s="9">
        <f>IF('Upto Month COPPY'!$J$29="",0,'Upto Month COPPY'!$J$29)</f>
        <v>200021</v>
      </c>
      <c r="AM95" s="9">
        <f>IF('Upto Month COPPY'!$J$31="",0,'Upto Month COPPY'!$J$31)</f>
        <v>153682</v>
      </c>
      <c r="AN95" s="9">
        <f>IF('Upto Month COPPY'!$J$32="",0,'Upto Month COPPY'!$J$32)</f>
        <v>2</v>
      </c>
      <c r="AO95" s="9">
        <f>IF('Upto Month COPPY'!$J$33="",0,'Upto Month COPPY'!$J$33)</f>
        <v>320864</v>
      </c>
      <c r="AP95" s="9">
        <f>IF('Upto Month COPPY'!$J$34="",0,'Upto Month COPPY'!$J$34)</f>
        <v>0</v>
      </c>
      <c r="AQ95" s="10">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468</v>
      </c>
      <c r="AX95" s="9">
        <f>IF('Upto Month COPPY'!$J$46="",0,'Upto Month COPPY'!$J$46)</f>
        <v>89</v>
      </c>
      <c r="AY95" s="9">
        <f>IF('Upto Month COPPY'!$J$47="",0,'Upto Month COPPY'!$J$47)</f>
        <v>1780</v>
      </c>
      <c r="AZ95" s="9">
        <f>IF('Upto Month COPPY'!$J$49="",0,'Upto Month COPPY'!$J$49)</f>
        <v>0</v>
      </c>
      <c r="BA95" s="9">
        <f>IF('Upto Month COPPY'!$J$50="",0,'Upto Month COPPY'!$J$50)</f>
        <v>0</v>
      </c>
      <c r="BB95" s="10">
        <f>IF('Upto Month COPPY'!$J$52="",0,'Upto Month COPPY'!$J$52)</f>
        <v>0</v>
      </c>
      <c r="BC95" s="9">
        <f>IF('Upto Month COPPY'!$J$53="",0,'Upto Month COPPY'!$J$53)</f>
        <v>27572</v>
      </c>
      <c r="BD95" s="9">
        <f>IF('Upto Month COPPY'!$J$54="",0,'Upto Month COPPY'!$J$54)</f>
        <v>27529</v>
      </c>
      <c r="BE95" s="9">
        <f>IF('Upto Month COPPY'!$J$55="",0,'Upto Month COPPY'!$J$55)</f>
        <v>8</v>
      </c>
      <c r="BF95" s="9">
        <f>IF('Upto Month COPPY'!$J$56="",0,'Upto Month COPPY'!$J$56)</f>
        <v>3483</v>
      </c>
      <c r="BG95" s="9">
        <f>IF('Upto Month COPPY'!$J$58="",0,'Upto Month COPPY'!$J$58)</f>
        <v>-80018</v>
      </c>
      <c r="BH95" s="9">
        <f>SUM(AE95:BG95)</f>
        <v>676357</v>
      </c>
      <c r="BI95" s="221">
        <f>AD95+BH95</f>
        <v>3112058</v>
      </c>
      <c r="BJ95" s="9">
        <f>IF('Upto Month COPPY'!$J$60="",0,'Upto Month COPPY'!$J$60)</f>
        <v>11</v>
      </c>
      <c r="BK95" s="49">
        <f t="shared" ref="BK95:BK96" si="1295">BI95-BJ95</f>
        <v>3112047</v>
      </c>
      <c r="BL95">
        <f>'Upto Month COPPY'!$J$61</f>
        <v>3112048</v>
      </c>
      <c r="BM95" s="30">
        <f t="shared" ref="BM95:BM99" si="1296">BK95-AD95</f>
        <v>676346</v>
      </c>
    </row>
    <row r="96" spans="1:66" ht="15.6" x14ac:dyDescent="0.3">
      <c r="A96" s="128"/>
      <c r="B96" s="182" t="s">
        <v>320</v>
      </c>
      <c r="C96" s="9">
        <f>IF('Upto Month Current'!$J$4="",0,'Upto Month Current'!$J$4)</f>
        <v>644292</v>
      </c>
      <c r="D96" s="9">
        <f>IF('Upto Month Current'!$J$5="",0,'Upto Month Current'!$J$5)</f>
        <v>165141</v>
      </c>
      <c r="E96" s="9">
        <f>IF('Upto Month Current'!$J$6="",0,'Upto Month Current'!$J$6)</f>
        <v>27491</v>
      </c>
      <c r="F96" s="9">
        <f>IF('Upto Month Current'!$J$7="",0,'Upto Month Current'!$J$7)</f>
        <v>57344</v>
      </c>
      <c r="G96" s="9">
        <f>IF('Upto Month Current'!$J$8="",0,'Upto Month Current'!$J$8)</f>
        <v>40242</v>
      </c>
      <c r="H96" s="9">
        <f>IF('Upto Month Current'!$J$9="",0,'Upto Month Current'!$J$9)</f>
        <v>0</v>
      </c>
      <c r="I96" s="9">
        <f>IF('Upto Month Current'!$J$10="",0,'Upto Month Current'!$J$10)</f>
        <v>0</v>
      </c>
      <c r="J96" s="9">
        <f>IF('Upto Month Current'!$J$11="",0,'Upto Month Current'!$J$11)</f>
        <v>0</v>
      </c>
      <c r="K96" s="9">
        <f>IF('Upto Month Current'!$J$12="",0,'Upto Month Current'!$J$12)</f>
        <v>1187</v>
      </c>
      <c r="L96" s="9">
        <f>IF('Upto Month Current'!$J$13="",0,'Upto Month Current'!$J$13)</f>
        <v>1570</v>
      </c>
      <c r="M96" s="9">
        <f>IF('Upto Month Current'!$J$14="",0,'Upto Month Current'!$J$14)</f>
        <v>56705</v>
      </c>
      <c r="N96" s="9">
        <f>IF('Upto Month Current'!$J$15="",0,'Upto Month Current'!$J$15)</f>
        <v>8985</v>
      </c>
      <c r="O96" s="9">
        <f>IF('Upto Month Current'!$J$16="",0,'Upto Month Current'!$J$16)</f>
        <v>1043</v>
      </c>
      <c r="P96" s="9">
        <f>IF('Upto Month Current'!$J$17="",0,'Upto Month Current'!$J$17)</f>
        <v>7960</v>
      </c>
      <c r="Q96" s="9">
        <f>IF('Upto Month Current'!$J$18="",0,'Upto Month Current'!$J$18)</f>
        <v>0</v>
      </c>
      <c r="R96" s="9">
        <f>IF('Upto Month Current'!$J$21="",0,'Upto Month Current'!$J$21)</f>
        <v>1763</v>
      </c>
      <c r="S96" s="9">
        <f>IF('Upto Month Current'!$J$26="",0,'Upto Month Current'!$J$26)</f>
        <v>837190</v>
      </c>
      <c r="T96" s="9">
        <f>IF('Upto Month Current'!$J$27="",0,'Upto Month Current'!$J$27)</f>
        <v>945083</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3056</v>
      </c>
      <c r="Z96" s="9">
        <f>IF('Upto Month Current'!$J$43="",0,'Upto Month Current'!$J$43)</f>
        <v>365</v>
      </c>
      <c r="AA96" s="9">
        <f>IF('Upto Month Current'!$J$44="",0,'Upto Month Current'!$J$44)</f>
        <v>1425</v>
      </c>
      <c r="AB96" s="9">
        <f>IF('Upto Month Current'!$J$48="",0,'Upto Month Current'!$J$48)</f>
        <v>74</v>
      </c>
      <c r="AC96" s="10">
        <f>IF('Upto Month Current'!$J$51="",0,'Upto Month Current'!$J$51)</f>
        <v>0</v>
      </c>
      <c r="AD96" s="228">
        <f t="shared" si="1294"/>
        <v>2800916</v>
      </c>
      <c r="AE96" s="9">
        <f>IF('Upto Month Current'!$J$19="",0,'Upto Month Current'!$J$19)</f>
        <v>718</v>
      </c>
      <c r="AF96" s="9">
        <f>IF('Upto Month Current'!$J$20="",0,'Upto Month Current'!$J$20)</f>
        <v>203</v>
      </c>
      <c r="AG96" s="9">
        <f>IF('Upto Month Current'!$J$22="",0,'Upto Month Current'!$J$22)</f>
        <v>3373</v>
      </c>
      <c r="AH96" s="9">
        <f>IF('Upto Month Current'!$J$23="",0,'Upto Month Current'!$J$23)</f>
        <v>0</v>
      </c>
      <c r="AI96" s="9">
        <f>IF('Upto Month Current'!$J$24="",0,'Upto Month Current'!$J$24)</f>
        <v>0</v>
      </c>
      <c r="AJ96" s="9">
        <f>IF('Upto Month Current'!$J$25="",0,'Upto Month Current'!$J$25)</f>
        <v>117</v>
      </c>
      <c r="AK96" s="9">
        <f>IF('Upto Month Current'!$J$28="",0,'Upto Month Current'!$J$28)</f>
        <v>1187</v>
      </c>
      <c r="AL96" s="9">
        <f>IF('Upto Month Current'!$J$29="",0,'Upto Month Current'!$J$29)</f>
        <v>213129</v>
      </c>
      <c r="AM96" s="9">
        <f>IF('Upto Month Current'!$J$31="",0,'Upto Month Current'!$J$31)</f>
        <v>64243</v>
      </c>
      <c r="AN96" s="9">
        <f>IF('Upto Month Current'!$J$32="",0,'Upto Month Current'!$J$32)</f>
        <v>21</v>
      </c>
      <c r="AO96" s="9">
        <f>IF('Upto Month Current'!$J$33="",0,'Upto Month Current'!$J$33)</f>
        <v>287299</v>
      </c>
      <c r="AP96" s="9">
        <f>IF('Upto Month Current'!$J$34="",0,'Upto Month Current'!$J$34)</f>
        <v>676</v>
      </c>
      <c r="AQ96" s="10">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327</v>
      </c>
      <c r="AX96" s="9">
        <f>IF('Upto Month Current'!$J$46="",0,'Upto Month Current'!$J$46)</f>
        <v>292</v>
      </c>
      <c r="AY96" s="9">
        <f>IF('Upto Month Current'!$J$47="",0,'Upto Month Current'!$J$47)</f>
        <v>652</v>
      </c>
      <c r="AZ96" s="9">
        <f>IF('Upto Month Current'!$J$49="",0,'Upto Month Current'!$J$49)</f>
        <v>0</v>
      </c>
      <c r="BA96" s="9">
        <f>IF('Upto Month Current'!$J$50="",0,'Upto Month Current'!$J$50)</f>
        <v>0</v>
      </c>
      <c r="BB96" s="10">
        <f>IF('Upto Month Current'!$J$52="",0,'Upto Month Current'!$J$52)</f>
        <v>0</v>
      </c>
      <c r="BC96" s="9">
        <f>IF('Upto Month Current'!$J$53="",0,'Upto Month Current'!$J$53)</f>
        <v>27211</v>
      </c>
      <c r="BD96" s="9">
        <f>IF('Upto Month Current'!$J$54="",0,'Upto Month Current'!$J$54)</f>
        <v>26954</v>
      </c>
      <c r="BE96" s="9">
        <f>IF('Upto Month Current'!$J$55="",0,'Upto Month Current'!$J$55)</f>
        <v>2</v>
      </c>
      <c r="BF96" s="9">
        <f>IF('Upto Month Current'!$J$56="",0,'Upto Month Current'!$J$56)</f>
        <v>3666</v>
      </c>
      <c r="BG96" s="9">
        <f>IF('Upto Month Current'!$J$58="",0,'Upto Month Current'!$J$58)</f>
        <v>-33332</v>
      </c>
      <c r="BH96" s="9">
        <f>SUM(AE96:BG96)</f>
        <v>596738</v>
      </c>
      <c r="BI96" s="221">
        <f>AD96+BH96</f>
        <v>3397654</v>
      </c>
      <c r="BJ96" s="9">
        <f>IF('Upto Month Current'!$J$60="",0,'Upto Month Current'!$J$60)</f>
        <v>6393</v>
      </c>
      <c r="BK96" s="49">
        <f t="shared" si="1295"/>
        <v>3391261</v>
      </c>
      <c r="BL96">
        <f>'Upto Month Current'!$J$61</f>
        <v>3391258</v>
      </c>
      <c r="BM96" s="30">
        <f t="shared" si="1296"/>
        <v>590345</v>
      </c>
    </row>
    <row r="97" spans="1:65" ht="15.6" x14ac:dyDescent="0.3">
      <c r="A97" s="128"/>
      <c r="B97" s="5" t="s">
        <v>132</v>
      </c>
      <c r="C97" s="11">
        <f>C96-C94</f>
        <v>-20004</v>
      </c>
      <c r="D97" s="11">
        <f t="shared" ref="D97" si="1297">D96-D94</f>
        <v>-14712</v>
      </c>
      <c r="E97" s="11">
        <f t="shared" ref="E97" si="1298">E96-E94</f>
        <v>-9141</v>
      </c>
      <c r="F97" s="11">
        <f t="shared" ref="F97" si="1299">F96-F94</f>
        <v>-846</v>
      </c>
      <c r="G97" s="11">
        <f t="shared" ref="G97" si="1300">G96-G94</f>
        <v>-10781</v>
      </c>
      <c r="H97" s="11">
        <f t="shared" ref="H97" si="1301">H96-H94</f>
        <v>0</v>
      </c>
      <c r="I97" s="11">
        <f t="shared" ref="I97" si="1302">I96-I94</f>
        <v>0</v>
      </c>
      <c r="J97" s="11">
        <f t="shared" ref="J97" si="1303">J96-J94</f>
        <v>0</v>
      </c>
      <c r="K97" s="11">
        <f t="shared" ref="K97" si="1304">K96-K94</f>
        <v>894</v>
      </c>
      <c r="L97" s="11">
        <f t="shared" ref="L97" si="1305">L96-L94</f>
        <v>-606</v>
      </c>
      <c r="M97" s="11">
        <f t="shared" ref="M97" si="1306">M96-M94</f>
        <v>-6640</v>
      </c>
      <c r="N97" s="11">
        <f t="shared" ref="N97" si="1307">N96-N94</f>
        <v>1117</v>
      </c>
      <c r="O97" s="11">
        <f t="shared" ref="O97" si="1308">O96-O94</f>
        <v>-1284</v>
      </c>
      <c r="P97" s="11">
        <f t="shared" ref="P97" si="1309">P96-P94</f>
        <v>-1995</v>
      </c>
      <c r="Q97" s="11">
        <f t="shared" ref="Q97" si="1310">Q96-Q94</f>
        <v>0</v>
      </c>
      <c r="R97" s="11">
        <f t="shared" ref="R97" si="1311">R96-R94</f>
        <v>-411</v>
      </c>
      <c r="S97" s="11">
        <f t="shared" ref="S97" si="1312">S96-S94</f>
        <v>53711</v>
      </c>
      <c r="T97" s="11">
        <f t="shared" ref="T97:U97" si="1313">T96-T94</f>
        <v>313154</v>
      </c>
      <c r="U97" s="11">
        <f t="shared" si="1313"/>
        <v>0</v>
      </c>
      <c r="V97" s="9">
        <f t="shared" ref="V97" si="1314">V96-V94</f>
        <v>0</v>
      </c>
      <c r="W97" s="11">
        <f t="shared" ref="W97" si="1315">W96-W94</f>
        <v>0</v>
      </c>
      <c r="X97" s="11">
        <f t="shared" ref="X97" si="1316">X96-X94</f>
        <v>0</v>
      </c>
      <c r="Y97" s="11">
        <f t="shared" ref="Y97" si="1317">Y96-Y94</f>
        <v>2934</v>
      </c>
      <c r="Z97" s="11">
        <f t="shared" ref="Z97" si="1318">Z96-Z94</f>
        <v>347</v>
      </c>
      <c r="AA97" s="11">
        <f t="shared" ref="AA97:AD97" si="1319">AA96-AA94</f>
        <v>1376</v>
      </c>
      <c r="AB97" s="11">
        <f t="shared" ref="AB97" si="1320">AB96-AB94</f>
        <v>-1133</v>
      </c>
      <c r="AC97" s="10">
        <f t="shared" si="1319"/>
        <v>0</v>
      </c>
      <c r="AD97" s="222">
        <f t="shared" si="1319"/>
        <v>305980</v>
      </c>
      <c r="AE97" s="11">
        <f t="shared" ref="AE97" si="1321">AE96-AE94</f>
        <v>-2197</v>
      </c>
      <c r="AF97" s="11">
        <f t="shared" ref="AF97" si="1322">AF96-AF94</f>
        <v>145</v>
      </c>
      <c r="AG97" s="11">
        <f t="shared" ref="AG97" si="1323">AG96-AG94</f>
        <v>2707</v>
      </c>
      <c r="AH97" s="11">
        <f t="shared" ref="AH97" si="1324">AH96-AH94</f>
        <v>0</v>
      </c>
      <c r="AI97" s="11">
        <f t="shared" ref="AI97" si="1325">AI96-AI94</f>
        <v>0</v>
      </c>
      <c r="AJ97" s="11">
        <f t="shared" ref="AJ97" si="1326">AJ96-AJ94</f>
        <v>96</v>
      </c>
      <c r="AK97" s="11">
        <f t="shared" ref="AK97" si="1327">AK96-AK94</f>
        <v>-13982</v>
      </c>
      <c r="AL97" s="11">
        <f t="shared" ref="AL97" si="1328">AL96-AL94</f>
        <v>54394</v>
      </c>
      <c r="AM97" s="11">
        <f t="shared" ref="AM97" si="1329">AM96-AM94</f>
        <v>-59750</v>
      </c>
      <c r="AN97" s="11">
        <f t="shared" ref="AN97" si="1330">AN96-AN94</f>
        <v>21</v>
      </c>
      <c r="AO97" s="9">
        <f t="shared" ref="AO97" si="1331">AO96-AO94</f>
        <v>11855</v>
      </c>
      <c r="AP97" s="11">
        <f t="shared" ref="AP97" si="1332">AP96-AP94</f>
        <v>676</v>
      </c>
      <c r="AQ97" s="10">
        <f t="shared" ref="AQ97" si="1333">AQ96-AQ94</f>
        <v>0</v>
      </c>
      <c r="AR97" s="11">
        <f t="shared" ref="AR97" si="1334">AR96-AR94</f>
        <v>0</v>
      </c>
      <c r="AS97" s="11">
        <f t="shared" ref="AS97" si="1335">AS96-AS94</f>
        <v>0</v>
      </c>
      <c r="AT97" s="11">
        <f t="shared" ref="AT97" si="1336">AT96-AT94</f>
        <v>0</v>
      </c>
      <c r="AU97" s="11">
        <f t="shared" ref="AU97" si="1337">AU96-AU94</f>
        <v>0</v>
      </c>
      <c r="AV97" s="11">
        <f t="shared" ref="AV97" si="1338">AV96-AV94</f>
        <v>0</v>
      </c>
      <c r="AW97" s="11">
        <f t="shared" ref="AW97" si="1339">AW96-AW94</f>
        <v>-368</v>
      </c>
      <c r="AX97" s="11">
        <f t="shared" ref="AX97" si="1340">AX96-AX94</f>
        <v>73</v>
      </c>
      <c r="AY97" s="11">
        <f t="shared" ref="AY97" si="1341">AY96-AY94</f>
        <v>-610</v>
      </c>
      <c r="AZ97" s="11">
        <f t="shared" ref="AZ97" si="1342">AZ96-AZ94</f>
        <v>0</v>
      </c>
      <c r="BA97" s="11">
        <f t="shared" ref="BA97" si="1343">BA96-BA94</f>
        <v>0</v>
      </c>
      <c r="BB97" s="10">
        <f t="shared" ref="BB97" si="1344">BB96-BB94</f>
        <v>0</v>
      </c>
      <c r="BC97" s="11">
        <f t="shared" ref="BC97" si="1345">BC96-BC94</f>
        <v>4670</v>
      </c>
      <c r="BD97" s="11">
        <f t="shared" ref="BD97" si="1346">BD96-BD94</f>
        <v>4412</v>
      </c>
      <c r="BE97" s="11">
        <f t="shared" ref="BE97" si="1347">BE96-BE94</f>
        <v>-131</v>
      </c>
      <c r="BF97" s="11">
        <f t="shared" ref="BF97" si="1348">BF96-BF94</f>
        <v>986</v>
      </c>
      <c r="BG97" s="11">
        <f t="shared" ref="BG97:BH97" si="1349">BG96-BG94</f>
        <v>5836</v>
      </c>
      <c r="BH97" s="9">
        <f t="shared" si="1349"/>
        <v>8833</v>
      </c>
      <c r="BI97" s="222">
        <f t="shared" ref="BI97" si="1350">BI96-BI94</f>
        <v>314813</v>
      </c>
      <c r="BJ97" s="11">
        <f t="shared" ref="BJ97:BK97" si="1351">BJ96-BJ94</f>
        <v>6330</v>
      </c>
      <c r="BK97" s="49">
        <f t="shared" si="1351"/>
        <v>308483</v>
      </c>
      <c r="BM97" s="30">
        <f t="shared" si="1296"/>
        <v>2503</v>
      </c>
    </row>
    <row r="98" spans="1:65" ht="15.6" x14ac:dyDescent="0.3">
      <c r="A98" s="128"/>
      <c r="B98" s="5" t="s">
        <v>133</v>
      </c>
      <c r="C98" s="13">
        <f>C97/C94</f>
        <v>-3.0113082120018786E-2</v>
      </c>
      <c r="D98" s="13">
        <f t="shared" ref="D98" si="1352">D97/D94</f>
        <v>-8.1800136778369004E-2</v>
      </c>
      <c r="E98" s="13">
        <f t="shared" ref="E98" si="1353">E97/E94</f>
        <v>-0.24953592487442672</v>
      </c>
      <c r="F98" s="13">
        <f t="shared" ref="F98" si="1354">F97/F94</f>
        <v>-1.4538580512115484E-2</v>
      </c>
      <c r="G98" s="13">
        <f t="shared" ref="G98" si="1355">G97/G94</f>
        <v>-0.21129686611920115</v>
      </c>
      <c r="H98" s="13" t="e">
        <f t="shared" ref="H98" si="1356">H97/H94</f>
        <v>#DIV/0!</v>
      </c>
      <c r="I98" s="13" t="e">
        <f t="shared" ref="I98" si="1357">I97/I94</f>
        <v>#DIV/0!</v>
      </c>
      <c r="J98" s="13" t="e">
        <f t="shared" ref="J98" si="1358">J97/J94</f>
        <v>#DIV/0!</v>
      </c>
      <c r="K98" s="13">
        <f t="shared" ref="K98" si="1359">K97/K94</f>
        <v>3.0511945392491469</v>
      </c>
      <c r="L98" s="13">
        <f t="shared" ref="L98" si="1360">L97/L94</f>
        <v>-0.27849264705882354</v>
      </c>
      <c r="M98" s="13">
        <f t="shared" ref="M98" si="1361">M97/M94</f>
        <v>-0.10482279580077354</v>
      </c>
      <c r="N98" s="13">
        <f t="shared" ref="N98" si="1362">N97/N94</f>
        <v>0.14196746314184036</v>
      </c>
      <c r="O98" s="13">
        <f t="shared" ref="O98" si="1363">O97/O94</f>
        <v>-0.5517834121186076</v>
      </c>
      <c r="P98" s="13">
        <f t="shared" ref="P98" si="1364">P97/P94</f>
        <v>-0.20040180813661476</v>
      </c>
      <c r="Q98" s="13" t="e">
        <f t="shared" ref="Q98" si="1365">Q97/Q94</f>
        <v>#DIV/0!</v>
      </c>
      <c r="R98" s="13">
        <f t="shared" ref="R98" si="1366">R97/R94</f>
        <v>-0.18905243790248391</v>
      </c>
      <c r="S98" s="13">
        <f t="shared" ref="S98" si="1367">S97/S94</f>
        <v>6.8554485825401829E-2</v>
      </c>
      <c r="T98" s="13">
        <f t="shared" ref="T98:U98" si="1368">T97/T94</f>
        <v>0.4955525066898338</v>
      </c>
      <c r="U98" s="13" t="e">
        <f t="shared" si="1368"/>
        <v>#DIV/0!</v>
      </c>
      <c r="V98" s="162" t="e">
        <f t="shared" ref="V98" si="1369">V97/V94</f>
        <v>#DIV/0!</v>
      </c>
      <c r="W98" s="13" t="e">
        <f t="shared" ref="W98" si="1370">W97/W94</f>
        <v>#DIV/0!</v>
      </c>
      <c r="X98" s="13" t="e">
        <f t="shared" ref="X98" si="1371">X97/X94</f>
        <v>#DIV/0!</v>
      </c>
      <c r="Y98" s="13">
        <f t="shared" ref="Y98" si="1372">Y97/Y94</f>
        <v>24.049180327868854</v>
      </c>
      <c r="Z98" s="13">
        <f t="shared" ref="Z98" si="1373">Z97/Z94</f>
        <v>19.277777777777779</v>
      </c>
      <c r="AA98" s="13">
        <f t="shared" ref="AA98:AD98" si="1374">AA97/AA94</f>
        <v>28.081632653061224</v>
      </c>
      <c r="AB98" s="13">
        <f t="shared" ref="AB98" si="1375">AB97/AB94</f>
        <v>-0.93869096934548468</v>
      </c>
      <c r="AC98" s="14" t="e">
        <f t="shared" si="1374"/>
        <v>#DIV/0!</v>
      </c>
      <c r="AD98" s="223">
        <f t="shared" si="1374"/>
        <v>0.12264042043563442</v>
      </c>
      <c r="AE98" s="13">
        <f t="shared" ref="AE98" si="1376">AE97/AE94</f>
        <v>-0.75368782161234993</v>
      </c>
      <c r="AF98" s="13">
        <f t="shared" ref="AF98" si="1377">AF97/AF94</f>
        <v>2.5</v>
      </c>
      <c r="AG98" s="13">
        <f t="shared" ref="AG98" si="1378">AG97/AG94</f>
        <v>4.0645645645645647</v>
      </c>
      <c r="AH98" s="13" t="e">
        <f t="shared" ref="AH98" si="1379">AH97/AH94</f>
        <v>#DIV/0!</v>
      </c>
      <c r="AI98" s="13" t="e">
        <f t="shared" ref="AI98" si="1380">AI97/AI94</f>
        <v>#DIV/0!</v>
      </c>
      <c r="AJ98" s="13">
        <f t="shared" ref="AJ98" si="1381">AJ97/AJ94</f>
        <v>4.5714285714285712</v>
      </c>
      <c r="AK98" s="13">
        <f t="shared" ref="AK98" si="1382">AK97/AK94</f>
        <v>-0.92174830245896233</v>
      </c>
      <c r="AL98" s="13">
        <f t="shared" ref="AL98" si="1383">AL97/AL94</f>
        <v>0.34267174851167037</v>
      </c>
      <c r="AM98" s="13">
        <f t="shared" ref="AM98" si="1384">AM97/AM94</f>
        <v>-0.48188204172816207</v>
      </c>
      <c r="AN98" s="13" t="e">
        <f t="shared" ref="AN98" si="1385">AN97/AN94</f>
        <v>#DIV/0!</v>
      </c>
      <c r="AO98" s="162">
        <f t="shared" ref="AO98" si="1386">AO97/AO94</f>
        <v>4.3039601516097648E-2</v>
      </c>
      <c r="AP98" s="13" t="e">
        <f t="shared" ref="AP98" si="1387">AP97/AP94</f>
        <v>#DIV/0!</v>
      </c>
      <c r="AQ98" s="14" t="e">
        <f t="shared" ref="AQ98" si="1388">AQ97/AQ94</f>
        <v>#DIV/0!</v>
      </c>
      <c r="AR98" s="13" t="e">
        <f t="shared" ref="AR98" si="1389">AR97/AR94</f>
        <v>#DIV/0!</v>
      </c>
      <c r="AS98" s="13" t="e">
        <f t="shared" ref="AS98" si="1390">AS97/AS94</f>
        <v>#DIV/0!</v>
      </c>
      <c r="AT98" s="13" t="e">
        <f t="shared" ref="AT98" si="1391">AT97/AT94</f>
        <v>#DIV/0!</v>
      </c>
      <c r="AU98" s="13" t="e">
        <f t="shared" ref="AU98" si="1392">AU97/AU94</f>
        <v>#DIV/0!</v>
      </c>
      <c r="AV98" s="13" t="e">
        <f t="shared" ref="AV98" si="1393">AV97/AV94</f>
        <v>#DIV/0!</v>
      </c>
      <c r="AW98" s="13">
        <f t="shared" ref="AW98" si="1394">AW97/AW94</f>
        <v>-0.52949640287769784</v>
      </c>
      <c r="AX98" s="13">
        <f t="shared" ref="AX98" si="1395">AX97/AX94</f>
        <v>0.33333333333333331</v>
      </c>
      <c r="AY98" s="13">
        <f t="shared" ref="AY98" si="1396">AY97/AY94</f>
        <v>-0.48335974643423135</v>
      </c>
      <c r="AZ98" s="13" t="e">
        <f t="shared" ref="AZ98" si="1397">AZ97/AZ94</f>
        <v>#DIV/0!</v>
      </c>
      <c r="BA98" s="13" t="e">
        <f t="shared" ref="BA98" si="1398">BA97/BA94</f>
        <v>#DIV/0!</v>
      </c>
      <c r="BB98" s="14" t="e">
        <f t="shared" ref="BB98" si="1399">BB97/BB94</f>
        <v>#DIV/0!</v>
      </c>
      <c r="BC98" s="13">
        <f t="shared" ref="BC98" si="1400">BC97/BC94</f>
        <v>0.20717803114325009</v>
      </c>
      <c r="BD98" s="13">
        <f t="shared" ref="BD98" si="1401">BD97/BD94</f>
        <v>0.19572353828409192</v>
      </c>
      <c r="BE98" s="13">
        <f t="shared" ref="BE98" si="1402">BE97/BE94</f>
        <v>-0.98496240601503759</v>
      </c>
      <c r="BF98" s="13">
        <f t="shared" ref="BF98" si="1403">BF97/BF94</f>
        <v>0.36791044776119403</v>
      </c>
      <c r="BG98" s="13">
        <f t="shared" ref="BG98:BH98" si="1404">BG97/BG94</f>
        <v>-0.14899918300653595</v>
      </c>
      <c r="BH98" s="162">
        <f t="shared" si="1404"/>
        <v>1.5024536277119603E-2</v>
      </c>
      <c r="BI98" s="223">
        <f t="shared" ref="BI98" si="1405">BI97/BI94</f>
        <v>0.10211781924530003</v>
      </c>
      <c r="BJ98" s="13">
        <f t="shared" ref="BJ98:BK98" si="1406">BJ97/BJ94</f>
        <v>100.47619047619048</v>
      </c>
      <c r="BK98" s="50">
        <f t="shared" si="1406"/>
        <v>0.10006656333994858</v>
      </c>
      <c r="BM98" s="162" t="e">
        <f t="shared" ref="BM98" si="1407">BM97/BM94</f>
        <v>#DIV/0!</v>
      </c>
    </row>
    <row r="99" spans="1:65" ht="15.6" x14ac:dyDescent="0.3">
      <c r="A99" s="128"/>
      <c r="B99" s="5" t="s">
        <v>134</v>
      </c>
      <c r="C99" s="11">
        <f>C96-C95</f>
        <v>3968</v>
      </c>
      <c r="D99" s="11">
        <f t="shared" ref="D99:BK99" si="1408">D96-D95</f>
        <v>56424</v>
      </c>
      <c r="E99" s="11">
        <f t="shared" si="1408"/>
        <v>-299</v>
      </c>
      <c r="F99" s="11">
        <f t="shared" si="1408"/>
        <v>4358</v>
      </c>
      <c r="G99" s="11">
        <f t="shared" si="1408"/>
        <v>-643</v>
      </c>
      <c r="H99" s="11">
        <f t="shared" si="1408"/>
        <v>0</v>
      </c>
      <c r="I99" s="11">
        <f t="shared" si="1408"/>
        <v>0</v>
      </c>
      <c r="J99" s="11">
        <f t="shared" si="1408"/>
        <v>0</v>
      </c>
      <c r="K99" s="11">
        <f t="shared" si="1408"/>
        <v>1037</v>
      </c>
      <c r="L99" s="11">
        <f t="shared" si="1408"/>
        <v>-316</v>
      </c>
      <c r="M99" s="11">
        <f t="shared" si="1408"/>
        <v>-3596</v>
      </c>
      <c r="N99" s="11">
        <f t="shared" si="1408"/>
        <v>2460</v>
      </c>
      <c r="O99" s="11">
        <f t="shared" si="1408"/>
        <v>-358</v>
      </c>
      <c r="P99" s="11">
        <f t="shared" si="1408"/>
        <v>-21</v>
      </c>
      <c r="Q99" s="11">
        <f t="shared" si="1408"/>
        <v>0</v>
      </c>
      <c r="R99" s="11">
        <f t="shared" si="1408"/>
        <v>651</v>
      </c>
      <c r="S99" s="11">
        <f t="shared" si="1408"/>
        <v>28701</v>
      </c>
      <c r="T99" s="11">
        <f t="shared" si="1408"/>
        <v>268027</v>
      </c>
      <c r="U99" s="11">
        <f t="shared" ref="U99" si="1409">U96-U95</f>
        <v>0</v>
      </c>
      <c r="V99" s="9">
        <f t="shared" si="1408"/>
        <v>0</v>
      </c>
      <c r="W99" s="11">
        <f t="shared" si="1408"/>
        <v>0</v>
      </c>
      <c r="X99" s="11">
        <f t="shared" si="1408"/>
        <v>0</v>
      </c>
      <c r="Y99" s="11">
        <f t="shared" si="1408"/>
        <v>2983</v>
      </c>
      <c r="Z99" s="11">
        <f t="shared" si="1408"/>
        <v>360</v>
      </c>
      <c r="AA99" s="11">
        <f t="shared" si="1408"/>
        <v>1405</v>
      </c>
      <c r="AB99" s="11">
        <f t="shared" ref="AB99" si="1410">AB96-AB95</f>
        <v>74</v>
      </c>
      <c r="AC99" s="10">
        <f t="shared" ref="AC99:AD99" si="1411">AC96-AC95</f>
        <v>0</v>
      </c>
      <c r="AD99" s="222">
        <f t="shared" si="1411"/>
        <v>365215</v>
      </c>
      <c r="AE99" s="11">
        <f t="shared" si="1408"/>
        <v>-6</v>
      </c>
      <c r="AF99" s="11">
        <f t="shared" si="1408"/>
        <v>-18</v>
      </c>
      <c r="AG99" s="11">
        <f t="shared" si="1408"/>
        <v>514</v>
      </c>
      <c r="AH99" s="11">
        <f t="shared" si="1408"/>
        <v>0</v>
      </c>
      <c r="AI99" s="11">
        <f t="shared" si="1408"/>
        <v>0</v>
      </c>
      <c r="AJ99" s="11">
        <f t="shared" si="1408"/>
        <v>-70</v>
      </c>
      <c r="AK99" s="11">
        <f t="shared" si="1408"/>
        <v>-15699</v>
      </c>
      <c r="AL99" s="11">
        <f t="shared" si="1408"/>
        <v>13108</v>
      </c>
      <c r="AM99" s="11">
        <f t="shared" si="1408"/>
        <v>-89439</v>
      </c>
      <c r="AN99" s="11">
        <f t="shared" si="1408"/>
        <v>19</v>
      </c>
      <c r="AO99" s="9">
        <f t="shared" si="1408"/>
        <v>-33565</v>
      </c>
      <c r="AP99" s="11">
        <f t="shared" si="1408"/>
        <v>676</v>
      </c>
      <c r="AQ99" s="10">
        <f t="shared" si="1408"/>
        <v>0</v>
      </c>
      <c r="AR99" s="11">
        <f t="shared" si="1408"/>
        <v>0</v>
      </c>
      <c r="AS99" s="11">
        <f t="shared" si="1408"/>
        <v>0</v>
      </c>
      <c r="AT99" s="11">
        <f t="shared" si="1408"/>
        <v>0</v>
      </c>
      <c r="AU99" s="11">
        <f t="shared" si="1408"/>
        <v>0</v>
      </c>
      <c r="AV99" s="11">
        <f t="shared" si="1408"/>
        <v>0</v>
      </c>
      <c r="AW99" s="11">
        <f t="shared" si="1408"/>
        <v>-141</v>
      </c>
      <c r="AX99" s="11">
        <f t="shared" si="1408"/>
        <v>203</v>
      </c>
      <c r="AY99" s="11">
        <f t="shared" si="1408"/>
        <v>-1128</v>
      </c>
      <c r="AZ99" s="11">
        <f t="shared" si="1408"/>
        <v>0</v>
      </c>
      <c r="BA99" s="11">
        <f t="shared" si="1408"/>
        <v>0</v>
      </c>
      <c r="BB99" s="10">
        <f t="shared" si="1408"/>
        <v>0</v>
      </c>
      <c r="BC99" s="11">
        <f t="shared" si="1408"/>
        <v>-361</v>
      </c>
      <c r="BD99" s="11">
        <f t="shared" si="1408"/>
        <v>-575</v>
      </c>
      <c r="BE99" s="11">
        <f t="shared" si="1408"/>
        <v>-6</v>
      </c>
      <c r="BF99" s="11">
        <f t="shared" si="1408"/>
        <v>183</v>
      </c>
      <c r="BG99" s="11">
        <f t="shared" si="1408"/>
        <v>46686</v>
      </c>
      <c r="BH99" s="9">
        <f t="shared" si="1408"/>
        <v>-79619</v>
      </c>
      <c r="BI99" s="222">
        <f t="shared" si="1408"/>
        <v>285596</v>
      </c>
      <c r="BJ99" s="11">
        <f t="shared" si="1408"/>
        <v>6382</v>
      </c>
      <c r="BK99" s="49">
        <f t="shared" si="1408"/>
        <v>279214</v>
      </c>
      <c r="BM99" s="30">
        <f t="shared" si="1296"/>
        <v>-86001</v>
      </c>
    </row>
    <row r="100" spans="1:65" ht="15.6" x14ac:dyDescent="0.3">
      <c r="A100" s="128"/>
      <c r="B100" s="5" t="s">
        <v>135</v>
      </c>
      <c r="C100" s="13">
        <f>C99/C95</f>
        <v>6.1968628381881673E-3</v>
      </c>
      <c r="D100" s="13">
        <f t="shared" ref="D100" si="1412">D99/D95</f>
        <v>0.51899886862220257</v>
      </c>
      <c r="E100" s="13">
        <f t="shared" ref="E100" si="1413">E99/E95</f>
        <v>-1.0759265922993883E-2</v>
      </c>
      <c r="F100" s="13">
        <f t="shared" ref="F100" si="1414">F99/F95</f>
        <v>8.2248141018382209E-2</v>
      </c>
      <c r="G100" s="13">
        <f t="shared" ref="G100" si="1415">G99/G95</f>
        <v>-1.5727039256451022E-2</v>
      </c>
      <c r="H100" s="13" t="e">
        <f t="shared" ref="H100" si="1416">H99/H95</f>
        <v>#DIV/0!</v>
      </c>
      <c r="I100" s="13" t="e">
        <f t="shared" ref="I100" si="1417">I99/I95</f>
        <v>#DIV/0!</v>
      </c>
      <c r="J100" s="13" t="e">
        <f t="shared" ref="J100" si="1418">J99/J95</f>
        <v>#DIV/0!</v>
      </c>
      <c r="K100" s="13">
        <f t="shared" ref="K100" si="1419">K99/K95</f>
        <v>6.9133333333333331</v>
      </c>
      <c r="L100" s="13">
        <f t="shared" ref="L100" si="1420">L99/L95</f>
        <v>-0.16755037115588547</v>
      </c>
      <c r="M100" s="13">
        <f t="shared" ref="M100" si="1421">M99/M95</f>
        <v>-5.9634168587585613E-2</v>
      </c>
      <c r="N100" s="13">
        <f t="shared" ref="N100" si="1422">N99/N95</f>
        <v>0.37701149425287356</v>
      </c>
      <c r="O100" s="13">
        <f t="shared" ref="O100" si="1423">O99/O95</f>
        <v>-0.25553176302640973</v>
      </c>
      <c r="P100" s="13">
        <f t="shared" ref="P100" si="1424">P99/P95</f>
        <v>-2.6312492168901139E-3</v>
      </c>
      <c r="Q100" s="13" t="e">
        <f t="shared" ref="Q100" si="1425">Q99/Q95</f>
        <v>#DIV/0!</v>
      </c>
      <c r="R100" s="13">
        <f t="shared" ref="R100" si="1426">R99/R95</f>
        <v>0.58543165467625902</v>
      </c>
      <c r="S100" s="13">
        <f t="shared" ref="S100" si="1427">S99/S95</f>
        <v>3.5499555343362743E-2</v>
      </c>
      <c r="T100" s="13">
        <f t="shared" ref="T100:U100" si="1428">T99/T95</f>
        <v>0.3958712425560072</v>
      </c>
      <c r="U100" s="13" t="e">
        <f t="shared" si="1428"/>
        <v>#DIV/0!</v>
      </c>
      <c r="V100" s="162" t="e">
        <f t="shared" ref="V100" si="1429">V99/V95</f>
        <v>#DIV/0!</v>
      </c>
      <c r="W100" s="13" t="e">
        <f t="shared" ref="W100" si="1430">W99/W95</f>
        <v>#DIV/0!</v>
      </c>
      <c r="X100" s="13" t="e">
        <f t="shared" ref="X100" si="1431">X99/X95</f>
        <v>#DIV/0!</v>
      </c>
      <c r="Y100" s="13">
        <f t="shared" ref="Y100" si="1432">Y99/Y95</f>
        <v>40.863013698630134</v>
      </c>
      <c r="Z100" s="13">
        <f t="shared" ref="Z100" si="1433">Z99/Z95</f>
        <v>72</v>
      </c>
      <c r="AA100" s="13">
        <f t="shared" ref="AA100:AD100" si="1434">AA99/AA95</f>
        <v>70.25</v>
      </c>
      <c r="AB100" s="13" t="e">
        <f t="shared" ref="AB100" si="1435">AB99/AB95</f>
        <v>#DIV/0!</v>
      </c>
      <c r="AC100" s="14" t="e">
        <f t="shared" si="1434"/>
        <v>#DIV/0!</v>
      </c>
      <c r="AD100" s="223">
        <f t="shared" si="1434"/>
        <v>0.14994246009670317</v>
      </c>
      <c r="AE100" s="13">
        <f t="shared" ref="AE100" si="1436">AE99/AE95</f>
        <v>-8.2872928176795577E-3</v>
      </c>
      <c r="AF100" s="13">
        <f t="shared" ref="AF100" si="1437">AF99/AF95</f>
        <v>-8.1447963800904979E-2</v>
      </c>
      <c r="AG100" s="13">
        <f t="shared" ref="AG100" si="1438">AG99/AG95</f>
        <v>0.17978314095837705</v>
      </c>
      <c r="AH100" s="13" t="e">
        <f t="shared" ref="AH100" si="1439">AH99/AH95</f>
        <v>#DIV/0!</v>
      </c>
      <c r="AI100" s="13" t="e">
        <f t="shared" ref="AI100" si="1440">AI99/AI95</f>
        <v>#DIV/0!</v>
      </c>
      <c r="AJ100" s="13">
        <f t="shared" ref="AJ100" si="1441">AJ99/AJ95</f>
        <v>-0.37433155080213903</v>
      </c>
      <c r="AK100" s="13">
        <f t="shared" ref="AK100" si="1442">AK99/AK95</f>
        <v>-0.92970508113229899</v>
      </c>
      <c r="AL100" s="13">
        <f t="shared" ref="AL100" si="1443">AL99/AL95</f>
        <v>6.5533119022502639E-2</v>
      </c>
      <c r="AM100" s="13">
        <f t="shared" ref="AM100" si="1444">AM99/AM95</f>
        <v>-0.58197446675602871</v>
      </c>
      <c r="AN100" s="13">
        <f t="shared" ref="AN100" si="1445">AN99/AN95</f>
        <v>9.5</v>
      </c>
      <c r="AO100" s="162">
        <f t="shared" ref="AO100" si="1446">AO99/AO95</f>
        <v>-0.10460818290615338</v>
      </c>
      <c r="AP100" s="13" t="e">
        <f t="shared" ref="AP100" si="1447">AP99/AP95</f>
        <v>#DIV/0!</v>
      </c>
      <c r="AQ100" s="14" t="e">
        <f t="shared" ref="AQ100" si="1448">AQ99/AQ95</f>
        <v>#DIV/0!</v>
      </c>
      <c r="AR100" s="13" t="e">
        <f t="shared" ref="AR100" si="1449">AR99/AR95</f>
        <v>#DIV/0!</v>
      </c>
      <c r="AS100" s="13" t="e">
        <f t="shared" ref="AS100" si="1450">AS99/AS95</f>
        <v>#DIV/0!</v>
      </c>
      <c r="AT100" s="13" t="e">
        <f t="shared" ref="AT100" si="1451">AT99/AT95</f>
        <v>#DIV/0!</v>
      </c>
      <c r="AU100" s="13" t="e">
        <f t="shared" ref="AU100" si="1452">AU99/AU95</f>
        <v>#DIV/0!</v>
      </c>
      <c r="AV100" s="13" t="e">
        <f t="shared" ref="AV100" si="1453">AV99/AV95</f>
        <v>#DIV/0!</v>
      </c>
      <c r="AW100" s="13">
        <f t="shared" ref="AW100" si="1454">AW99/AW95</f>
        <v>-0.30128205128205127</v>
      </c>
      <c r="AX100" s="13">
        <f t="shared" ref="AX100" si="1455">AX99/AX95</f>
        <v>2.2808988764044944</v>
      </c>
      <c r="AY100" s="13">
        <f t="shared" ref="AY100" si="1456">AY99/AY95</f>
        <v>-0.63370786516853927</v>
      </c>
      <c r="AZ100" s="13" t="e">
        <f t="shared" ref="AZ100" si="1457">AZ99/AZ95</f>
        <v>#DIV/0!</v>
      </c>
      <c r="BA100" s="13" t="e">
        <f t="shared" ref="BA100" si="1458">BA99/BA95</f>
        <v>#DIV/0!</v>
      </c>
      <c r="BB100" s="14" t="e">
        <f t="shared" ref="BB100" si="1459">BB99/BB95</f>
        <v>#DIV/0!</v>
      </c>
      <c r="BC100" s="13">
        <f t="shared" ref="BC100" si="1460">BC99/BC95</f>
        <v>-1.309299289133904E-2</v>
      </c>
      <c r="BD100" s="13">
        <f t="shared" ref="BD100" si="1461">BD99/BD95</f>
        <v>-2.0887064550110791E-2</v>
      </c>
      <c r="BE100" s="13">
        <f t="shared" ref="BE100" si="1462">BE99/BE95</f>
        <v>-0.75</v>
      </c>
      <c r="BF100" s="13">
        <f t="shared" ref="BF100" si="1463">BF99/BF95</f>
        <v>5.2540913006029283E-2</v>
      </c>
      <c r="BG100" s="13">
        <f t="shared" ref="BG100:BH100" si="1464">BG99/BG95</f>
        <v>-0.58344372516183862</v>
      </c>
      <c r="BH100" s="162">
        <f t="shared" si="1464"/>
        <v>-0.11771741846391773</v>
      </c>
      <c r="BI100" s="223">
        <f t="shared" ref="BI100" si="1465">BI99/BI95</f>
        <v>9.1770783192344108E-2</v>
      </c>
      <c r="BJ100" s="13">
        <f t="shared" ref="BJ100:BK100" si="1466">BJ99/BJ95</f>
        <v>580.18181818181813</v>
      </c>
      <c r="BK100" s="50">
        <f t="shared" si="1466"/>
        <v>8.9720367333783843E-2</v>
      </c>
      <c r="BM100" s="14">
        <f t="shared" ref="BM100" si="1467">BM99/BM95</f>
        <v>-0.12715533173848889</v>
      </c>
    </row>
    <row r="101" spans="1:65" ht="15.6" x14ac:dyDescent="0.3">
      <c r="A101" s="128"/>
      <c r="B101" s="5" t="s">
        <v>334</v>
      </c>
      <c r="C101" s="126">
        <f>C96/C93</f>
        <v>0.75544252503614284</v>
      </c>
      <c r="D101" s="126">
        <f t="shared" ref="D101:BK101" si="1468">D96/D93</f>
        <v>0.74497570746098984</v>
      </c>
      <c r="E101" s="126">
        <f t="shared" si="1468"/>
        <v>0.95134443021766968</v>
      </c>
      <c r="F101" s="126">
        <f t="shared" si="1468"/>
        <v>0.7413191302324379</v>
      </c>
      <c r="G101" s="126">
        <f t="shared" si="1468"/>
        <v>0.66736318407960205</v>
      </c>
      <c r="H101" s="126" t="e">
        <f t="shared" si="1468"/>
        <v>#DIV/0!</v>
      </c>
      <c r="I101" s="126" t="e">
        <f t="shared" si="1468"/>
        <v>#DIV/0!</v>
      </c>
      <c r="J101" s="126" t="e">
        <f t="shared" si="1468"/>
        <v>#DIV/0!</v>
      </c>
      <c r="K101" s="126">
        <f t="shared" si="1468"/>
        <v>0.87023460410557185</v>
      </c>
      <c r="L101" s="126">
        <f t="shared" si="1468"/>
        <v>0.7444286391654813</v>
      </c>
      <c r="M101" s="126">
        <f t="shared" si="1468"/>
        <v>0.7247108441433957</v>
      </c>
      <c r="N101" s="126">
        <f t="shared" si="1468"/>
        <v>0.85230506545247586</v>
      </c>
      <c r="O101" s="126">
        <f t="shared" si="1468"/>
        <v>0.43952802359882004</v>
      </c>
      <c r="P101" s="126">
        <f t="shared" si="1468"/>
        <v>0.78161822466614295</v>
      </c>
      <c r="Q101" s="126" t="e">
        <f t="shared" si="1468"/>
        <v>#DIV/0!</v>
      </c>
      <c r="R101" s="126">
        <f t="shared" si="1468"/>
        <v>0.69354838709677424</v>
      </c>
      <c r="S101" s="126">
        <f t="shared" si="1468"/>
        <v>1.0093424366531194</v>
      </c>
      <c r="T101" s="126">
        <f t="shared" si="1468"/>
        <v>1.0500817214050082</v>
      </c>
      <c r="U101" s="126" t="e">
        <f t="shared" si="1468"/>
        <v>#DIV/0!</v>
      </c>
      <c r="V101" s="177" t="e">
        <f t="shared" si="1468"/>
        <v>#DIV/0!</v>
      </c>
      <c r="W101" s="126" t="e">
        <f t="shared" si="1468"/>
        <v>#DIV/0!</v>
      </c>
      <c r="X101" s="126" t="e">
        <f t="shared" si="1468"/>
        <v>#DIV/0!</v>
      </c>
      <c r="Y101" s="126">
        <f t="shared" si="1468"/>
        <v>0.72970391595033424</v>
      </c>
      <c r="Z101" s="126">
        <f t="shared" si="1468"/>
        <v>0.84686774941995357</v>
      </c>
      <c r="AA101" s="126">
        <f t="shared" si="1468"/>
        <v>1.4108910891089108</v>
      </c>
      <c r="AB101" s="126">
        <f t="shared" ref="AB101" si="1469">AB96/AB93</f>
        <v>0.30578512396694213</v>
      </c>
      <c r="AC101" s="214" t="e">
        <f t="shared" si="1468"/>
        <v>#DIV/0!</v>
      </c>
      <c r="AD101" s="224">
        <f t="shared" si="1468"/>
        <v>0.90827626305584952</v>
      </c>
      <c r="AE101" s="126">
        <f t="shared" si="1468"/>
        <v>0.89414694894146951</v>
      </c>
      <c r="AF101" s="126">
        <f t="shared" si="1468"/>
        <v>0.98067632850241548</v>
      </c>
      <c r="AG101" s="126">
        <f t="shared" si="1468"/>
        <v>0.96758462421113023</v>
      </c>
      <c r="AH101" s="126" t="e">
        <f t="shared" si="1468"/>
        <v>#DIV/0!</v>
      </c>
      <c r="AI101" s="126" t="e">
        <f t="shared" si="1468"/>
        <v>#DIV/0!</v>
      </c>
      <c r="AJ101" s="126">
        <f t="shared" si="1468"/>
        <v>0.78523489932885904</v>
      </c>
      <c r="AK101" s="126">
        <f t="shared" si="1468"/>
        <v>0.74842370744010089</v>
      </c>
      <c r="AL101" s="126">
        <f t="shared" si="1468"/>
        <v>0.81112278217980038</v>
      </c>
      <c r="AM101" s="126">
        <f t="shared" si="1468"/>
        <v>0.34498627959553002</v>
      </c>
      <c r="AN101" s="126" t="e">
        <f t="shared" si="1468"/>
        <v>#DIV/0!</v>
      </c>
      <c r="AO101" s="177">
        <f t="shared" si="1468"/>
        <v>0.83366413055463673</v>
      </c>
      <c r="AP101" s="126" t="e">
        <f t="shared" si="1468"/>
        <v>#DIV/0!</v>
      </c>
      <c r="AQ101" s="214" t="e">
        <f t="shared" si="1468"/>
        <v>#DIV/0!</v>
      </c>
      <c r="AR101" s="126" t="e">
        <f t="shared" si="1468"/>
        <v>#DIV/0!</v>
      </c>
      <c r="AS101" s="126" t="e">
        <f t="shared" si="1468"/>
        <v>#DIV/0!</v>
      </c>
      <c r="AT101" s="126" t="e">
        <f t="shared" si="1468"/>
        <v>#DIV/0!</v>
      </c>
      <c r="AU101" s="126" t="e">
        <f t="shared" si="1468"/>
        <v>#DIV/0!</v>
      </c>
      <c r="AV101" s="126" t="e">
        <f t="shared" si="1468"/>
        <v>#DIV/0!</v>
      </c>
      <c r="AW101" s="126">
        <f t="shared" si="1468"/>
        <v>0.41815856777493604</v>
      </c>
      <c r="AX101" s="126">
        <f t="shared" si="1468"/>
        <v>0.50085763293310459</v>
      </c>
      <c r="AY101" s="126">
        <f t="shared" si="1468"/>
        <v>0.83697047496790755</v>
      </c>
      <c r="AZ101" s="126" t="e">
        <f t="shared" si="1468"/>
        <v>#DIV/0!</v>
      </c>
      <c r="BA101" s="126" t="e">
        <f t="shared" si="1468"/>
        <v>#DIV/0!</v>
      </c>
      <c r="BB101" s="214" t="e">
        <f t="shared" si="1468"/>
        <v>#DIV/0!</v>
      </c>
      <c r="BC101" s="126">
        <f t="shared" si="1468"/>
        <v>0.88024455730598772</v>
      </c>
      <c r="BD101" s="126">
        <f t="shared" si="1468"/>
        <v>0.88093603948099486</v>
      </c>
      <c r="BE101" s="126">
        <f t="shared" si="1468"/>
        <v>1.5748031496062992E-2</v>
      </c>
      <c r="BF101" s="126">
        <f t="shared" si="1468"/>
        <v>1.1871761658031088</v>
      </c>
      <c r="BG101" s="126">
        <f t="shared" si="1468"/>
        <v>0.43636839693657131</v>
      </c>
      <c r="BH101" s="177">
        <f t="shared" si="1468"/>
        <v>0.75506444274048035</v>
      </c>
      <c r="BI101" s="224">
        <f t="shared" si="1468"/>
        <v>0.87702102560991824</v>
      </c>
      <c r="BJ101" s="126">
        <f t="shared" si="1468"/>
        <v>75.211764705882359</v>
      </c>
      <c r="BK101" s="126">
        <f t="shared" si="1468"/>
        <v>0.87539003613835831</v>
      </c>
      <c r="BM101" s="126" t="e">
        <f t="shared" ref="BM101" si="1470">BM96/BM93</f>
        <v>#DIV/0!</v>
      </c>
    </row>
    <row r="102" spans="1:65" s="180" customFormat="1" ht="15.6" x14ac:dyDescent="0.3">
      <c r="A102" s="128"/>
      <c r="B102" s="5" t="s">
        <v>335</v>
      </c>
      <c r="C102" s="11">
        <f>C96-C93</f>
        <v>-208575</v>
      </c>
      <c r="D102" s="11">
        <f t="shared" ref="D102:BM102" si="1471">D96-D93</f>
        <v>-56532</v>
      </c>
      <c r="E102" s="11">
        <f t="shared" si="1471"/>
        <v>-1406</v>
      </c>
      <c r="F102" s="11">
        <f t="shared" si="1471"/>
        <v>-20010</v>
      </c>
      <c r="G102" s="11">
        <f t="shared" si="1471"/>
        <v>-20058</v>
      </c>
      <c r="H102" s="11">
        <f t="shared" si="1471"/>
        <v>0</v>
      </c>
      <c r="I102" s="11">
        <f t="shared" si="1471"/>
        <v>0</v>
      </c>
      <c r="J102" s="11">
        <f t="shared" si="1471"/>
        <v>0</v>
      </c>
      <c r="K102" s="11">
        <f t="shared" si="1471"/>
        <v>-177</v>
      </c>
      <c r="L102" s="11">
        <f t="shared" si="1471"/>
        <v>-539</v>
      </c>
      <c r="M102" s="11">
        <f t="shared" si="1471"/>
        <v>-21540</v>
      </c>
      <c r="N102" s="11">
        <f t="shared" si="1471"/>
        <v>-1557</v>
      </c>
      <c r="O102" s="11">
        <f t="shared" si="1471"/>
        <v>-1330</v>
      </c>
      <c r="P102" s="11">
        <f t="shared" si="1471"/>
        <v>-2224</v>
      </c>
      <c r="Q102" s="11">
        <f t="shared" si="1471"/>
        <v>0</v>
      </c>
      <c r="R102" s="11">
        <f t="shared" si="1471"/>
        <v>-779</v>
      </c>
      <c r="S102" s="11">
        <f t="shared" si="1471"/>
        <v>7749</v>
      </c>
      <c r="T102" s="11">
        <f t="shared" si="1471"/>
        <v>45074</v>
      </c>
      <c r="U102" s="11">
        <f t="shared" si="1471"/>
        <v>0</v>
      </c>
      <c r="V102" s="9">
        <f t="shared" si="1471"/>
        <v>0</v>
      </c>
      <c r="W102" s="11">
        <f t="shared" si="1471"/>
        <v>0</v>
      </c>
      <c r="X102" s="11">
        <f t="shared" si="1471"/>
        <v>0</v>
      </c>
      <c r="Y102" s="11">
        <f t="shared" si="1471"/>
        <v>-1132</v>
      </c>
      <c r="Z102" s="11">
        <f t="shared" si="1471"/>
        <v>-66</v>
      </c>
      <c r="AA102" s="11">
        <f t="shared" si="1471"/>
        <v>415</v>
      </c>
      <c r="AB102" s="11">
        <f t="shared" ref="AB102" si="1472">AB96-AB93</f>
        <v>-168</v>
      </c>
      <c r="AC102" s="10">
        <f t="shared" si="1471"/>
        <v>0</v>
      </c>
      <c r="AD102" s="222">
        <f t="shared" si="1471"/>
        <v>-282855</v>
      </c>
      <c r="AE102" s="11">
        <f t="shared" si="1471"/>
        <v>-85</v>
      </c>
      <c r="AF102" s="11">
        <f t="shared" si="1471"/>
        <v>-4</v>
      </c>
      <c r="AG102" s="11">
        <f t="shared" si="1471"/>
        <v>-113</v>
      </c>
      <c r="AH102" s="11">
        <f t="shared" si="1471"/>
        <v>0</v>
      </c>
      <c r="AI102" s="11">
        <f t="shared" si="1471"/>
        <v>0</v>
      </c>
      <c r="AJ102" s="11">
        <f t="shared" si="1471"/>
        <v>-32</v>
      </c>
      <c r="AK102" s="11">
        <f t="shared" si="1471"/>
        <v>-399</v>
      </c>
      <c r="AL102" s="11">
        <f t="shared" si="1471"/>
        <v>-49629</v>
      </c>
      <c r="AM102" s="11">
        <f t="shared" si="1471"/>
        <v>-121976</v>
      </c>
      <c r="AN102" s="11">
        <f t="shared" si="1471"/>
        <v>21</v>
      </c>
      <c r="AO102" s="9">
        <f t="shared" si="1471"/>
        <v>-57323</v>
      </c>
      <c r="AP102" s="11">
        <f t="shared" si="1471"/>
        <v>676</v>
      </c>
      <c r="AQ102" s="10">
        <f t="shared" si="1471"/>
        <v>0</v>
      </c>
      <c r="AR102" s="11">
        <f t="shared" si="1471"/>
        <v>0</v>
      </c>
      <c r="AS102" s="11">
        <f t="shared" si="1471"/>
        <v>0</v>
      </c>
      <c r="AT102" s="11">
        <f t="shared" si="1471"/>
        <v>0</v>
      </c>
      <c r="AU102" s="11">
        <f t="shared" si="1471"/>
        <v>0</v>
      </c>
      <c r="AV102" s="11">
        <f t="shared" si="1471"/>
        <v>0</v>
      </c>
      <c r="AW102" s="11">
        <f t="shared" si="1471"/>
        <v>-455</v>
      </c>
      <c r="AX102" s="11">
        <f t="shared" si="1471"/>
        <v>-291</v>
      </c>
      <c r="AY102" s="11">
        <f t="shared" si="1471"/>
        <v>-127</v>
      </c>
      <c r="AZ102" s="11">
        <f t="shared" si="1471"/>
        <v>0</v>
      </c>
      <c r="BA102" s="11">
        <f t="shared" si="1471"/>
        <v>0</v>
      </c>
      <c r="BB102" s="10">
        <f t="shared" si="1471"/>
        <v>0</v>
      </c>
      <c r="BC102" s="11">
        <f t="shared" si="1471"/>
        <v>-3702</v>
      </c>
      <c r="BD102" s="11">
        <f t="shared" si="1471"/>
        <v>-3643</v>
      </c>
      <c r="BE102" s="11">
        <f t="shared" si="1471"/>
        <v>-125</v>
      </c>
      <c r="BF102" s="11">
        <f t="shared" si="1471"/>
        <v>578</v>
      </c>
      <c r="BG102" s="11">
        <f t="shared" si="1471"/>
        <v>43053</v>
      </c>
      <c r="BH102" s="11">
        <f t="shared" si="1471"/>
        <v>-193576</v>
      </c>
      <c r="BI102" s="222">
        <f t="shared" si="1471"/>
        <v>-476431</v>
      </c>
      <c r="BJ102" s="11">
        <f t="shared" si="1471"/>
        <v>6308</v>
      </c>
      <c r="BK102" s="11">
        <f t="shared" si="1471"/>
        <v>-482739</v>
      </c>
      <c r="BL102" s="11">
        <f t="shared" si="1471"/>
        <v>3391249</v>
      </c>
      <c r="BM102" s="11">
        <f t="shared" si="1471"/>
        <v>590345</v>
      </c>
    </row>
    <row r="103" spans="1:65" s="180" customFormat="1" ht="15.6" x14ac:dyDescent="0.3">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6"/>
      <c r="AD103" s="225"/>
      <c r="AE103" s="5"/>
      <c r="AF103" s="5"/>
      <c r="AG103" s="5"/>
      <c r="AH103" s="5"/>
      <c r="AI103" s="5"/>
      <c r="AJ103" s="5"/>
      <c r="AK103" s="5"/>
      <c r="AL103" s="5"/>
      <c r="AM103" s="5"/>
      <c r="AN103" s="5"/>
      <c r="AO103" s="16"/>
      <c r="AP103" s="5"/>
      <c r="AQ103" s="6"/>
      <c r="AR103" s="5"/>
      <c r="AS103" s="5"/>
      <c r="AT103" s="5"/>
      <c r="AU103" s="5"/>
      <c r="AV103" s="5"/>
      <c r="AW103" s="6"/>
      <c r="AX103" s="5"/>
      <c r="AY103" s="5"/>
      <c r="AZ103" s="5"/>
      <c r="BA103" s="5"/>
      <c r="BB103" s="6"/>
      <c r="BC103" s="5"/>
      <c r="BD103" s="5"/>
      <c r="BE103" s="5"/>
      <c r="BF103" s="5"/>
      <c r="BG103" s="5"/>
      <c r="BH103" s="16"/>
      <c r="BI103" s="225"/>
      <c r="BJ103" s="5"/>
      <c r="BK103" s="48"/>
    </row>
    <row r="104" spans="1:65" ht="15.6" x14ac:dyDescent="0.3">
      <c r="A104" s="15" t="s">
        <v>42</v>
      </c>
      <c r="B104" s="11" t="s">
        <v>329</v>
      </c>
      <c r="C104" s="120">
        <v>1503671</v>
      </c>
      <c r="D104" s="120">
        <v>390782</v>
      </c>
      <c r="E104" s="120">
        <v>23705</v>
      </c>
      <c r="F104" s="120">
        <v>147906</v>
      </c>
      <c r="G104" s="120">
        <v>96333</v>
      </c>
      <c r="H104" s="120">
        <v>0</v>
      </c>
      <c r="I104" s="120">
        <v>0</v>
      </c>
      <c r="J104" s="120">
        <v>0</v>
      </c>
      <c r="K104" s="120">
        <v>0</v>
      </c>
      <c r="L104" s="120">
        <v>993</v>
      </c>
      <c r="M104" s="120">
        <v>156914</v>
      </c>
      <c r="N104" s="120">
        <v>801</v>
      </c>
      <c r="O104" s="120">
        <v>8435</v>
      </c>
      <c r="P104" s="120">
        <v>156770</v>
      </c>
      <c r="Q104" s="120">
        <v>0</v>
      </c>
      <c r="R104" s="120">
        <v>5282</v>
      </c>
      <c r="S104" s="120">
        <v>0</v>
      </c>
      <c r="T104" s="120">
        <v>0</v>
      </c>
      <c r="U104" s="120"/>
      <c r="V104" s="189">
        <v>0</v>
      </c>
      <c r="W104" s="120">
        <v>0</v>
      </c>
      <c r="X104" s="120">
        <v>0</v>
      </c>
      <c r="Y104" s="120">
        <v>3718</v>
      </c>
      <c r="Z104" s="120">
        <v>639</v>
      </c>
      <c r="AA104" s="120">
        <v>2065</v>
      </c>
      <c r="AB104" s="120">
        <v>112</v>
      </c>
      <c r="AC104" s="151">
        <v>0</v>
      </c>
      <c r="AD104" s="228">
        <f t="shared" ref="AD104:AD105" si="1473">SUM(C104:AC104)</f>
        <v>2498126</v>
      </c>
      <c r="AE104" s="120">
        <v>3083</v>
      </c>
      <c r="AF104" s="120">
        <v>544</v>
      </c>
      <c r="AG104" s="120">
        <v>4936</v>
      </c>
      <c r="AH104" s="120">
        <v>0</v>
      </c>
      <c r="AI104" s="120">
        <v>0</v>
      </c>
      <c r="AJ104" s="120">
        <v>370</v>
      </c>
      <c r="AK104" s="120">
        <v>8928</v>
      </c>
      <c r="AL104" s="120">
        <v>22069</v>
      </c>
      <c r="AM104" s="120">
        <v>240</v>
      </c>
      <c r="AN104" s="120">
        <v>86</v>
      </c>
      <c r="AO104" s="189">
        <v>83834</v>
      </c>
      <c r="AP104" s="120">
        <v>177168</v>
      </c>
      <c r="AQ104" s="151">
        <v>0</v>
      </c>
      <c r="AR104" s="120">
        <v>0</v>
      </c>
      <c r="AS104" s="120"/>
      <c r="AT104" s="120"/>
      <c r="AU104" s="120">
        <v>0</v>
      </c>
      <c r="AV104" s="120"/>
      <c r="AW104" s="120">
        <v>5376</v>
      </c>
      <c r="AX104" s="120">
        <v>1677</v>
      </c>
      <c r="AY104" s="120">
        <v>305</v>
      </c>
      <c r="AZ104" s="120"/>
      <c r="BA104" s="120"/>
      <c r="BB104" s="151">
        <v>0</v>
      </c>
      <c r="BC104" s="120">
        <v>4320</v>
      </c>
      <c r="BD104" s="120">
        <v>4360</v>
      </c>
      <c r="BE104" s="120">
        <v>41</v>
      </c>
      <c r="BF104" s="120">
        <v>1165</v>
      </c>
      <c r="BG104" s="136">
        <v>1073829</v>
      </c>
      <c r="BH104" s="9">
        <f>SUM(AE104:BG104)</f>
        <v>1392331</v>
      </c>
      <c r="BI104" s="221">
        <f>AD104+BH104</f>
        <v>3890457</v>
      </c>
      <c r="BJ104" s="96">
        <v>150000</v>
      </c>
      <c r="BK104" s="49">
        <f t="shared" ref="BK104:BK105" si="1474">BI104-BJ104</f>
        <v>3740457</v>
      </c>
      <c r="BL104">
        <v>10</v>
      </c>
      <c r="BM104" s="30"/>
    </row>
    <row r="105" spans="1:65" s="41" customFormat="1" ht="15.6" x14ac:dyDescent="0.3">
      <c r="A105" s="134" t="s">
        <v>42</v>
      </c>
      <c r="B105" s="215" t="s">
        <v>318</v>
      </c>
      <c r="C105" s="10">
        <v>1094389</v>
      </c>
      <c r="D105" s="10">
        <v>296477</v>
      </c>
      <c r="E105" s="10">
        <v>23170</v>
      </c>
      <c r="F105" s="10">
        <v>120878</v>
      </c>
      <c r="G105" s="10">
        <v>75640</v>
      </c>
      <c r="H105" s="10">
        <v>0</v>
      </c>
      <c r="I105" s="10">
        <v>0</v>
      </c>
      <c r="J105" s="10">
        <v>0</v>
      </c>
      <c r="K105" s="10">
        <v>94</v>
      </c>
      <c r="L105" s="10">
        <v>1882</v>
      </c>
      <c r="M105" s="10">
        <v>142707</v>
      </c>
      <c r="N105" s="10">
        <v>806</v>
      </c>
      <c r="O105" s="10">
        <v>18695</v>
      </c>
      <c r="P105" s="10">
        <v>119890</v>
      </c>
      <c r="Q105" s="10">
        <v>0</v>
      </c>
      <c r="R105" s="10">
        <v>7904</v>
      </c>
      <c r="S105" s="10">
        <v>0</v>
      </c>
      <c r="T105" s="10">
        <v>0</v>
      </c>
      <c r="U105" s="10"/>
      <c r="V105" s="10">
        <v>0</v>
      </c>
      <c r="W105" s="10">
        <v>0</v>
      </c>
      <c r="X105" s="10">
        <v>0</v>
      </c>
      <c r="Y105" s="10">
        <v>1589</v>
      </c>
      <c r="Z105" s="10">
        <v>586</v>
      </c>
      <c r="AA105" s="10">
        <v>322</v>
      </c>
      <c r="AB105" s="10">
        <v>1994</v>
      </c>
      <c r="AC105" s="10">
        <v>0</v>
      </c>
      <c r="AD105" s="228">
        <f t="shared" si="1473"/>
        <v>1907023</v>
      </c>
      <c r="AE105" s="10">
        <v>4939</v>
      </c>
      <c r="AF105" s="10">
        <v>159</v>
      </c>
      <c r="AG105" s="10">
        <v>75</v>
      </c>
      <c r="AH105" s="10">
        <v>0</v>
      </c>
      <c r="AI105" s="10">
        <v>0</v>
      </c>
      <c r="AJ105" s="10">
        <v>0</v>
      </c>
      <c r="AK105" s="10">
        <v>3827</v>
      </c>
      <c r="AL105" s="10">
        <v>8426</v>
      </c>
      <c r="AM105" s="10">
        <v>302</v>
      </c>
      <c r="AN105" s="10">
        <v>219</v>
      </c>
      <c r="AO105" s="10">
        <v>59963</v>
      </c>
      <c r="AP105" s="10">
        <v>134645</v>
      </c>
      <c r="AQ105" s="10">
        <v>0</v>
      </c>
      <c r="AR105" s="10">
        <v>0</v>
      </c>
      <c r="AS105" s="10"/>
      <c r="AT105" s="10"/>
      <c r="AU105" s="10">
        <v>0</v>
      </c>
      <c r="AV105" s="10"/>
      <c r="AW105" s="10">
        <v>3753</v>
      </c>
      <c r="AX105" s="10">
        <v>1149</v>
      </c>
      <c r="AY105" s="10">
        <v>295</v>
      </c>
      <c r="AZ105" s="10">
        <v>0</v>
      </c>
      <c r="BA105" s="10">
        <v>0</v>
      </c>
      <c r="BB105" s="10">
        <v>0</v>
      </c>
      <c r="BC105" s="10">
        <v>4817</v>
      </c>
      <c r="BD105" s="10">
        <v>4817</v>
      </c>
      <c r="BE105" s="10">
        <v>49</v>
      </c>
      <c r="BF105" s="10">
        <v>683</v>
      </c>
      <c r="BG105" s="10">
        <v>734549</v>
      </c>
      <c r="BH105" s="10">
        <f>SUM(AE105:BG105)</f>
        <v>962667</v>
      </c>
      <c r="BI105" s="221">
        <f>AD105+BH105</f>
        <v>2869690</v>
      </c>
      <c r="BJ105" s="10">
        <v>95219</v>
      </c>
      <c r="BK105" s="10">
        <f t="shared" si="1474"/>
        <v>2774471</v>
      </c>
      <c r="BM105" s="216"/>
    </row>
    <row r="106" spans="1:65" ht="15.6" x14ac:dyDescent="0.3">
      <c r="A106" s="128"/>
      <c r="B106" s="12" t="s">
        <v>319</v>
      </c>
      <c r="C106" s="9">
        <f>IF('Upto Month COPPY'!$K$4="",0,'Upto Month COPPY'!$K$4)</f>
        <v>1208912</v>
      </c>
      <c r="D106" s="9">
        <f>IF('Upto Month COPPY'!$K$5="",0,'Upto Month COPPY'!$K$5)</f>
        <v>202280</v>
      </c>
      <c r="E106" s="9">
        <f>IF('Upto Month COPPY'!$K$6="",0,'Upto Month COPPY'!$K$6)</f>
        <v>23355</v>
      </c>
      <c r="F106" s="9">
        <f>IF('Upto Month COPPY'!$K$7="",0,'Upto Month COPPY'!$K$7)</f>
        <v>98728</v>
      </c>
      <c r="G106" s="9">
        <f>IF('Upto Month COPPY'!$K$8="",0,'Upto Month COPPY'!$K$8)</f>
        <v>61560</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1030</v>
      </c>
      <c r="M106" s="9">
        <f>IF('Upto Month COPPY'!$K$14="",0,'Upto Month COPPY'!$K$14)</f>
        <v>122560</v>
      </c>
      <c r="N106" s="9">
        <f>IF('Upto Month COPPY'!$K$15="",0,'Upto Month COPPY'!$K$15)</f>
        <v>116</v>
      </c>
      <c r="O106" s="9">
        <f>IF('Upto Month COPPY'!$K$16="",0,'Upto Month COPPY'!$K$16)</f>
        <v>5148</v>
      </c>
      <c r="P106" s="9">
        <f>IF('Upto Month COPPY'!$K$17="",0,'Upto Month COPPY'!$K$17)</f>
        <v>132026</v>
      </c>
      <c r="Q106" s="9">
        <f>IF('Upto Month COPPY'!$K$18="",0,'Upto Month COPPY'!$K$18)</f>
        <v>0</v>
      </c>
      <c r="R106" s="9">
        <f>IF('Upto Month COPPY'!$K$21="",0,'Upto Month COPPY'!$K$21)</f>
        <v>2253</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1320</v>
      </c>
      <c r="Z106" s="9">
        <f>IF('Upto Month COPPY'!$K$43="",0,'Upto Month COPPY'!$K$43)</f>
        <v>322</v>
      </c>
      <c r="AA106" s="9">
        <f>IF('Upto Month COPPY'!$K$44="",0,'Upto Month COPPY'!$K$44)</f>
        <v>238</v>
      </c>
      <c r="AB106" s="9">
        <f>IF('Upto Month COPPY'!$K$48="",0,'Upto Month COPPY'!$K$48)</f>
        <v>0</v>
      </c>
      <c r="AC106" s="10">
        <f>IF('Upto Month COPPY'!$K$51="",0,'Upto Month COPPY'!$K$51)</f>
        <v>0</v>
      </c>
      <c r="AD106" s="228">
        <f t="shared" ref="AD106:AD107" si="1475">SUM(C106:AC106)</f>
        <v>1859848</v>
      </c>
      <c r="AE106" s="9">
        <f>IF('Upto Month COPPY'!$K$19="",0,'Upto Month COPPY'!$K$19)</f>
        <v>3784</v>
      </c>
      <c r="AF106" s="9">
        <f>IF('Upto Month COPPY'!$K$20="",0,'Upto Month COPPY'!$K$20)</f>
        <v>489</v>
      </c>
      <c r="AG106" s="9">
        <f>IF('Upto Month COPPY'!$K$22="",0,'Upto Month COPPY'!$K$22)</f>
        <v>7782</v>
      </c>
      <c r="AH106" s="9">
        <f>IF('Upto Month COPPY'!$K$23="",0,'Upto Month COPPY'!$K$23)</f>
        <v>0</v>
      </c>
      <c r="AI106" s="9">
        <f>IF('Upto Month COPPY'!$K$24="",0,'Upto Month COPPY'!$K$24)</f>
        <v>0</v>
      </c>
      <c r="AJ106" s="9">
        <f>IF('Upto Month COPPY'!$K$25="",0,'Upto Month COPPY'!$K$25)</f>
        <v>350</v>
      </c>
      <c r="AK106" s="9">
        <f>IF('Upto Month COPPY'!$K$28="",0,'Upto Month COPPY'!$K$28)</f>
        <v>4280</v>
      </c>
      <c r="AL106" s="9">
        <f>IF('Upto Month COPPY'!$K$29="",0,'Upto Month COPPY'!$K$29)</f>
        <v>24950</v>
      </c>
      <c r="AM106" s="9">
        <f>IF('Upto Month COPPY'!$K$31="",0,'Upto Month COPPY'!$K$31)</f>
        <v>297</v>
      </c>
      <c r="AN106" s="9">
        <f>IF('Upto Month COPPY'!$K$32="",0,'Upto Month COPPY'!$K$32)</f>
        <v>47</v>
      </c>
      <c r="AO106" s="9">
        <f>IF('Upto Month COPPY'!$K$33="",0,'Upto Month COPPY'!$K$33)</f>
        <v>51297</v>
      </c>
      <c r="AP106" s="9">
        <f>IF('Upto Month COPPY'!$K$34="",0,'Upto Month COPPY'!$K$34)</f>
        <v>141288</v>
      </c>
      <c r="AQ106" s="10">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1623</v>
      </c>
      <c r="AX106" s="9">
        <f>IF('Upto Month COPPY'!$K$46="",0,'Upto Month COPPY'!$K$46)</f>
        <v>1132</v>
      </c>
      <c r="AY106" s="9">
        <f>IF('Upto Month COPPY'!$K$47="",0,'Upto Month COPPY'!$K$47)</f>
        <v>371</v>
      </c>
      <c r="AZ106" s="9">
        <f>IF('Upto Month COPPY'!$K$49="",0,'Upto Month COPPY'!$K$49)</f>
        <v>0</v>
      </c>
      <c r="BA106" s="9">
        <f>IF('Upto Month COPPY'!$K$50="",0,'Upto Month COPPY'!$K$50)</f>
        <v>0</v>
      </c>
      <c r="BB106" s="10">
        <f>IF('Upto Month COPPY'!$K$52="",0,'Upto Month COPPY'!$K$52)</f>
        <v>0</v>
      </c>
      <c r="BC106" s="9">
        <f>IF('Upto Month COPPY'!$K$53="",0,'Upto Month COPPY'!$K$53)</f>
        <v>4141</v>
      </c>
      <c r="BD106" s="9">
        <f>IF('Upto Month COPPY'!$K$54="",0,'Upto Month COPPY'!$K$54)</f>
        <v>4141</v>
      </c>
      <c r="BE106" s="9">
        <f>IF('Upto Month COPPY'!$K$55="",0,'Upto Month COPPY'!$K$55)</f>
        <v>0</v>
      </c>
      <c r="BF106" s="9">
        <f>IF('Upto Month COPPY'!$K$56="",0,'Upto Month COPPY'!$K$56)</f>
        <v>1427</v>
      </c>
      <c r="BG106" s="9">
        <f>IF('Upto Month COPPY'!$K$58="",0,'Upto Month COPPY'!$K$58)</f>
        <v>1173349</v>
      </c>
      <c r="BH106" s="9">
        <f>SUM(AE106:BG106)</f>
        <v>1420748</v>
      </c>
      <c r="BI106" s="221">
        <f>AD106+BH106</f>
        <v>3280596</v>
      </c>
      <c r="BJ106" s="9">
        <f>IF('Upto Month COPPY'!$K$60="",0,'Upto Month COPPY'!$K$60)</f>
        <v>0</v>
      </c>
      <c r="BK106" s="49">
        <f t="shared" ref="BK106:BK107" si="1476">BI106-BJ106</f>
        <v>3280596</v>
      </c>
      <c r="BL106">
        <f>'Upto Month COPPY'!$K$61</f>
        <v>3280595</v>
      </c>
      <c r="BM106" s="30">
        <f t="shared" ref="BM106:BM110" si="1477">BK106-AD106</f>
        <v>1420748</v>
      </c>
    </row>
    <row r="107" spans="1:65" ht="15.6" x14ac:dyDescent="0.3">
      <c r="A107" s="128"/>
      <c r="B107" s="182" t="s">
        <v>320</v>
      </c>
      <c r="C107" s="9">
        <f>IF('Upto Month Current'!$K$4="",0,'Upto Month Current'!$K$4)</f>
        <v>1245369</v>
      </c>
      <c r="D107" s="9">
        <f>IF('Upto Month Current'!$K$5="",0,'Upto Month Current'!$K$5)</f>
        <v>320805</v>
      </c>
      <c r="E107" s="9">
        <f>IF('Upto Month Current'!$K$6="",0,'Upto Month Current'!$K$6)</f>
        <v>24308</v>
      </c>
      <c r="F107" s="9">
        <f>IF('Upto Month Current'!$K$7="",0,'Upto Month Current'!$K$7)</f>
        <v>122417</v>
      </c>
      <c r="G107" s="9">
        <f>IF('Upto Month Current'!$K$8="",0,'Upto Month Current'!$K$8)</f>
        <v>72880</v>
      </c>
      <c r="H107" s="9">
        <f>IF('Upto Month Current'!$K$9="",0,'Upto Month Current'!$K$9)</f>
        <v>0</v>
      </c>
      <c r="I107" s="9">
        <f>IF('Upto Month Current'!$K$10="",0,'Upto Month Current'!$K$10)</f>
        <v>0</v>
      </c>
      <c r="J107" s="9">
        <f>IF('Upto Month Current'!$K$11="",0,'Upto Month Current'!$K$11)</f>
        <v>33</v>
      </c>
      <c r="K107" s="9">
        <f>IF('Upto Month Current'!$K$12="",0,'Upto Month Current'!$K$12)</f>
        <v>0</v>
      </c>
      <c r="L107" s="9">
        <f>IF('Upto Month Current'!$K$13="",0,'Upto Month Current'!$K$13)</f>
        <v>358</v>
      </c>
      <c r="M107" s="9">
        <f>IF('Upto Month Current'!$K$14="",0,'Upto Month Current'!$K$14)</f>
        <v>123866</v>
      </c>
      <c r="N107" s="9">
        <f>IF('Upto Month Current'!$K$15="",0,'Upto Month Current'!$K$15)</f>
        <v>396</v>
      </c>
      <c r="O107" s="9">
        <f>IF('Upto Month Current'!$K$16="",0,'Upto Month Current'!$K$16)</f>
        <v>21192</v>
      </c>
      <c r="P107" s="9">
        <f>IF('Upto Month Current'!$K$17="",0,'Upto Month Current'!$K$17)</f>
        <v>151578</v>
      </c>
      <c r="Q107" s="9">
        <f>IF('Upto Month Current'!$K$18="",0,'Upto Month Current'!$K$18)</f>
        <v>0</v>
      </c>
      <c r="R107" s="9">
        <f>IF('Upto Month Current'!$K$21="",0,'Upto Month Current'!$K$21)</f>
        <v>2615</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3061</v>
      </c>
      <c r="Z107" s="9">
        <f>IF('Upto Month Current'!$K$43="",0,'Upto Month Current'!$K$43)</f>
        <v>472</v>
      </c>
      <c r="AA107" s="9">
        <f>IF('Upto Month Current'!$K$44="",0,'Upto Month Current'!$K$44)</f>
        <v>1344</v>
      </c>
      <c r="AB107" s="9">
        <f>IF('Upto Month Current'!$K$48="",0,'Upto Month Current'!$K$48)</f>
        <v>0</v>
      </c>
      <c r="AC107" s="10">
        <f>IF('Upto Month Current'!$K$51="",0,'Upto Month Current'!$K$51)</f>
        <v>0</v>
      </c>
      <c r="AD107" s="228">
        <f t="shared" si="1475"/>
        <v>2090694</v>
      </c>
      <c r="AE107" s="9">
        <f>IF('Upto Month Current'!$K$19="",0,'Upto Month Current'!$K$19)</f>
        <v>3567</v>
      </c>
      <c r="AF107" s="9">
        <f>IF('Upto Month Current'!$K$20="",0,'Upto Month Current'!$K$20)</f>
        <v>516</v>
      </c>
      <c r="AG107" s="9">
        <f>IF('Upto Month Current'!$K$22="",0,'Upto Month Current'!$K$22)</f>
        <v>193</v>
      </c>
      <c r="AH107" s="9">
        <f>IF('Upto Month Current'!$K$23="",0,'Upto Month Current'!$K$23)</f>
        <v>0</v>
      </c>
      <c r="AI107" s="9">
        <f>IF('Upto Month Current'!$K$24="",0,'Upto Month Current'!$K$24)</f>
        <v>0</v>
      </c>
      <c r="AJ107" s="9">
        <f>IF('Upto Month Current'!$K$25="",0,'Upto Month Current'!$K$25)</f>
        <v>114</v>
      </c>
      <c r="AK107" s="9">
        <f>IF('Upto Month Current'!$K$28="",0,'Upto Month Current'!$K$28)</f>
        <v>6441</v>
      </c>
      <c r="AL107" s="9">
        <f>IF('Upto Month Current'!$K$29="",0,'Upto Month Current'!$K$29)</f>
        <v>13896</v>
      </c>
      <c r="AM107" s="9">
        <f>IF('Upto Month Current'!$K$31="",0,'Upto Month Current'!$K$31)</f>
        <v>86</v>
      </c>
      <c r="AN107" s="9">
        <f>IF('Upto Month Current'!$K$32="",0,'Upto Month Current'!$K$32)</f>
        <v>184</v>
      </c>
      <c r="AO107" s="9">
        <f>IF('Upto Month Current'!$K$33="",0,'Upto Month Current'!$K$33)</f>
        <v>69424</v>
      </c>
      <c r="AP107" s="9">
        <f>IF('Upto Month Current'!$K$34="",0,'Upto Month Current'!$K$34)</f>
        <v>159766</v>
      </c>
      <c r="AQ107" s="10">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2127</v>
      </c>
      <c r="AX107" s="9">
        <f>IF('Upto Month Current'!$K$46="",0,'Upto Month Current'!$K$46)</f>
        <v>1089</v>
      </c>
      <c r="AY107" s="9">
        <f>IF('Upto Month Current'!$K$47="",0,'Upto Month Current'!$K$47)</f>
        <v>0</v>
      </c>
      <c r="AZ107" s="9">
        <f>IF('Upto Month Current'!$K$49="",0,'Upto Month Current'!$K$49)</f>
        <v>0</v>
      </c>
      <c r="BA107" s="9">
        <f>IF('Upto Month Current'!$K$50="",0,'Upto Month Current'!$K$50)</f>
        <v>0</v>
      </c>
      <c r="BB107" s="10">
        <f>IF('Upto Month Current'!$K$52="",0,'Upto Month Current'!$K$52)</f>
        <v>0</v>
      </c>
      <c r="BC107" s="9">
        <f>IF('Upto Month Current'!$K$53="",0,'Upto Month Current'!$K$53)</f>
        <v>2213</v>
      </c>
      <c r="BD107" s="9">
        <f>IF('Upto Month Current'!$K$54="",0,'Upto Month Current'!$K$54)</f>
        <v>2213</v>
      </c>
      <c r="BE107" s="9">
        <f>IF('Upto Month Current'!$K$55="",0,'Upto Month Current'!$K$55)</f>
        <v>0</v>
      </c>
      <c r="BF107" s="9">
        <f>IF('Upto Month Current'!$K$56="",0,'Upto Month Current'!$K$56)</f>
        <v>3301</v>
      </c>
      <c r="BG107" s="9">
        <f>IF('Upto Month Current'!$K$58="",0,'Upto Month Current'!$K$58)</f>
        <v>1206588</v>
      </c>
      <c r="BH107" s="9">
        <f>SUM(AE107:BG107)</f>
        <v>1471718</v>
      </c>
      <c r="BI107" s="221">
        <f>AD107+BH107</f>
        <v>3562412</v>
      </c>
      <c r="BJ107" s="9">
        <f>IF('Upto Month Current'!$K$60="",0,'Upto Month Current'!$K$60)</f>
        <v>0</v>
      </c>
      <c r="BK107" s="49">
        <f t="shared" si="1476"/>
        <v>3562412</v>
      </c>
      <c r="BL107">
        <f>'Upto Month Current'!$K$61</f>
        <v>3562415</v>
      </c>
      <c r="BM107" s="30">
        <f t="shared" si="1477"/>
        <v>1471718</v>
      </c>
    </row>
    <row r="108" spans="1:65" ht="15.6" x14ac:dyDescent="0.3">
      <c r="A108" s="128"/>
      <c r="B108" s="5" t="s">
        <v>132</v>
      </c>
      <c r="C108" s="11">
        <f>C107-C105</f>
        <v>150980</v>
      </c>
      <c r="D108" s="11">
        <f t="shared" ref="D108" si="1478">D107-D105</f>
        <v>24328</v>
      </c>
      <c r="E108" s="11">
        <f t="shared" ref="E108" si="1479">E107-E105</f>
        <v>1138</v>
      </c>
      <c r="F108" s="11">
        <f t="shared" ref="F108" si="1480">F107-F105</f>
        <v>1539</v>
      </c>
      <c r="G108" s="11">
        <f t="shared" ref="G108" si="1481">G107-G105</f>
        <v>-2760</v>
      </c>
      <c r="H108" s="11">
        <f t="shared" ref="H108" si="1482">H107-H105</f>
        <v>0</v>
      </c>
      <c r="I108" s="11">
        <f t="shared" ref="I108" si="1483">I107-I105</f>
        <v>0</v>
      </c>
      <c r="J108" s="11">
        <f t="shared" ref="J108" si="1484">J107-J105</f>
        <v>33</v>
      </c>
      <c r="K108" s="11">
        <f t="shared" ref="K108" si="1485">K107-K105</f>
        <v>-94</v>
      </c>
      <c r="L108" s="11">
        <f t="shared" ref="L108" si="1486">L107-L105</f>
        <v>-1524</v>
      </c>
      <c r="M108" s="11">
        <f t="shared" ref="M108" si="1487">M107-M105</f>
        <v>-18841</v>
      </c>
      <c r="N108" s="11">
        <f t="shared" ref="N108" si="1488">N107-N105</f>
        <v>-410</v>
      </c>
      <c r="O108" s="11">
        <f t="shared" ref="O108" si="1489">O107-O105</f>
        <v>2497</v>
      </c>
      <c r="P108" s="11">
        <f t="shared" ref="P108" si="1490">P107-P105</f>
        <v>31688</v>
      </c>
      <c r="Q108" s="11">
        <f t="shared" ref="Q108" si="1491">Q107-Q105</f>
        <v>0</v>
      </c>
      <c r="R108" s="11">
        <f t="shared" ref="R108" si="1492">R107-R105</f>
        <v>-5289</v>
      </c>
      <c r="S108" s="11">
        <f t="shared" ref="S108" si="1493">S107-S105</f>
        <v>0</v>
      </c>
      <c r="T108" s="11">
        <f t="shared" ref="T108:U108" si="1494">T107-T105</f>
        <v>0</v>
      </c>
      <c r="U108" s="11">
        <f t="shared" si="1494"/>
        <v>0</v>
      </c>
      <c r="V108" s="9">
        <f t="shared" ref="V108" si="1495">V107-V105</f>
        <v>0</v>
      </c>
      <c r="W108" s="11">
        <f t="shared" ref="W108" si="1496">W107-W105</f>
        <v>0</v>
      </c>
      <c r="X108" s="11">
        <f t="shared" ref="X108" si="1497">X107-X105</f>
        <v>0</v>
      </c>
      <c r="Y108" s="11">
        <f t="shared" ref="Y108" si="1498">Y107-Y105</f>
        <v>1472</v>
      </c>
      <c r="Z108" s="11">
        <f t="shared" ref="Z108" si="1499">Z107-Z105</f>
        <v>-114</v>
      </c>
      <c r="AA108" s="11">
        <f t="shared" ref="AA108:AD108" si="1500">AA107-AA105</f>
        <v>1022</v>
      </c>
      <c r="AB108" s="11">
        <f t="shared" ref="AB108" si="1501">AB107-AB105</f>
        <v>-1994</v>
      </c>
      <c r="AC108" s="10">
        <f t="shared" si="1500"/>
        <v>0</v>
      </c>
      <c r="AD108" s="222">
        <f t="shared" si="1500"/>
        <v>183671</v>
      </c>
      <c r="AE108" s="11">
        <f t="shared" ref="AE108" si="1502">AE107-AE105</f>
        <v>-1372</v>
      </c>
      <c r="AF108" s="11">
        <f t="shared" ref="AF108" si="1503">AF107-AF105</f>
        <v>357</v>
      </c>
      <c r="AG108" s="11">
        <f t="shared" ref="AG108" si="1504">AG107-AG105</f>
        <v>118</v>
      </c>
      <c r="AH108" s="11">
        <f t="shared" ref="AH108" si="1505">AH107-AH105</f>
        <v>0</v>
      </c>
      <c r="AI108" s="11">
        <f t="shared" ref="AI108" si="1506">AI107-AI105</f>
        <v>0</v>
      </c>
      <c r="AJ108" s="11">
        <f t="shared" ref="AJ108" si="1507">AJ107-AJ105</f>
        <v>114</v>
      </c>
      <c r="AK108" s="11">
        <f t="shared" ref="AK108" si="1508">AK107-AK105</f>
        <v>2614</v>
      </c>
      <c r="AL108" s="11">
        <f t="shared" ref="AL108" si="1509">AL107-AL105</f>
        <v>5470</v>
      </c>
      <c r="AM108" s="11">
        <f t="shared" ref="AM108" si="1510">AM107-AM105</f>
        <v>-216</v>
      </c>
      <c r="AN108" s="11">
        <f t="shared" ref="AN108" si="1511">AN107-AN105</f>
        <v>-35</v>
      </c>
      <c r="AO108" s="9">
        <f t="shared" ref="AO108" si="1512">AO107-AO105</f>
        <v>9461</v>
      </c>
      <c r="AP108" s="11">
        <f t="shared" ref="AP108" si="1513">AP107-AP105</f>
        <v>25121</v>
      </c>
      <c r="AQ108" s="10">
        <f t="shared" ref="AQ108" si="1514">AQ107-AQ105</f>
        <v>0</v>
      </c>
      <c r="AR108" s="11">
        <f t="shared" ref="AR108" si="1515">AR107-AR105</f>
        <v>0</v>
      </c>
      <c r="AS108" s="11">
        <f t="shared" ref="AS108" si="1516">AS107-AS105</f>
        <v>0</v>
      </c>
      <c r="AT108" s="11">
        <f t="shared" ref="AT108" si="1517">AT107-AT105</f>
        <v>0</v>
      </c>
      <c r="AU108" s="11">
        <f t="shared" ref="AU108" si="1518">AU107-AU105</f>
        <v>0</v>
      </c>
      <c r="AV108" s="11">
        <f t="shared" ref="AV108" si="1519">AV107-AV105</f>
        <v>0</v>
      </c>
      <c r="AW108" s="11">
        <f t="shared" ref="AW108" si="1520">AW107-AW105</f>
        <v>-1626</v>
      </c>
      <c r="AX108" s="11">
        <f t="shared" ref="AX108" si="1521">AX107-AX105</f>
        <v>-60</v>
      </c>
      <c r="AY108" s="11">
        <f t="shared" ref="AY108" si="1522">AY107-AY105</f>
        <v>-295</v>
      </c>
      <c r="AZ108" s="11">
        <f t="shared" ref="AZ108" si="1523">AZ107-AZ105</f>
        <v>0</v>
      </c>
      <c r="BA108" s="11">
        <f t="shared" ref="BA108" si="1524">BA107-BA105</f>
        <v>0</v>
      </c>
      <c r="BB108" s="10">
        <f t="shared" ref="BB108" si="1525">BB107-BB105</f>
        <v>0</v>
      </c>
      <c r="BC108" s="11">
        <f t="shared" ref="BC108" si="1526">BC107-BC105</f>
        <v>-2604</v>
      </c>
      <c r="BD108" s="11">
        <f t="shared" ref="BD108" si="1527">BD107-BD105</f>
        <v>-2604</v>
      </c>
      <c r="BE108" s="11">
        <f t="shared" ref="BE108" si="1528">BE107-BE105</f>
        <v>-49</v>
      </c>
      <c r="BF108" s="11">
        <f t="shared" ref="BF108" si="1529">BF107-BF105</f>
        <v>2618</v>
      </c>
      <c r="BG108" s="11">
        <f t="shared" ref="BG108:BH108" si="1530">BG107-BG105</f>
        <v>472039</v>
      </c>
      <c r="BH108" s="9">
        <f t="shared" si="1530"/>
        <v>509051</v>
      </c>
      <c r="BI108" s="222">
        <f t="shared" ref="BI108" si="1531">BI107-BI105</f>
        <v>692722</v>
      </c>
      <c r="BJ108" s="11">
        <f t="shared" ref="BJ108:BK108" si="1532">BJ107-BJ105</f>
        <v>-95219</v>
      </c>
      <c r="BK108" s="49">
        <f t="shared" si="1532"/>
        <v>787941</v>
      </c>
      <c r="BM108" s="30">
        <f t="shared" si="1477"/>
        <v>604270</v>
      </c>
    </row>
    <row r="109" spans="1:65" ht="15.6" x14ac:dyDescent="0.3">
      <c r="A109" s="128"/>
      <c r="B109" s="5" t="s">
        <v>133</v>
      </c>
      <c r="C109" s="13">
        <f>C108/C105</f>
        <v>0.13795825798687669</v>
      </c>
      <c r="D109" s="13">
        <f t="shared" ref="D109" si="1533">D108/D105</f>
        <v>8.205695551425575E-2</v>
      </c>
      <c r="E109" s="13">
        <f t="shared" ref="E109" si="1534">E108/E105</f>
        <v>4.9115235217954252E-2</v>
      </c>
      <c r="F109" s="13">
        <f t="shared" ref="F109" si="1535">F108/F105</f>
        <v>1.2731845331656711E-2</v>
      </c>
      <c r="G109" s="13">
        <f t="shared" ref="G109" si="1536">G108/G105</f>
        <v>-3.6488630354309888E-2</v>
      </c>
      <c r="H109" s="13" t="e">
        <f t="shared" ref="H109" si="1537">H108/H105</f>
        <v>#DIV/0!</v>
      </c>
      <c r="I109" s="13" t="e">
        <f t="shared" ref="I109" si="1538">I108/I105</f>
        <v>#DIV/0!</v>
      </c>
      <c r="J109" s="13" t="e">
        <f t="shared" ref="J109" si="1539">J108/J105</f>
        <v>#DIV/0!</v>
      </c>
      <c r="K109" s="13">
        <f t="shared" ref="K109" si="1540">K108/K105</f>
        <v>-1</v>
      </c>
      <c r="L109" s="13">
        <f t="shared" ref="L109" si="1541">L108/L105</f>
        <v>-0.80977683315621674</v>
      </c>
      <c r="M109" s="13">
        <f t="shared" ref="M109" si="1542">M108/M105</f>
        <v>-0.13202575907278549</v>
      </c>
      <c r="N109" s="13">
        <f t="shared" ref="N109" si="1543">N108/N105</f>
        <v>-0.50868486352357323</v>
      </c>
      <c r="O109" s="13">
        <f t="shared" ref="O109" si="1544">O108/O105</f>
        <v>0.13356512436480342</v>
      </c>
      <c r="P109" s="13">
        <f t="shared" ref="P109" si="1545">P108/P105</f>
        <v>0.26430894987071485</v>
      </c>
      <c r="Q109" s="13" t="e">
        <f t="shared" ref="Q109" si="1546">Q108/Q105</f>
        <v>#DIV/0!</v>
      </c>
      <c r="R109" s="13">
        <f t="shared" ref="R109" si="1547">R108/R105</f>
        <v>-0.66915485829959509</v>
      </c>
      <c r="S109" s="13" t="e">
        <f t="shared" ref="S109" si="1548">S108/S105</f>
        <v>#DIV/0!</v>
      </c>
      <c r="T109" s="13" t="e">
        <f t="shared" ref="T109:U109" si="1549">T108/T105</f>
        <v>#DIV/0!</v>
      </c>
      <c r="U109" s="13" t="e">
        <f t="shared" si="1549"/>
        <v>#DIV/0!</v>
      </c>
      <c r="V109" s="162" t="e">
        <f t="shared" ref="V109" si="1550">V108/V105</f>
        <v>#DIV/0!</v>
      </c>
      <c r="W109" s="13" t="e">
        <f t="shared" ref="W109" si="1551">W108/W105</f>
        <v>#DIV/0!</v>
      </c>
      <c r="X109" s="13" t="e">
        <f t="shared" ref="X109" si="1552">X108/X105</f>
        <v>#DIV/0!</v>
      </c>
      <c r="Y109" s="13">
        <f t="shared" ref="Y109" si="1553">Y108/Y105</f>
        <v>0.92636878539962242</v>
      </c>
      <c r="Z109" s="13">
        <f t="shared" ref="Z109" si="1554">Z108/Z105</f>
        <v>-0.19453924914675769</v>
      </c>
      <c r="AA109" s="13">
        <f t="shared" ref="AA109:AD109" si="1555">AA108/AA105</f>
        <v>3.1739130434782608</v>
      </c>
      <c r="AB109" s="13">
        <f t="shared" ref="AB109" si="1556">AB108/AB105</f>
        <v>-1</v>
      </c>
      <c r="AC109" s="14" t="e">
        <f t="shared" si="1555"/>
        <v>#DIV/0!</v>
      </c>
      <c r="AD109" s="223">
        <f t="shared" si="1555"/>
        <v>9.6312944311631274E-2</v>
      </c>
      <c r="AE109" s="13">
        <f t="shared" ref="AE109" si="1557">AE108/AE105</f>
        <v>-0.27778902611864748</v>
      </c>
      <c r="AF109" s="13">
        <f t="shared" ref="AF109" si="1558">AF108/AF105</f>
        <v>2.2452830188679247</v>
      </c>
      <c r="AG109" s="13">
        <f t="shared" ref="AG109" si="1559">AG108/AG105</f>
        <v>1.5733333333333333</v>
      </c>
      <c r="AH109" s="13" t="e">
        <f t="shared" ref="AH109" si="1560">AH108/AH105</f>
        <v>#DIV/0!</v>
      </c>
      <c r="AI109" s="13" t="e">
        <f t="shared" ref="AI109" si="1561">AI108/AI105</f>
        <v>#DIV/0!</v>
      </c>
      <c r="AJ109" s="13" t="e">
        <f t="shared" ref="AJ109" si="1562">AJ108/AJ105</f>
        <v>#DIV/0!</v>
      </c>
      <c r="AK109" s="13">
        <f t="shared" ref="AK109" si="1563">AK108/AK105</f>
        <v>0.68304154690357988</v>
      </c>
      <c r="AL109" s="13">
        <f t="shared" ref="AL109" si="1564">AL108/AL105</f>
        <v>0.64918110610016611</v>
      </c>
      <c r="AM109" s="13">
        <f t="shared" ref="AM109" si="1565">AM108/AM105</f>
        <v>-0.71523178807947019</v>
      </c>
      <c r="AN109" s="13">
        <f t="shared" ref="AN109" si="1566">AN108/AN105</f>
        <v>-0.15981735159817351</v>
      </c>
      <c r="AO109" s="162">
        <f t="shared" ref="AO109" si="1567">AO108/AO105</f>
        <v>0.15778063138935677</v>
      </c>
      <c r="AP109" s="13">
        <f t="shared" ref="AP109" si="1568">AP108/AP105</f>
        <v>0.18657209699580379</v>
      </c>
      <c r="AQ109" s="14" t="e">
        <f t="shared" ref="AQ109" si="1569">AQ108/AQ105</f>
        <v>#DIV/0!</v>
      </c>
      <c r="AR109" s="13" t="e">
        <f t="shared" ref="AR109" si="1570">AR108/AR105</f>
        <v>#DIV/0!</v>
      </c>
      <c r="AS109" s="13" t="e">
        <f t="shared" ref="AS109" si="1571">AS108/AS105</f>
        <v>#DIV/0!</v>
      </c>
      <c r="AT109" s="13" t="e">
        <f t="shared" ref="AT109" si="1572">AT108/AT105</f>
        <v>#DIV/0!</v>
      </c>
      <c r="AU109" s="13" t="e">
        <f t="shared" ref="AU109" si="1573">AU108/AU105</f>
        <v>#DIV/0!</v>
      </c>
      <c r="AV109" s="13" t="e">
        <f t="shared" ref="AV109" si="1574">AV108/AV105</f>
        <v>#DIV/0!</v>
      </c>
      <c r="AW109" s="13">
        <f t="shared" ref="AW109" si="1575">AW108/AW105</f>
        <v>-0.43325339728217427</v>
      </c>
      <c r="AX109" s="13">
        <f t="shared" ref="AX109" si="1576">AX108/AX105</f>
        <v>-5.2219321148825062E-2</v>
      </c>
      <c r="AY109" s="13">
        <f t="shared" ref="AY109" si="1577">AY108/AY105</f>
        <v>-1</v>
      </c>
      <c r="AZ109" s="13" t="e">
        <f t="shared" ref="AZ109" si="1578">AZ108/AZ105</f>
        <v>#DIV/0!</v>
      </c>
      <c r="BA109" s="13" t="e">
        <f t="shared" ref="BA109" si="1579">BA108/BA105</f>
        <v>#DIV/0!</v>
      </c>
      <c r="BB109" s="14" t="e">
        <f t="shared" ref="BB109" si="1580">BB108/BB105</f>
        <v>#DIV/0!</v>
      </c>
      <c r="BC109" s="13">
        <f t="shared" ref="BC109" si="1581">BC108/BC105</f>
        <v>-0.54058542661407516</v>
      </c>
      <c r="BD109" s="13">
        <f t="shared" ref="BD109" si="1582">BD108/BD105</f>
        <v>-0.54058542661407516</v>
      </c>
      <c r="BE109" s="13">
        <f t="shared" ref="BE109" si="1583">BE108/BE105</f>
        <v>-1</v>
      </c>
      <c r="BF109" s="13">
        <f t="shared" ref="BF109" si="1584">BF108/BF105</f>
        <v>3.8330893118594438</v>
      </c>
      <c r="BG109" s="13">
        <f t="shared" ref="BG109:BH109" si="1585">BG108/BG105</f>
        <v>0.64262424970968579</v>
      </c>
      <c r="BH109" s="162">
        <f t="shared" si="1585"/>
        <v>0.52879240692783691</v>
      </c>
      <c r="BI109" s="223">
        <f t="shared" ref="BI109" si="1586">BI108/BI105</f>
        <v>0.24139262429042857</v>
      </c>
      <c r="BJ109" s="13">
        <f t="shared" ref="BJ109:BK110" si="1587">BJ108/BJ105</f>
        <v>-1</v>
      </c>
      <c r="BK109" s="50">
        <f t="shared" si="1587"/>
        <v>0.2839968411996377</v>
      </c>
      <c r="BM109" s="162" t="e">
        <f t="shared" ref="BM109" si="1588">BM108/BM105</f>
        <v>#DIV/0!</v>
      </c>
    </row>
    <row r="110" spans="1:65" ht="15.6" x14ac:dyDescent="0.3">
      <c r="A110" s="128"/>
      <c r="B110" s="5" t="s">
        <v>134</v>
      </c>
      <c r="C110" s="11">
        <f>C107-C106</f>
        <v>36457</v>
      </c>
      <c r="D110" s="11">
        <f t="shared" ref="D110:BK110" si="1589">D107-D106</f>
        <v>118525</v>
      </c>
      <c r="E110" s="11">
        <f t="shared" si="1589"/>
        <v>953</v>
      </c>
      <c r="F110" s="11">
        <f t="shared" si="1589"/>
        <v>23689</v>
      </c>
      <c r="G110" s="11">
        <f t="shared" si="1589"/>
        <v>11320</v>
      </c>
      <c r="H110" s="11">
        <f t="shared" si="1589"/>
        <v>0</v>
      </c>
      <c r="I110" s="11">
        <f t="shared" si="1589"/>
        <v>0</v>
      </c>
      <c r="J110" s="11">
        <f t="shared" si="1589"/>
        <v>33</v>
      </c>
      <c r="K110" s="11">
        <f t="shared" si="1589"/>
        <v>0</v>
      </c>
      <c r="L110" s="11">
        <f t="shared" si="1589"/>
        <v>-672</v>
      </c>
      <c r="M110" s="11">
        <f t="shared" si="1589"/>
        <v>1306</v>
      </c>
      <c r="N110" s="11">
        <f t="shared" si="1589"/>
        <v>280</v>
      </c>
      <c r="O110" s="11">
        <f t="shared" si="1589"/>
        <v>16044</v>
      </c>
      <c r="P110" s="11">
        <f t="shared" si="1589"/>
        <v>19552</v>
      </c>
      <c r="Q110" s="11">
        <f t="shared" si="1589"/>
        <v>0</v>
      </c>
      <c r="R110" s="11">
        <f t="shared" si="1589"/>
        <v>362</v>
      </c>
      <c r="S110" s="11">
        <f t="shared" si="1589"/>
        <v>0</v>
      </c>
      <c r="T110" s="11">
        <f t="shared" si="1589"/>
        <v>0</v>
      </c>
      <c r="U110" s="11">
        <f t="shared" ref="U110" si="1590">U107-U106</f>
        <v>0</v>
      </c>
      <c r="V110" s="9">
        <f t="shared" si="1589"/>
        <v>0</v>
      </c>
      <c r="W110" s="11">
        <f t="shared" si="1589"/>
        <v>0</v>
      </c>
      <c r="X110" s="11">
        <f t="shared" si="1589"/>
        <v>0</v>
      </c>
      <c r="Y110" s="11">
        <f t="shared" si="1589"/>
        <v>1741</v>
      </c>
      <c r="Z110" s="11">
        <f t="shared" si="1589"/>
        <v>150</v>
      </c>
      <c r="AA110" s="11">
        <f t="shared" si="1589"/>
        <v>1106</v>
      </c>
      <c r="AB110" s="11">
        <f t="shared" ref="AB110" si="1591">AB107-AB106</f>
        <v>0</v>
      </c>
      <c r="AC110" s="10">
        <f t="shared" ref="AC110:AD110" si="1592">AC107-AC106</f>
        <v>0</v>
      </c>
      <c r="AD110" s="222">
        <f t="shared" si="1592"/>
        <v>230846</v>
      </c>
      <c r="AE110" s="11">
        <f t="shared" si="1589"/>
        <v>-217</v>
      </c>
      <c r="AF110" s="11">
        <f t="shared" si="1589"/>
        <v>27</v>
      </c>
      <c r="AG110" s="11">
        <f t="shared" si="1589"/>
        <v>-7589</v>
      </c>
      <c r="AH110" s="11">
        <f t="shared" si="1589"/>
        <v>0</v>
      </c>
      <c r="AI110" s="11">
        <f t="shared" si="1589"/>
        <v>0</v>
      </c>
      <c r="AJ110" s="11">
        <f t="shared" si="1589"/>
        <v>-236</v>
      </c>
      <c r="AK110" s="11">
        <f t="shared" si="1589"/>
        <v>2161</v>
      </c>
      <c r="AL110" s="11">
        <f t="shared" si="1589"/>
        <v>-11054</v>
      </c>
      <c r="AM110" s="11">
        <f t="shared" si="1589"/>
        <v>-211</v>
      </c>
      <c r="AN110" s="11">
        <f t="shared" si="1589"/>
        <v>137</v>
      </c>
      <c r="AO110" s="9">
        <f t="shared" si="1589"/>
        <v>18127</v>
      </c>
      <c r="AP110" s="11">
        <f t="shared" si="1589"/>
        <v>18478</v>
      </c>
      <c r="AQ110" s="10">
        <f t="shared" si="1589"/>
        <v>0</v>
      </c>
      <c r="AR110" s="11">
        <f t="shared" si="1589"/>
        <v>0</v>
      </c>
      <c r="AS110" s="11">
        <f t="shared" si="1589"/>
        <v>0</v>
      </c>
      <c r="AT110" s="11">
        <f t="shared" si="1589"/>
        <v>0</v>
      </c>
      <c r="AU110" s="11">
        <f t="shared" si="1589"/>
        <v>0</v>
      </c>
      <c r="AV110" s="11">
        <f t="shared" si="1589"/>
        <v>0</v>
      </c>
      <c r="AW110" s="11">
        <f t="shared" si="1589"/>
        <v>504</v>
      </c>
      <c r="AX110" s="11">
        <f t="shared" si="1589"/>
        <v>-43</v>
      </c>
      <c r="AY110" s="11">
        <f t="shared" si="1589"/>
        <v>-371</v>
      </c>
      <c r="AZ110" s="11">
        <f t="shared" si="1589"/>
        <v>0</v>
      </c>
      <c r="BA110" s="11">
        <f t="shared" si="1589"/>
        <v>0</v>
      </c>
      <c r="BB110" s="10">
        <f t="shared" si="1589"/>
        <v>0</v>
      </c>
      <c r="BC110" s="11">
        <f t="shared" si="1589"/>
        <v>-1928</v>
      </c>
      <c r="BD110" s="11">
        <f t="shared" si="1589"/>
        <v>-1928</v>
      </c>
      <c r="BE110" s="11">
        <f t="shared" si="1589"/>
        <v>0</v>
      </c>
      <c r="BF110" s="11">
        <f t="shared" si="1589"/>
        <v>1874</v>
      </c>
      <c r="BG110" s="11">
        <f t="shared" si="1589"/>
        <v>33239</v>
      </c>
      <c r="BH110" s="9">
        <f t="shared" si="1589"/>
        <v>50970</v>
      </c>
      <c r="BI110" s="222">
        <f t="shared" si="1589"/>
        <v>281816</v>
      </c>
      <c r="BJ110" s="13" t="e">
        <f t="shared" si="1587"/>
        <v>#DIV/0!</v>
      </c>
      <c r="BK110" s="49">
        <f t="shared" si="1589"/>
        <v>281816</v>
      </c>
      <c r="BM110" s="30">
        <f t="shared" si="1477"/>
        <v>50970</v>
      </c>
    </row>
    <row r="111" spans="1:65" ht="15.6" x14ac:dyDescent="0.3">
      <c r="A111" s="128"/>
      <c r="B111" s="5" t="s">
        <v>135</v>
      </c>
      <c r="C111" s="13">
        <f>C110/C106</f>
        <v>3.0156868324576147E-2</v>
      </c>
      <c r="D111" s="13">
        <f t="shared" ref="D111" si="1593">D110/D106</f>
        <v>0.58594522444136843</v>
      </c>
      <c r="E111" s="13">
        <f t="shared" ref="E111" si="1594">E110/E106</f>
        <v>4.080496681652751E-2</v>
      </c>
      <c r="F111" s="13">
        <f t="shared" ref="F111" si="1595">F110/F106</f>
        <v>0.23994206304189289</v>
      </c>
      <c r="G111" s="13">
        <f t="shared" ref="G111" si="1596">G110/G106</f>
        <v>0.18388564002599089</v>
      </c>
      <c r="H111" s="13" t="e">
        <f t="shared" ref="H111" si="1597">H110/H106</f>
        <v>#DIV/0!</v>
      </c>
      <c r="I111" s="13" t="e">
        <f t="shared" ref="I111" si="1598">I110/I106</f>
        <v>#DIV/0!</v>
      </c>
      <c r="J111" s="13" t="e">
        <f t="shared" ref="J111" si="1599">J110/J106</f>
        <v>#DIV/0!</v>
      </c>
      <c r="K111" s="13" t="e">
        <f t="shared" ref="K111" si="1600">K110/K106</f>
        <v>#DIV/0!</v>
      </c>
      <c r="L111" s="13">
        <f t="shared" ref="L111" si="1601">L110/L106</f>
        <v>-0.65242718446601944</v>
      </c>
      <c r="M111" s="13">
        <f t="shared" ref="M111" si="1602">M110/M106</f>
        <v>1.0656005221932115E-2</v>
      </c>
      <c r="N111" s="13">
        <f t="shared" ref="N111" si="1603">N110/N106</f>
        <v>2.4137931034482758</v>
      </c>
      <c r="O111" s="13">
        <f t="shared" ref="O111" si="1604">O110/O106</f>
        <v>3.1165501165501164</v>
      </c>
      <c r="P111" s="13">
        <f t="shared" ref="P111" si="1605">P110/P106</f>
        <v>0.14809204247648192</v>
      </c>
      <c r="Q111" s="13" t="e">
        <f t="shared" ref="Q111" si="1606">Q110/Q106</f>
        <v>#DIV/0!</v>
      </c>
      <c r="R111" s="13">
        <f t="shared" ref="R111" si="1607">R110/R106</f>
        <v>0.16067465601420328</v>
      </c>
      <c r="S111" s="13" t="e">
        <f t="shared" ref="S111" si="1608">S110/S106</f>
        <v>#DIV/0!</v>
      </c>
      <c r="T111" s="13" t="e">
        <f t="shared" ref="T111:U111" si="1609">T110/T106</f>
        <v>#DIV/0!</v>
      </c>
      <c r="U111" s="13" t="e">
        <f t="shared" si="1609"/>
        <v>#DIV/0!</v>
      </c>
      <c r="V111" s="162" t="e">
        <f t="shared" ref="V111" si="1610">V110/V106</f>
        <v>#DIV/0!</v>
      </c>
      <c r="W111" s="13" t="e">
        <f t="shared" ref="W111" si="1611">W110/W106</f>
        <v>#DIV/0!</v>
      </c>
      <c r="X111" s="13" t="e">
        <f t="shared" ref="X111" si="1612">X110/X106</f>
        <v>#DIV/0!</v>
      </c>
      <c r="Y111" s="13">
        <f t="shared" ref="Y111" si="1613">Y110/Y106</f>
        <v>1.3189393939393939</v>
      </c>
      <c r="Z111" s="13">
        <f t="shared" ref="Z111" si="1614">Z110/Z106</f>
        <v>0.46583850931677018</v>
      </c>
      <c r="AA111" s="13">
        <f t="shared" ref="AA111:AD111" si="1615">AA110/AA106</f>
        <v>4.6470588235294121</v>
      </c>
      <c r="AB111" s="13" t="e">
        <f t="shared" ref="AB111" si="1616">AB110/AB106</f>
        <v>#DIV/0!</v>
      </c>
      <c r="AC111" s="14" t="e">
        <f t="shared" si="1615"/>
        <v>#DIV/0!</v>
      </c>
      <c r="AD111" s="223">
        <f t="shared" si="1615"/>
        <v>0.12412089590117042</v>
      </c>
      <c r="AE111" s="13">
        <f t="shared" ref="AE111" si="1617">AE110/AE106</f>
        <v>-5.734672304439746E-2</v>
      </c>
      <c r="AF111" s="13">
        <f t="shared" ref="AF111" si="1618">AF110/AF106</f>
        <v>5.5214723926380369E-2</v>
      </c>
      <c r="AG111" s="13">
        <f t="shared" ref="AG111" si="1619">AG110/AG106</f>
        <v>-0.97519917758930863</v>
      </c>
      <c r="AH111" s="13" t="e">
        <f t="shared" ref="AH111" si="1620">AH110/AH106</f>
        <v>#DIV/0!</v>
      </c>
      <c r="AI111" s="13" t="e">
        <f t="shared" ref="AI111" si="1621">AI110/AI106</f>
        <v>#DIV/0!</v>
      </c>
      <c r="AJ111" s="13">
        <f t="shared" ref="AJ111" si="1622">AJ110/AJ106</f>
        <v>-0.67428571428571427</v>
      </c>
      <c r="AK111" s="13">
        <f t="shared" ref="AK111" si="1623">AK110/AK106</f>
        <v>0.50490654205607477</v>
      </c>
      <c r="AL111" s="13">
        <f t="shared" ref="AL111" si="1624">AL110/AL106</f>
        <v>-0.44304609218436874</v>
      </c>
      <c r="AM111" s="13">
        <f t="shared" ref="AM111" si="1625">AM110/AM106</f>
        <v>-0.71043771043771042</v>
      </c>
      <c r="AN111" s="13">
        <f t="shared" ref="AN111" si="1626">AN110/AN106</f>
        <v>2.9148936170212765</v>
      </c>
      <c r="AO111" s="162">
        <f t="shared" ref="AO111" si="1627">AO110/AO106</f>
        <v>0.35337349162719067</v>
      </c>
      <c r="AP111" s="13">
        <f t="shared" ref="AP111" si="1628">AP110/AP106</f>
        <v>0.13078251514636771</v>
      </c>
      <c r="AQ111" s="14" t="e">
        <f t="shared" ref="AQ111" si="1629">AQ110/AQ106</f>
        <v>#DIV/0!</v>
      </c>
      <c r="AR111" s="13" t="e">
        <f t="shared" ref="AR111" si="1630">AR110/AR106</f>
        <v>#DIV/0!</v>
      </c>
      <c r="AS111" s="13" t="e">
        <f t="shared" ref="AS111" si="1631">AS110/AS106</f>
        <v>#DIV/0!</v>
      </c>
      <c r="AT111" s="13" t="e">
        <f t="shared" ref="AT111" si="1632">AT110/AT106</f>
        <v>#DIV/0!</v>
      </c>
      <c r="AU111" s="13" t="e">
        <f t="shared" ref="AU111" si="1633">AU110/AU106</f>
        <v>#DIV/0!</v>
      </c>
      <c r="AV111" s="13" t="e">
        <f t="shared" ref="AV111" si="1634">AV110/AV106</f>
        <v>#DIV/0!</v>
      </c>
      <c r="AW111" s="13">
        <f t="shared" ref="AW111" si="1635">AW110/AW106</f>
        <v>0.31053604436229204</v>
      </c>
      <c r="AX111" s="13">
        <f t="shared" ref="AX111" si="1636">AX110/AX106</f>
        <v>-3.7985865724381625E-2</v>
      </c>
      <c r="AY111" s="13">
        <f t="shared" ref="AY111" si="1637">AY110/AY106</f>
        <v>-1</v>
      </c>
      <c r="AZ111" s="13" t="e">
        <f t="shared" ref="AZ111" si="1638">AZ110/AZ106</f>
        <v>#DIV/0!</v>
      </c>
      <c r="BA111" s="13" t="e">
        <f t="shared" ref="BA111" si="1639">BA110/BA106</f>
        <v>#DIV/0!</v>
      </c>
      <c r="BB111" s="14" t="e">
        <f t="shared" ref="BB111" si="1640">BB110/BB106</f>
        <v>#DIV/0!</v>
      </c>
      <c r="BC111" s="13">
        <f t="shared" ref="BC111" si="1641">BC110/BC106</f>
        <v>-0.46558802221685586</v>
      </c>
      <c r="BD111" s="13">
        <f t="shared" ref="BD111" si="1642">BD110/BD106</f>
        <v>-0.46558802221685586</v>
      </c>
      <c r="BE111" s="13" t="e">
        <f t="shared" ref="BE111" si="1643">BE110/BE106</f>
        <v>#DIV/0!</v>
      </c>
      <c r="BF111" s="13">
        <f t="shared" ref="BF111" si="1644">BF110/BF106</f>
        <v>1.3132445690259285</v>
      </c>
      <c r="BG111" s="13">
        <f t="shared" ref="BG111:BH111" si="1645">BG110/BG106</f>
        <v>2.8328314934431272E-2</v>
      </c>
      <c r="BH111" s="162">
        <f t="shared" si="1645"/>
        <v>3.5875468415229164E-2</v>
      </c>
      <c r="BI111" s="223">
        <f t="shared" ref="BI111" si="1646">BI110/BI106</f>
        <v>8.5903902827413073E-2</v>
      </c>
      <c r="BJ111" s="13" t="e">
        <f t="shared" ref="BJ111:BK111" si="1647">BJ110/BJ106</f>
        <v>#DIV/0!</v>
      </c>
      <c r="BK111" s="50">
        <f t="shared" si="1647"/>
        <v>8.5903902827413073E-2</v>
      </c>
      <c r="BM111" s="14">
        <f t="shared" ref="BM111" si="1648">BM110/BM106</f>
        <v>3.5875468415229164E-2</v>
      </c>
    </row>
    <row r="112" spans="1:65" ht="15.6" x14ac:dyDescent="0.3">
      <c r="A112" s="128"/>
      <c r="B112" s="5" t="s">
        <v>334</v>
      </c>
      <c r="C112" s="126">
        <f>C107/C104</f>
        <v>0.82821907185813914</v>
      </c>
      <c r="D112" s="126">
        <f t="shared" ref="D112:BK112" si="1649">D107/D104</f>
        <v>0.82093085147217626</v>
      </c>
      <c r="E112" s="126">
        <f t="shared" si="1649"/>
        <v>1.0254376713773465</v>
      </c>
      <c r="F112" s="126">
        <f t="shared" si="1649"/>
        <v>0.82766757264749236</v>
      </c>
      <c r="G112" s="126">
        <f t="shared" si="1649"/>
        <v>0.75654241018135016</v>
      </c>
      <c r="H112" s="126" t="e">
        <f t="shared" si="1649"/>
        <v>#DIV/0!</v>
      </c>
      <c r="I112" s="126" t="e">
        <f t="shared" si="1649"/>
        <v>#DIV/0!</v>
      </c>
      <c r="J112" s="126" t="e">
        <f t="shared" si="1649"/>
        <v>#DIV/0!</v>
      </c>
      <c r="K112" s="126" t="e">
        <f t="shared" si="1649"/>
        <v>#DIV/0!</v>
      </c>
      <c r="L112" s="126">
        <f t="shared" si="1649"/>
        <v>0.3605236656596173</v>
      </c>
      <c r="M112" s="126">
        <f t="shared" si="1649"/>
        <v>0.78938781753062182</v>
      </c>
      <c r="N112" s="126">
        <f t="shared" si="1649"/>
        <v>0.4943820224719101</v>
      </c>
      <c r="O112" s="126">
        <f t="shared" si="1649"/>
        <v>2.5123888559573206</v>
      </c>
      <c r="P112" s="126">
        <f t="shared" si="1649"/>
        <v>0.9668814186387702</v>
      </c>
      <c r="Q112" s="126" t="e">
        <f t="shared" si="1649"/>
        <v>#DIV/0!</v>
      </c>
      <c r="R112" s="126">
        <f t="shared" si="1649"/>
        <v>0.49507762211283607</v>
      </c>
      <c r="S112" s="126" t="e">
        <f t="shared" si="1649"/>
        <v>#DIV/0!</v>
      </c>
      <c r="T112" s="126" t="e">
        <f t="shared" si="1649"/>
        <v>#DIV/0!</v>
      </c>
      <c r="U112" s="126" t="e">
        <f t="shared" si="1649"/>
        <v>#DIV/0!</v>
      </c>
      <c r="V112" s="177" t="e">
        <f t="shared" si="1649"/>
        <v>#DIV/0!</v>
      </c>
      <c r="W112" s="126" t="e">
        <f t="shared" si="1649"/>
        <v>#DIV/0!</v>
      </c>
      <c r="X112" s="126" t="e">
        <f t="shared" si="1649"/>
        <v>#DIV/0!</v>
      </c>
      <c r="Y112" s="126">
        <f t="shared" si="1649"/>
        <v>0.82329209252286173</v>
      </c>
      <c r="Z112" s="126">
        <f t="shared" si="1649"/>
        <v>0.73865414710485133</v>
      </c>
      <c r="AA112" s="126">
        <f t="shared" si="1649"/>
        <v>0.6508474576271186</v>
      </c>
      <c r="AB112" s="126">
        <f t="shared" ref="AB112" si="1650">AB107/AB104</f>
        <v>0</v>
      </c>
      <c r="AC112" s="214" t="e">
        <f t="shared" si="1649"/>
        <v>#DIV/0!</v>
      </c>
      <c r="AD112" s="224">
        <f t="shared" si="1649"/>
        <v>0.83690494394598192</v>
      </c>
      <c r="AE112" s="126">
        <f t="shared" si="1649"/>
        <v>1.1569899448589036</v>
      </c>
      <c r="AF112" s="126">
        <f t="shared" si="1649"/>
        <v>0.94852941176470584</v>
      </c>
      <c r="AG112" s="126">
        <f t="shared" si="1649"/>
        <v>3.9100486223662884E-2</v>
      </c>
      <c r="AH112" s="126" t="e">
        <f t="shared" si="1649"/>
        <v>#DIV/0!</v>
      </c>
      <c r="AI112" s="126" t="e">
        <f t="shared" si="1649"/>
        <v>#DIV/0!</v>
      </c>
      <c r="AJ112" s="126">
        <f t="shared" si="1649"/>
        <v>0.30810810810810813</v>
      </c>
      <c r="AK112" s="126">
        <f t="shared" si="1649"/>
        <v>0.72143817204301075</v>
      </c>
      <c r="AL112" s="126">
        <f t="shared" si="1649"/>
        <v>0.629661516153881</v>
      </c>
      <c r="AM112" s="126">
        <f t="shared" si="1649"/>
        <v>0.35833333333333334</v>
      </c>
      <c r="AN112" s="126">
        <f t="shared" si="1649"/>
        <v>2.13953488372093</v>
      </c>
      <c r="AO112" s="177">
        <f t="shared" si="1649"/>
        <v>0.82811269890497885</v>
      </c>
      <c r="AP112" s="126">
        <f t="shared" si="1649"/>
        <v>0.90177684457689877</v>
      </c>
      <c r="AQ112" s="214" t="e">
        <f t="shared" si="1649"/>
        <v>#DIV/0!</v>
      </c>
      <c r="AR112" s="126" t="e">
        <f t="shared" si="1649"/>
        <v>#DIV/0!</v>
      </c>
      <c r="AS112" s="126" t="e">
        <f t="shared" si="1649"/>
        <v>#DIV/0!</v>
      </c>
      <c r="AT112" s="126" t="e">
        <f t="shared" si="1649"/>
        <v>#DIV/0!</v>
      </c>
      <c r="AU112" s="126" t="e">
        <f t="shared" si="1649"/>
        <v>#DIV/0!</v>
      </c>
      <c r="AV112" s="126" t="e">
        <f t="shared" si="1649"/>
        <v>#DIV/0!</v>
      </c>
      <c r="AW112" s="126">
        <f t="shared" si="1649"/>
        <v>0.39564732142857145</v>
      </c>
      <c r="AX112" s="126">
        <f t="shared" si="1649"/>
        <v>0.6493738819320215</v>
      </c>
      <c r="AY112" s="126">
        <f t="shared" si="1649"/>
        <v>0</v>
      </c>
      <c r="AZ112" s="126" t="e">
        <f t="shared" si="1649"/>
        <v>#DIV/0!</v>
      </c>
      <c r="BA112" s="126" t="e">
        <f t="shared" si="1649"/>
        <v>#DIV/0!</v>
      </c>
      <c r="BB112" s="214" t="e">
        <f t="shared" si="1649"/>
        <v>#DIV/0!</v>
      </c>
      <c r="BC112" s="126">
        <f t="shared" si="1649"/>
        <v>0.51226851851851851</v>
      </c>
      <c r="BD112" s="126">
        <f t="shared" si="1649"/>
        <v>0.50756880733944953</v>
      </c>
      <c r="BE112" s="126">
        <f t="shared" si="1649"/>
        <v>0</v>
      </c>
      <c r="BF112" s="126">
        <f t="shared" si="1649"/>
        <v>2.8334763948497854</v>
      </c>
      <c r="BG112" s="126">
        <f t="shared" si="1649"/>
        <v>1.123631416175201</v>
      </c>
      <c r="BH112" s="177">
        <f t="shared" si="1649"/>
        <v>1.0570173328037658</v>
      </c>
      <c r="BI112" s="224">
        <f t="shared" si="1649"/>
        <v>0.91567957183436288</v>
      </c>
      <c r="BJ112" s="126">
        <f t="shared" si="1649"/>
        <v>0</v>
      </c>
      <c r="BK112" s="126">
        <f t="shared" si="1649"/>
        <v>0.95240020136576897</v>
      </c>
      <c r="BM112" s="126" t="e">
        <f t="shared" ref="BM112" si="1651">BM107/BM104</f>
        <v>#DIV/0!</v>
      </c>
    </row>
    <row r="113" spans="1:69" s="180" customFormat="1" ht="15.6" x14ac:dyDescent="0.3">
      <c r="A113" s="128"/>
      <c r="B113" s="5" t="s">
        <v>335</v>
      </c>
      <c r="C113" s="11">
        <f>C107-C104</f>
        <v>-258302</v>
      </c>
      <c r="D113" s="11">
        <f t="shared" ref="D113:BM113" si="1652">D107-D104</f>
        <v>-69977</v>
      </c>
      <c r="E113" s="11">
        <f t="shared" si="1652"/>
        <v>603</v>
      </c>
      <c r="F113" s="11">
        <f t="shared" si="1652"/>
        <v>-25489</v>
      </c>
      <c r="G113" s="11">
        <f t="shared" si="1652"/>
        <v>-23453</v>
      </c>
      <c r="H113" s="11">
        <f t="shared" si="1652"/>
        <v>0</v>
      </c>
      <c r="I113" s="11">
        <f t="shared" si="1652"/>
        <v>0</v>
      </c>
      <c r="J113" s="11">
        <f t="shared" si="1652"/>
        <v>33</v>
      </c>
      <c r="K113" s="11">
        <f t="shared" si="1652"/>
        <v>0</v>
      </c>
      <c r="L113" s="11">
        <f t="shared" si="1652"/>
        <v>-635</v>
      </c>
      <c r="M113" s="11">
        <f t="shared" si="1652"/>
        <v>-33048</v>
      </c>
      <c r="N113" s="11">
        <f t="shared" si="1652"/>
        <v>-405</v>
      </c>
      <c r="O113" s="11">
        <f t="shared" si="1652"/>
        <v>12757</v>
      </c>
      <c r="P113" s="11">
        <f t="shared" si="1652"/>
        <v>-5192</v>
      </c>
      <c r="Q113" s="11">
        <f t="shared" si="1652"/>
        <v>0</v>
      </c>
      <c r="R113" s="11">
        <f t="shared" si="1652"/>
        <v>-2667</v>
      </c>
      <c r="S113" s="11">
        <f t="shared" si="1652"/>
        <v>0</v>
      </c>
      <c r="T113" s="11">
        <f t="shared" si="1652"/>
        <v>0</v>
      </c>
      <c r="U113" s="11">
        <f t="shared" si="1652"/>
        <v>0</v>
      </c>
      <c r="V113" s="9">
        <f t="shared" si="1652"/>
        <v>0</v>
      </c>
      <c r="W113" s="11">
        <f t="shared" si="1652"/>
        <v>0</v>
      </c>
      <c r="X113" s="11">
        <f t="shared" si="1652"/>
        <v>0</v>
      </c>
      <c r="Y113" s="11">
        <f t="shared" si="1652"/>
        <v>-657</v>
      </c>
      <c r="Z113" s="11">
        <f t="shared" si="1652"/>
        <v>-167</v>
      </c>
      <c r="AA113" s="11">
        <f t="shared" si="1652"/>
        <v>-721</v>
      </c>
      <c r="AB113" s="11">
        <f t="shared" ref="AB113" si="1653">AB107-AB104</f>
        <v>-112</v>
      </c>
      <c r="AC113" s="10">
        <f t="shared" si="1652"/>
        <v>0</v>
      </c>
      <c r="AD113" s="222">
        <f t="shared" si="1652"/>
        <v>-407432</v>
      </c>
      <c r="AE113" s="11">
        <f t="shared" si="1652"/>
        <v>484</v>
      </c>
      <c r="AF113" s="11">
        <f t="shared" si="1652"/>
        <v>-28</v>
      </c>
      <c r="AG113" s="11">
        <f t="shared" si="1652"/>
        <v>-4743</v>
      </c>
      <c r="AH113" s="11">
        <f t="shared" si="1652"/>
        <v>0</v>
      </c>
      <c r="AI113" s="11">
        <f t="shared" si="1652"/>
        <v>0</v>
      </c>
      <c r="AJ113" s="11">
        <f t="shared" si="1652"/>
        <v>-256</v>
      </c>
      <c r="AK113" s="11">
        <f t="shared" si="1652"/>
        <v>-2487</v>
      </c>
      <c r="AL113" s="11">
        <f t="shared" si="1652"/>
        <v>-8173</v>
      </c>
      <c r="AM113" s="11">
        <f t="shared" si="1652"/>
        <v>-154</v>
      </c>
      <c r="AN113" s="11">
        <f t="shared" si="1652"/>
        <v>98</v>
      </c>
      <c r="AO113" s="9">
        <f t="shared" si="1652"/>
        <v>-14410</v>
      </c>
      <c r="AP113" s="11">
        <f t="shared" si="1652"/>
        <v>-17402</v>
      </c>
      <c r="AQ113" s="10">
        <f t="shared" si="1652"/>
        <v>0</v>
      </c>
      <c r="AR113" s="11">
        <f t="shared" si="1652"/>
        <v>0</v>
      </c>
      <c r="AS113" s="11">
        <f t="shared" si="1652"/>
        <v>0</v>
      </c>
      <c r="AT113" s="11">
        <f t="shared" si="1652"/>
        <v>0</v>
      </c>
      <c r="AU113" s="11">
        <f t="shared" si="1652"/>
        <v>0</v>
      </c>
      <c r="AV113" s="11">
        <f t="shared" si="1652"/>
        <v>0</v>
      </c>
      <c r="AW113" s="11">
        <f t="shared" si="1652"/>
        <v>-3249</v>
      </c>
      <c r="AX113" s="11">
        <f t="shared" si="1652"/>
        <v>-588</v>
      </c>
      <c r="AY113" s="11">
        <f t="shared" si="1652"/>
        <v>-305</v>
      </c>
      <c r="AZ113" s="11">
        <f t="shared" si="1652"/>
        <v>0</v>
      </c>
      <c r="BA113" s="11">
        <f t="shared" si="1652"/>
        <v>0</v>
      </c>
      <c r="BB113" s="10">
        <f t="shared" si="1652"/>
        <v>0</v>
      </c>
      <c r="BC113" s="11">
        <f t="shared" si="1652"/>
        <v>-2107</v>
      </c>
      <c r="BD113" s="11">
        <f t="shared" si="1652"/>
        <v>-2147</v>
      </c>
      <c r="BE113" s="11">
        <f t="shared" si="1652"/>
        <v>-41</v>
      </c>
      <c r="BF113" s="11">
        <f t="shared" si="1652"/>
        <v>2136</v>
      </c>
      <c r="BG113" s="11">
        <f t="shared" si="1652"/>
        <v>132759</v>
      </c>
      <c r="BH113" s="11">
        <f t="shared" si="1652"/>
        <v>79387</v>
      </c>
      <c r="BI113" s="222">
        <f t="shared" si="1652"/>
        <v>-328045</v>
      </c>
      <c r="BJ113" s="11">
        <f t="shared" si="1652"/>
        <v>-150000</v>
      </c>
      <c r="BK113" s="11">
        <f t="shared" si="1652"/>
        <v>-178045</v>
      </c>
      <c r="BL113" s="11">
        <f t="shared" si="1652"/>
        <v>3562405</v>
      </c>
      <c r="BM113" s="11">
        <f t="shared" si="1652"/>
        <v>1471718</v>
      </c>
    </row>
    <row r="114" spans="1:69" s="180" customFormat="1" ht="15.6" x14ac:dyDescent="0.3">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6"/>
      <c r="AD114" s="225"/>
      <c r="AE114" s="5"/>
      <c r="AF114" s="5"/>
      <c r="AG114" s="5"/>
      <c r="AH114" s="5"/>
      <c r="AI114" s="5"/>
      <c r="AJ114" s="5"/>
      <c r="AK114" s="5"/>
      <c r="AL114" s="5"/>
      <c r="AM114" s="5"/>
      <c r="AN114" s="5"/>
      <c r="AO114" s="16"/>
      <c r="AP114" s="5"/>
      <c r="AQ114" s="6"/>
      <c r="AR114" s="5"/>
      <c r="AS114" s="5"/>
      <c r="AT114" s="5"/>
      <c r="AU114" s="5"/>
      <c r="AV114" s="5"/>
      <c r="AW114" s="6"/>
      <c r="AX114" s="5"/>
      <c r="AY114" s="5"/>
      <c r="AZ114" s="5"/>
      <c r="BA114" s="5"/>
      <c r="BB114" s="6"/>
      <c r="BC114" s="5"/>
      <c r="BD114" s="5"/>
      <c r="BE114" s="5"/>
      <c r="BF114" s="5"/>
      <c r="BG114" s="5"/>
      <c r="BH114" s="16"/>
      <c r="BI114" s="225"/>
      <c r="BJ114" s="5"/>
      <c r="BK114" s="48"/>
    </row>
    <row r="115" spans="1:69" ht="15.6" x14ac:dyDescent="0.3">
      <c r="A115" s="15" t="s">
        <v>143</v>
      </c>
      <c r="B115" s="11" t="s">
        <v>329</v>
      </c>
      <c r="C115" s="120">
        <v>0</v>
      </c>
      <c r="D115" s="120">
        <v>0</v>
      </c>
      <c r="E115" s="120">
        <v>0</v>
      </c>
      <c r="F115" s="120">
        <v>0</v>
      </c>
      <c r="G115" s="120">
        <v>0</v>
      </c>
      <c r="H115" s="120">
        <v>3018888</v>
      </c>
      <c r="I115" s="120">
        <v>0</v>
      </c>
      <c r="J115" s="120">
        <v>0</v>
      </c>
      <c r="K115" s="120">
        <v>0</v>
      </c>
      <c r="L115" s="120">
        <v>0</v>
      </c>
      <c r="M115" s="120">
        <v>0</v>
      </c>
      <c r="N115" s="120">
        <v>0</v>
      </c>
      <c r="O115" s="120">
        <v>0</v>
      </c>
      <c r="P115" s="120">
        <v>0</v>
      </c>
      <c r="Q115" s="120">
        <v>0</v>
      </c>
      <c r="R115" s="120">
        <v>0</v>
      </c>
      <c r="S115" s="120">
        <v>0</v>
      </c>
      <c r="T115" s="120">
        <v>0</v>
      </c>
      <c r="U115" s="120"/>
      <c r="V115" s="189">
        <v>0</v>
      </c>
      <c r="W115" s="120">
        <v>0</v>
      </c>
      <c r="X115" s="120">
        <v>0</v>
      </c>
      <c r="Y115" s="120">
        <v>0</v>
      </c>
      <c r="Z115" s="120">
        <v>0</v>
      </c>
      <c r="AA115" s="120">
        <v>0</v>
      </c>
      <c r="AB115" s="120"/>
      <c r="AC115" s="151">
        <v>0</v>
      </c>
      <c r="AD115" s="228">
        <f t="shared" ref="AD115:AD116" si="1654">SUM(C115:AC115)</f>
        <v>3018888</v>
      </c>
      <c r="AE115" s="120">
        <v>0</v>
      </c>
      <c r="AF115" s="120">
        <v>0</v>
      </c>
      <c r="AG115" s="120">
        <v>0</v>
      </c>
      <c r="AH115" s="120">
        <v>0</v>
      </c>
      <c r="AI115" s="120">
        <v>0</v>
      </c>
      <c r="AJ115" s="120">
        <v>0</v>
      </c>
      <c r="AK115" s="120">
        <v>0</v>
      </c>
      <c r="AL115" s="120">
        <v>0</v>
      </c>
      <c r="AM115" s="120">
        <v>0</v>
      </c>
      <c r="AN115" s="120">
        <v>0</v>
      </c>
      <c r="AO115" s="189">
        <v>0</v>
      </c>
      <c r="AP115" s="120">
        <v>0</v>
      </c>
      <c r="AQ115" s="151">
        <v>0</v>
      </c>
      <c r="AR115" s="120">
        <v>0</v>
      </c>
      <c r="AS115" s="120"/>
      <c r="AT115" s="120"/>
      <c r="AU115" s="120">
        <v>0</v>
      </c>
      <c r="AV115" s="120"/>
      <c r="AW115" s="120">
        <v>0</v>
      </c>
      <c r="AX115" s="120">
        <v>0</v>
      </c>
      <c r="AY115" s="120">
        <v>0</v>
      </c>
      <c r="AZ115" s="120">
        <v>0</v>
      </c>
      <c r="BA115" s="120">
        <v>0</v>
      </c>
      <c r="BB115" s="151">
        <v>0</v>
      </c>
      <c r="BC115" s="120">
        <v>0</v>
      </c>
      <c r="BD115" s="120">
        <v>0</v>
      </c>
      <c r="BE115" s="120">
        <v>0</v>
      </c>
      <c r="BF115" s="120">
        <v>0</v>
      </c>
      <c r="BG115" s="120">
        <v>68729440</v>
      </c>
      <c r="BH115" s="9">
        <f>SUM(AE115:BG115)</f>
        <v>68729440</v>
      </c>
      <c r="BI115" s="221">
        <f>AD115+BH115</f>
        <v>71748328</v>
      </c>
      <c r="BJ115" s="96">
        <v>68707328</v>
      </c>
      <c r="BK115" s="49">
        <f t="shared" ref="BK115:BK116" si="1655">BI115-BJ115</f>
        <v>3041000</v>
      </c>
      <c r="BL115">
        <v>11</v>
      </c>
      <c r="BM115" s="30"/>
      <c r="BP115">
        <f>3496425-53457</f>
        <v>3442968</v>
      </c>
      <c r="BQ115" s="30">
        <f>+BP115-BK104</f>
        <v>-297489</v>
      </c>
    </row>
    <row r="116" spans="1:69" s="41" customFormat="1" ht="15.6" x14ac:dyDescent="0.3">
      <c r="A116" s="134" t="s">
        <v>143</v>
      </c>
      <c r="B116" s="215" t="s">
        <v>318</v>
      </c>
      <c r="C116" s="10">
        <v>0</v>
      </c>
      <c r="D116" s="10">
        <v>0</v>
      </c>
      <c r="E116" s="10">
        <v>0</v>
      </c>
      <c r="F116" s="10">
        <v>0</v>
      </c>
      <c r="G116" s="10">
        <v>0</v>
      </c>
      <c r="H116" s="10">
        <v>2203867</v>
      </c>
      <c r="I116" s="10">
        <v>0</v>
      </c>
      <c r="J116" s="10">
        <v>0</v>
      </c>
      <c r="K116" s="10">
        <v>0</v>
      </c>
      <c r="L116" s="10">
        <v>0</v>
      </c>
      <c r="M116" s="10">
        <v>0</v>
      </c>
      <c r="N116" s="10">
        <v>0</v>
      </c>
      <c r="O116" s="10">
        <v>0</v>
      </c>
      <c r="P116" s="10">
        <v>0</v>
      </c>
      <c r="Q116" s="10">
        <v>0</v>
      </c>
      <c r="R116" s="10">
        <v>0</v>
      </c>
      <c r="S116" s="10">
        <v>0</v>
      </c>
      <c r="T116" s="10">
        <v>0</v>
      </c>
      <c r="U116" s="10"/>
      <c r="V116" s="10">
        <v>0</v>
      </c>
      <c r="W116" s="10">
        <v>0</v>
      </c>
      <c r="X116" s="10">
        <v>0</v>
      </c>
      <c r="Y116" s="10">
        <v>0</v>
      </c>
      <c r="Z116" s="10">
        <v>0</v>
      </c>
      <c r="AA116" s="10">
        <v>0</v>
      </c>
      <c r="AB116" s="10">
        <v>0</v>
      </c>
      <c r="AC116" s="10">
        <v>0</v>
      </c>
      <c r="AD116" s="228">
        <f t="shared" si="1654"/>
        <v>2203867</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c r="AT116" s="10"/>
      <c r="AU116" s="10">
        <v>0</v>
      </c>
      <c r="AV116" s="10"/>
      <c r="AW116" s="10">
        <v>0</v>
      </c>
      <c r="AX116" s="10">
        <v>0</v>
      </c>
      <c r="AY116" s="10">
        <v>0</v>
      </c>
      <c r="AZ116" s="10">
        <v>0</v>
      </c>
      <c r="BA116" s="10">
        <v>0</v>
      </c>
      <c r="BB116" s="10">
        <v>0</v>
      </c>
      <c r="BC116" s="10">
        <v>0</v>
      </c>
      <c r="BD116" s="10">
        <v>0</v>
      </c>
      <c r="BE116" s="10">
        <v>0</v>
      </c>
      <c r="BF116" s="10">
        <v>0</v>
      </c>
      <c r="BG116" s="10">
        <v>36131</v>
      </c>
      <c r="BH116" s="10">
        <f>SUM(AE116:BG116)</f>
        <v>36131</v>
      </c>
      <c r="BI116" s="221">
        <f>AD116+BH116</f>
        <v>2239998</v>
      </c>
      <c r="BJ116" s="10">
        <v>0</v>
      </c>
      <c r="BK116" s="10">
        <f t="shared" si="1655"/>
        <v>2239998</v>
      </c>
      <c r="BM116" s="216"/>
    </row>
    <row r="117" spans="1:69" ht="15.6" x14ac:dyDescent="0.3">
      <c r="A117" s="128"/>
      <c r="B117" s="12" t="s">
        <v>319</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2053688</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10">
        <f>IF('Upto Month COPPY'!$L$51="",0,'Upto Month COPPY'!$L$51)</f>
        <v>0</v>
      </c>
      <c r="AD117" s="228">
        <f t="shared" ref="AD117:AD118" si="1656">SUM(C117:AC117)</f>
        <v>2053688</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10">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10">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51670724</v>
      </c>
      <c r="BH117" s="9">
        <f>SUM(AE117:BG117)</f>
        <v>51670724</v>
      </c>
      <c r="BI117" s="221">
        <f>AD117+BH117</f>
        <v>53724412</v>
      </c>
      <c r="BJ117" s="9">
        <f>IF('Upto Month COPPY'!$L$60="",0,'Upto Month COPPY'!$L$60)</f>
        <v>51663421</v>
      </c>
      <c r="BK117" s="49">
        <f t="shared" ref="BK117:BK118" si="1657">BI117-BJ117</f>
        <v>2060991</v>
      </c>
      <c r="BL117">
        <f>'Upto Month COPPY'!$L$61</f>
        <v>2060992</v>
      </c>
      <c r="BM117" s="30">
        <f t="shared" ref="BM117:BM121" si="1658">BK117-AD117</f>
        <v>7303</v>
      </c>
    </row>
    <row r="118" spans="1:69" ht="15.6" x14ac:dyDescent="0.3">
      <c r="A118" s="128"/>
      <c r="B118" s="182" t="s">
        <v>320</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2308964</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10">
        <f>IF('Upto Month Current'!$L$51="",0,'Upto Month Current'!$L$51)</f>
        <v>0</v>
      </c>
      <c r="AD118" s="228">
        <f t="shared" si="1656"/>
        <v>2308964</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10">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10">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56089675</v>
      </c>
      <c r="BH118" s="9">
        <f>SUM(AE118:BG118)</f>
        <v>56089675</v>
      </c>
      <c r="BI118" s="221">
        <f>AD118+BH118</f>
        <v>58398639</v>
      </c>
      <c r="BJ118" s="9">
        <f>IF('Upto Month Current'!$L$60="",0,'Upto Month Current'!$L$60)</f>
        <v>56071840</v>
      </c>
      <c r="BK118" s="49">
        <f t="shared" si="1657"/>
        <v>2326799</v>
      </c>
      <c r="BL118">
        <f>'Upto Month Current'!$L$61</f>
        <v>2326799</v>
      </c>
      <c r="BM118" s="30">
        <f t="shared" si="1658"/>
        <v>17835</v>
      </c>
    </row>
    <row r="119" spans="1:69" ht="15.6" x14ac:dyDescent="0.3">
      <c r="A119" s="128"/>
      <c r="B119" s="5" t="s">
        <v>132</v>
      </c>
      <c r="C119" s="11">
        <f>C118-C116</f>
        <v>0</v>
      </c>
      <c r="D119" s="11">
        <f t="shared" ref="D119" si="1659">D118-D116</f>
        <v>0</v>
      </c>
      <c r="E119" s="11">
        <f t="shared" ref="E119" si="1660">E118-E116</f>
        <v>0</v>
      </c>
      <c r="F119" s="11">
        <f t="shared" ref="F119" si="1661">F118-F116</f>
        <v>0</v>
      </c>
      <c r="G119" s="11">
        <f t="shared" ref="G119" si="1662">G118-G116</f>
        <v>0</v>
      </c>
      <c r="H119" s="11">
        <f t="shared" ref="H119" si="1663">H118-H116</f>
        <v>105097</v>
      </c>
      <c r="I119" s="11">
        <f t="shared" ref="I119" si="1664">I118-I116</f>
        <v>0</v>
      </c>
      <c r="J119" s="11">
        <f t="shared" ref="J119" si="1665">J118-J116</f>
        <v>0</v>
      </c>
      <c r="K119" s="11">
        <f t="shared" ref="K119" si="1666">K118-K116</f>
        <v>0</v>
      </c>
      <c r="L119" s="11">
        <f t="shared" ref="L119" si="1667">L118-L116</f>
        <v>0</v>
      </c>
      <c r="M119" s="11">
        <f t="shared" ref="M119" si="1668">M118-M116</f>
        <v>0</v>
      </c>
      <c r="N119" s="11">
        <f t="shared" ref="N119" si="1669">N118-N116</f>
        <v>0</v>
      </c>
      <c r="O119" s="11">
        <f t="shared" ref="O119" si="1670">O118-O116</f>
        <v>0</v>
      </c>
      <c r="P119" s="11">
        <f t="shared" ref="P119" si="1671">P118-P116</f>
        <v>0</v>
      </c>
      <c r="Q119" s="11">
        <f t="shared" ref="Q119" si="1672">Q118-Q116</f>
        <v>0</v>
      </c>
      <c r="R119" s="11">
        <f t="shared" ref="R119" si="1673">R118-R116</f>
        <v>0</v>
      </c>
      <c r="S119" s="11">
        <f t="shared" ref="S119" si="1674">S118-S116</f>
        <v>0</v>
      </c>
      <c r="T119" s="11">
        <f t="shared" ref="T119:U119" si="1675">T118-T116</f>
        <v>0</v>
      </c>
      <c r="U119" s="11">
        <f t="shared" si="1675"/>
        <v>0</v>
      </c>
      <c r="V119" s="9">
        <f t="shared" ref="V119" si="1676">V118-V116</f>
        <v>0</v>
      </c>
      <c r="W119" s="11">
        <f t="shared" ref="W119" si="1677">W118-W116</f>
        <v>0</v>
      </c>
      <c r="X119" s="11">
        <f t="shared" ref="X119" si="1678">X118-X116</f>
        <v>0</v>
      </c>
      <c r="Y119" s="11">
        <f t="shared" ref="Y119" si="1679">Y118-Y116</f>
        <v>0</v>
      </c>
      <c r="Z119" s="11">
        <f t="shared" ref="Z119" si="1680">Z118-Z116</f>
        <v>0</v>
      </c>
      <c r="AA119" s="11">
        <f t="shared" ref="AA119:AD119" si="1681">AA118-AA116</f>
        <v>0</v>
      </c>
      <c r="AB119" s="11">
        <f t="shared" ref="AB119" si="1682">AB118-AB116</f>
        <v>0</v>
      </c>
      <c r="AC119" s="10">
        <f t="shared" si="1681"/>
        <v>0</v>
      </c>
      <c r="AD119" s="222">
        <f t="shared" si="1681"/>
        <v>105097</v>
      </c>
      <c r="AE119" s="11">
        <f t="shared" ref="AE119" si="1683">AE118-AE116</f>
        <v>0</v>
      </c>
      <c r="AF119" s="11">
        <f t="shared" ref="AF119" si="1684">AF118-AF116</f>
        <v>0</v>
      </c>
      <c r="AG119" s="11">
        <f t="shared" ref="AG119" si="1685">AG118-AG116</f>
        <v>0</v>
      </c>
      <c r="AH119" s="11">
        <f t="shared" ref="AH119" si="1686">AH118-AH116</f>
        <v>0</v>
      </c>
      <c r="AI119" s="11">
        <f t="shared" ref="AI119" si="1687">AI118-AI116</f>
        <v>0</v>
      </c>
      <c r="AJ119" s="11">
        <f t="shared" ref="AJ119" si="1688">AJ118-AJ116</f>
        <v>0</v>
      </c>
      <c r="AK119" s="11">
        <f t="shared" ref="AK119" si="1689">AK118-AK116</f>
        <v>0</v>
      </c>
      <c r="AL119" s="11">
        <f t="shared" ref="AL119" si="1690">AL118-AL116</f>
        <v>0</v>
      </c>
      <c r="AM119" s="11">
        <f t="shared" ref="AM119" si="1691">AM118-AM116</f>
        <v>0</v>
      </c>
      <c r="AN119" s="11">
        <f t="shared" ref="AN119" si="1692">AN118-AN116</f>
        <v>0</v>
      </c>
      <c r="AO119" s="9">
        <f t="shared" ref="AO119" si="1693">AO118-AO116</f>
        <v>0</v>
      </c>
      <c r="AP119" s="11">
        <f t="shared" ref="AP119" si="1694">AP118-AP116</f>
        <v>0</v>
      </c>
      <c r="AQ119" s="10">
        <f t="shared" ref="AQ119" si="1695">AQ118-AQ116</f>
        <v>0</v>
      </c>
      <c r="AR119" s="11">
        <f t="shared" ref="AR119" si="1696">AR118-AR116</f>
        <v>0</v>
      </c>
      <c r="AS119" s="11">
        <f t="shared" ref="AS119" si="1697">AS118-AS116</f>
        <v>0</v>
      </c>
      <c r="AT119" s="11">
        <f t="shared" ref="AT119" si="1698">AT118-AT116</f>
        <v>0</v>
      </c>
      <c r="AU119" s="11">
        <f t="shared" ref="AU119" si="1699">AU118-AU116</f>
        <v>0</v>
      </c>
      <c r="AV119" s="11">
        <f t="shared" ref="AV119" si="1700">AV118-AV116</f>
        <v>0</v>
      </c>
      <c r="AW119" s="11">
        <f t="shared" ref="AW119" si="1701">AW118-AW116</f>
        <v>0</v>
      </c>
      <c r="AX119" s="11">
        <f t="shared" ref="AX119" si="1702">AX118-AX116</f>
        <v>0</v>
      </c>
      <c r="AY119" s="11">
        <f t="shared" ref="AY119" si="1703">AY118-AY116</f>
        <v>0</v>
      </c>
      <c r="AZ119" s="11">
        <f t="shared" ref="AZ119" si="1704">AZ118-AZ116</f>
        <v>0</v>
      </c>
      <c r="BA119" s="11">
        <f t="shared" ref="BA119" si="1705">BA118-BA116</f>
        <v>0</v>
      </c>
      <c r="BB119" s="10">
        <f t="shared" ref="BB119" si="1706">BB118-BB116</f>
        <v>0</v>
      </c>
      <c r="BC119" s="11">
        <f t="shared" ref="BC119" si="1707">BC118-BC116</f>
        <v>0</v>
      </c>
      <c r="BD119" s="11">
        <f t="shared" ref="BD119" si="1708">BD118-BD116</f>
        <v>0</v>
      </c>
      <c r="BE119" s="11">
        <f t="shared" ref="BE119" si="1709">BE118-BE116</f>
        <v>0</v>
      </c>
      <c r="BF119" s="11">
        <f t="shared" ref="BF119" si="1710">BF118-BF116</f>
        <v>0</v>
      </c>
      <c r="BG119" s="11">
        <f t="shared" ref="BG119:BH119" si="1711">BG118-BG116</f>
        <v>56053544</v>
      </c>
      <c r="BH119" s="9">
        <f t="shared" si="1711"/>
        <v>56053544</v>
      </c>
      <c r="BI119" s="222">
        <f t="shared" ref="BI119" si="1712">BI118-BI116</f>
        <v>56158641</v>
      </c>
      <c r="BJ119" s="11">
        <f t="shared" ref="BJ119:BK119" si="1713">BJ118-BJ116</f>
        <v>56071840</v>
      </c>
      <c r="BK119" s="49">
        <f t="shared" si="1713"/>
        <v>86801</v>
      </c>
      <c r="BM119" s="30">
        <f t="shared" si="1658"/>
        <v>-18296</v>
      </c>
    </row>
    <row r="120" spans="1:69" ht="15.6" x14ac:dyDescent="0.3">
      <c r="A120" s="128"/>
      <c r="B120" s="5" t="s">
        <v>133</v>
      </c>
      <c r="C120" s="13" t="e">
        <f>C119/C116</f>
        <v>#DIV/0!</v>
      </c>
      <c r="D120" s="13" t="e">
        <f t="shared" ref="D120" si="1714">D119/D116</f>
        <v>#DIV/0!</v>
      </c>
      <c r="E120" s="13" t="e">
        <f t="shared" ref="E120" si="1715">E119/E116</f>
        <v>#DIV/0!</v>
      </c>
      <c r="F120" s="13" t="e">
        <f t="shared" ref="F120" si="1716">F119/F116</f>
        <v>#DIV/0!</v>
      </c>
      <c r="G120" s="13" t="e">
        <f t="shared" ref="G120" si="1717">G119/G116</f>
        <v>#DIV/0!</v>
      </c>
      <c r="H120" s="13">
        <f t="shared" ref="H120" si="1718">H119/H116</f>
        <v>4.7687541943320533E-2</v>
      </c>
      <c r="I120" s="13" t="e">
        <f t="shared" ref="I120" si="1719">I119/I116</f>
        <v>#DIV/0!</v>
      </c>
      <c r="J120" s="13" t="e">
        <f t="shared" ref="J120" si="1720">J119/J116</f>
        <v>#DIV/0!</v>
      </c>
      <c r="K120" s="13" t="e">
        <f t="shared" ref="K120" si="1721">K119/K116</f>
        <v>#DIV/0!</v>
      </c>
      <c r="L120" s="13" t="e">
        <f t="shared" ref="L120" si="1722">L119/L116</f>
        <v>#DIV/0!</v>
      </c>
      <c r="M120" s="13" t="e">
        <f t="shared" ref="M120" si="1723">M119/M116</f>
        <v>#DIV/0!</v>
      </c>
      <c r="N120" s="13" t="e">
        <f t="shared" ref="N120" si="1724">N119/N116</f>
        <v>#DIV/0!</v>
      </c>
      <c r="O120" s="13" t="e">
        <f t="shared" ref="O120" si="1725">O119/O116</f>
        <v>#DIV/0!</v>
      </c>
      <c r="P120" s="13" t="e">
        <f t="shared" ref="P120" si="1726">P119/P116</f>
        <v>#DIV/0!</v>
      </c>
      <c r="Q120" s="13" t="e">
        <f t="shared" ref="Q120" si="1727">Q119/Q116</f>
        <v>#DIV/0!</v>
      </c>
      <c r="R120" s="13" t="e">
        <f t="shared" ref="R120" si="1728">R119/R116</f>
        <v>#DIV/0!</v>
      </c>
      <c r="S120" s="13" t="e">
        <f t="shared" ref="S120" si="1729">S119/S116</f>
        <v>#DIV/0!</v>
      </c>
      <c r="T120" s="13" t="e">
        <f t="shared" ref="T120:U120" si="1730">T119/T116</f>
        <v>#DIV/0!</v>
      </c>
      <c r="U120" s="13" t="e">
        <f t="shared" si="1730"/>
        <v>#DIV/0!</v>
      </c>
      <c r="V120" s="162" t="e">
        <f t="shared" ref="V120" si="1731">V119/V116</f>
        <v>#DIV/0!</v>
      </c>
      <c r="W120" s="13" t="e">
        <f t="shared" ref="W120" si="1732">W119/W116</f>
        <v>#DIV/0!</v>
      </c>
      <c r="X120" s="13" t="e">
        <f t="shared" ref="X120" si="1733">X119/X116</f>
        <v>#DIV/0!</v>
      </c>
      <c r="Y120" s="13" t="e">
        <f t="shared" ref="Y120" si="1734">Y119/Y116</f>
        <v>#DIV/0!</v>
      </c>
      <c r="Z120" s="13" t="e">
        <f t="shared" ref="Z120" si="1735">Z119/Z116</f>
        <v>#DIV/0!</v>
      </c>
      <c r="AA120" s="13" t="e">
        <f t="shared" ref="AA120:AD120" si="1736">AA119/AA116</f>
        <v>#DIV/0!</v>
      </c>
      <c r="AB120" s="13" t="e">
        <f t="shared" ref="AB120" si="1737">AB119/AB116</f>
        <v>#DIV/0!</v>
      </c>
      <c r="AC120" s="14" t="e">
        <f t="shared" si="1736"/>
        <v>#DIV/0!</v>
      </c>
      <c r="AD120" s="223">
        <f t="shared" si="1736"/>
        <v>4.7687541943320533E-2</v>
      </c>
      <c r="AE120" s="13" t="e">
        <f t="shared" ref="AE120" si="1738">AE119/AE116</f>
        <v>#DIV/0!</v>
      </c>
      <c r="AF120" s="13" t="e">
        <f t="shared" ref="AF120" si="1739">AF119/AF116</f>
        <v>#DIV/0!</v>
      </c>
      <c r="AG120" s="13" t="e">
        <f t="shared" ref="AG120" si="1740">AG119/AG116</f>
        <v>#DIV/0!</v>
      </c>
      <c r="AH120" s="13" t="e">
        <f t="shared" ref="AH120" si="1741">AH119/AH116</f>
        <v>#DIV/0!</v>
      </c>
      <c r="AI120" s="13" t="e">
        <f t="shared" ref="AI120" si="1742">AI119/AI116</f>
        <v>#DIV/0!</v>
      </c>
      <c r="AJ120" s="13" t="e">
        <f t="shared" ref="AJ120" si="1743">AJ119/AJ116</f>
        <v>#DIV/0!</v>
      </c>
      <c r="AK120" s="13" t="e">
        <f t="shared" ref="AK120" si="1744">AK119/AK116</f>
        <v>#DIV/0!</v>
      </c>
      <c r="AL120" s="13" t="e">
        <f t="shared" ref="AL120" si="1745">AL119/AL116</f>
        <v>#DIV/0!</v>
      </c>
      <c r="AM120" s="13" t="e">
        <f t="shared" ref="AM120" si="1746">AM119/AM116</f>
        <v>#DIV/0!</v>
      </c>
      <c r="AN120" s="13" t="e">
        <f t="shared" ref="AN120" si="1747">AN119/AN116</f>
        <v>#DIV/0!</v>
      </c>
      <c r="AO120" s="162" t="e">
        <f t="shared" ref="AO120" si="1748">AO119/AO116</f>
        <v>#DIV/0!</v>
      </c>
      <c r="AP120" s="13" t="e">
        <f t="shared" ref="AP120" si="1749">AP119/AP116</f>
        <v>#DIV/0!</v>
      </c>
      <c r="AQ120" s="14" t="e">
        <f t="shared" ref="AQ120" si="1750">AQ119/AQ116</f>
        <v>#DIV/0!</v>
      </c>
      <c r="AR120" s="13" t="e">
        <f t="shared" ref="AR120" si="1751">AR119/AR116</f>
        <v>#DIV/0!</v>
      </c>
      <c r="AS120" s="13" t="e">
        <f t="shared" ref="AS120" si="1752">AS119/AS116</f>
        <v>#DIV/0!</v>
      </c>
      <c r="AT120" s="13" t="e">
        <f t="shared" ref="AT120" si="1753">AT119/AT116</f>
        <v>#DIV/0!</v>
      </c>
      <c r="AU120" s="13" t="e">
        <f t="shared" ref="AU120" si="1754">AU119/AU116</f>
        <v>#DIV/0!</v>
      </c>
      <c r="AV120" s="13" t="e">
        <f t="shared" ref="AV120" si="1755">AV119/AV116</f>
        <v>#DIV/0!</v>
      </c>
      <c r="AW120" s="13" t="e">
        <f t="shared" ref="AW120" si="1756">AW119/AW116</f>
        <v>#DIV/0!</v>
      </c>
      <c r="AX120" s="13" t="e">
        <f t="shared" ref="AX120" si="1757">AX119/AX116</f>
        <v>#DIV/0!</v>
      </c>
      <c r="AY120" s="13" t="e">
        <f t="shared" ref="AY120" si="1758">AY119/AY116</f>
        <v>#DIV/0!</v>
      </c>
      <c r="AZ120" s="13" t="e">
        <f t="shared" ref="AZ120" si="1759">AZ119/AZ116</f>
        <v>#DIV/0!</v>
      </c>
      <c r="BA120" s="13" t="e">
        <f t="shared" ref="BA120" si="1760">BA119/BA116</f>
        <v>#DIV/0!</v>
      </c>
      <c r="BB120" s="14" t="e">
        <f t="shared" ref="BB120" si="1761">BB119/BB116</f>
        <v>#DIV/0!</v>
      </c>
      <c r="BC120" s="13" t="e">
        <f t="shared" ref="BC120" si="1762">BC119/BC116</f>
        <v>#DIV/0!</v>
      </c>
      <c r="BD120" s="13" t="e">
        <f t="shared" ref="BD120" si="1763">BD119/BD116</f>
        <v>#DIV/0!</v>
      </c>
      <c r="BE120" s="13" t="e">
        <f t="shared" ref="BE120" si="1764">BE119/BE116</f>
        <v>#DIV/0!</v>
      </c>
      <c r="BF120" s="13" t="e">
        <f t="shared" ref="BF120" si="1765">BF119/BF116</f>
        <v>#DIV/0!</v>
      </c>
      <c r="BG120" s="13">
        <f t="shared" ref="BG120:BH120" si="1766">BG119/BG116</f>
        <v>1551.3975256704769</v>
      </c>
      <c r="BH120" s="162">
        <f t="shared" si="1766"/>
        <v>1551.3975256704769</v>
      </c>
      <c r="BI120" s="223">
        <f t="shared" ref="BI120" si="1767">BI119/BI116</f>
        <v>25.070844259682374</v>
      </c>
      <c r="BJ120" s="13" t="e">
        <f t="shared" ref="BJ120:BK120" si="1768">BJ119/BJ116</f>
        <v>#DIV/0!</v>
      </c>
      <c r="BK120" s="50">
        <f t="shared" si="1768"/>
        <v>3.8750481027215206E-2</v>
      </c>
      <c r="BM120" s="162" t="e">
        <f t="shared" ref="BM120" si="1769">BM119/BM116</f>
        <v>#DIV/0!</v>
      </c>
    </row>
    <row r="121" spans="1:69" ht="15.6" x14ac:dyDescent="0.3">
      <c r="A121" s="128"/>
      <c r="B121" s="5" t="s">
        <v>134</v>
      </c>
      <c r="C121" s="11">
        <f>C118-C117</f>
        <v>0</v>
      </c>
      <c r="D121" s="11">
        <f t="shared" ref="D121:BK121" si="1770">D118-D117</f>
        <v>0</v>
      </c>
      <c r="E121" s="11">
        <f t="shared" si="1770"/>
        <v>0</v>
      </c>
      <c r="F121" s="11">
        <f t="shared" si="1770"/>
        <v>0</v>
      </c>
      <c r="G121" s="11">
        <f t="shared" si="1770"/>
        <v>0</v>
      </c>
      <c r="H121" s="11">
        <f t="shared" si="1770"/>
        <v>255276</v>
      </c>
      <c r="I121" s="11">
        <f t="shared" si="1770"/>
        <v>0</v>
      </c>
      <c r="J121" s="11">
        <f t="shared" si="1770"/>
        <v>0</v>
      </c>
      <c r="K121" s="11">
        <f t="shared" si="1770"/>
        <v>0</v>
      </c>
      <c r="L121" s="11">
        <f t="shared" si="1770"/>
        <v>0</v>
      </c>
      <c r="M121" s="11">
        <f t="shared" si="1770"/>
        <v>0</v>
      </c>
      <c r="N121" s="11">
        <f t="shared" si="1770"/>
        <v>0</v>
      </c>
      <c r="O121" s="11">
        <f t="shared" si="1770"/>
        <v>0</v>
      </c>
      <c r="P121" s="11">
        <f t="shared" si="1770"/>
        <v>0</v>
      </c>
      <c r="Q121" s="11">
        <f t="shared" si="1770"/>
        <v>0</v>
      </c>
      <c r="R121" s="11">
        <f t="shared" si="1770"/>
        <v>0</v>
      </c>
      <c r="S121" s="11">
        <f t="shared" si="1770"/>
        <v>0</v>
      </c>
      <c r="T121" s="11">
        <f t="shared" si="1770"/>
        <v>0</v>
      </c>
      <c r="U121" s="11">
        <f t="shared" ref="U121" si="1771">U118-U117</f>
        <v>0</v>
      </c>
      <c r="V121" s="9">
        <f t="shared" si="1770"/>
        <v>0</v>
      </c>
      <c r="W121" s="11">
        <f t="shared" si="1770"/>
        <v>0</v>
      </c>
      <c r="X121" s="11">
        <f t="shared" si="1770"/>
        <v>0</v>
      </c>
      <c r="Y121" s="11">
        <f t="shared" si="1770"/>
        <v>0</v>
      </c>
      <c r="Z121" s="11">
        <f t="shared" si="1770"/>
        <v>0</v>
      </c>
      <c r="AA121" s="11">
        <f t="shared" si="1770"/>
        <v>0</v>
      </c>
      <c r="AB121" s="11">
        <f t="shared" ref="AB121" si="1772">AB118-AB117</f>
        <v>0</v>
      </c>
      <c r="AC121" s="10">
        <f t="shared" ref="AC121:AD121" si="1773">AC118-AC117</f>
        <v>0</v>
      </c>
      <c r="AD121" s="222">
        <f t="shared" si="1773"/>
        <v>255276</v>
      </c>
      <c r="AE121" s="11">
        <f t="shared" si="1770"/>
        <v>0</v>
      </c>
      <c r="AF121" s="11">
        <f t="shared" si="1770"/>
        <v>0</v>
      </c>
      <c r="AG121" s="11">
        <f t="shared" si="1770"/>
        <v>0</v>
      </c>
      <c r="AH121" s="11">
        <f t="shared" si="1770"/>
        <v>0</v>
      </c>
      <c r="AI121" s="11">
        <f t="shared" si="1770"/>
        <v>0</v>
      </c>
      <c r="AJ121" s="11">
        <f t="shared" si="1770"/>
        <v>0</v>
      </c>
      <c r="AK121" s="11">
        <f t="shared" si="1770"/>
        <v>0</v>
      </c>
      <c r="AL121" s="11">
        <f t="shared" si="1770"/>
        <v>0</v>
      </c>
      <c r="AM121" s="11">
        <f t="shared" si="1770"/>
        <v>0</v>
      </c>
      <c r="AN121" s="11">
        <f t="shared" si="1770"/>
        <v>0</v>
      </c>
      <c r="AO121" s="9">
        <f t="shared" si="1770"/>
        <v>0</v>
      </c>
      <c r="AP121" s="11">
        <f t="shared" si="1770"/>
        <v>0</v>
      </c>
      <c r="AQ121" s="10">
        <f t="shared" si="1770"/>
        <v>0</v>
      </c>
      <c r="AR121" s="11">
        <f t="shared" si="1770"/>
        <v>0</v>
      </c>
      <c r="AS121" s="11">
        <f t="shared" si="1770"/>
        <v>0</v>
      </c>
      <c r="AT121" s="11">
        <f t="shared" si="1770"/>
        <v>0</v>
      </c>
      <c r="AU121" s="11">
        <f t="shared" si="1770"/>
        <v>0</v>
      </c>
      <c r="AV121" s="11">
        <f t="shared" si="1770"/>
        <v>0</v>
      </c>
      <c r="AW121" s="11">
        <f t="shared" si="1770"/>
        <v>0</v>
      </c>
      <c r="AX121" s="11">
        <f t="shared" si="1770"/>
        <v>0</v>
      </c>
      <c r="AY121" s="11">
        <f t="shared" si="1770"/>
        <v>0</v>
      </c>
      <c r="AZ121" s="11">
        <f t="shared" si="1770"/>
        <v>0</v>
      </c>
      <c r="BA121" s="11">
        <f t="shared" si="1770"/>
        <v>0</v>
      </c>
      <c r="BB121" s="10">
        <f t="shared" si="1770"/>
        <v>0</v>
      </c>
      <c r="BC121" s="11">
        <f t="shared" si="1770"/>
        <v>0</v>
      </c>
      <c r="BD121" s="11">
        <f t="shared" si="1770"/>
        <v>0</v>
      </c>
      <c r="BE121" s="11">
        <f t="shared" si="1770"/>
        <v>0</v>
      </c>
      <c r="BF121" s="11">
        <f t="shared" si="1770"/>
        <v>0</v>
      </c>
      <c r="BG121" s="11">
        <f t="shared" si="1770"/>
        <v>4418951</v>
      </c>
      <c r="BH121" s="9">
        <f t="shared" si="1770"/>
        <v>4418951</v>
      </c>
      <c r="BI121" s="222">
        <f t="shared" si="1770"/>
        <v>4674227</v>
      </c>
      <c r="BJ121" s="11">
        <f t="shared" si="1770"/>
        <v>4408419</v>
      </c>
      <c r="BK121" s="49">
        <f t="shared" si="1770"/>
        <v>265808</v>
      </c>
      <c r="BM121" s="30">
        <f t="shared" si="1658"/>
        <v>10532</v>
      </c>
    </row>
    <row r="122" spans="1:69" ht="15.6" x14ac:dyDescent="0.3">
      <c r="A122" s="128"/>
      <c r="B122" s="5" t="s">
        <v>135</v>
      </c>
      <c r="C122" s="13" t="e">
        <f>C121/C117</f>
        <v>#DIV/0!</v>
      </c>
      <c r="D122" s="13" t="e">
        <f t="shared" ref="D122" si="1774">D121/D117</f>
        <v>#DIV/0!</v>
      </c>
      <c r="E122" s="13" t="e">
        <f t="shared" ref="E122" si="1775">E121/E117</f>
        <v>#DIV/0!</v>
      </c>
      <c r="F122" s="13" t="e">
        <f t="shared" ref="F122" si="1776">F121/F117</f>
        <v>#DIV/0!</v>
      </c>
      <c r="G122" s="13" t="e">
        <f t="shared" ref="G122" si="1777">G121/G117</f>
        <v>#DIV/0!</v>
      </c>
      <c r="H122" s="13">
        <f t="shared" ref="H122" si="1778">H121/H117</f>
        <v>0.12430125705559948</v>
      </c>
      <c r="I122" s="13" t="e">
        <f t="shared" ref="I122" si="1779">I121/I117</f>
        <v>#DIV/0!</v>
      </c>
      <c r="J122" s="13" t="e">
        <f t="shared" ref="J122" si="1780">J121/J117</f>
        <v>#DIV/0!</v>
      </c>
      <c r="K122" s="13" t="e">
        <f t="shared" ref="K122" si="1781">K121/K117</f>
        <v>#DIV/0!</v>
      </c>
      <c r="L122" s="13" t="e">
        <f t="shared" ref="L122" si="1782">L121/L117</f>
        <v>#DIV/0!</v>
      </c>
      <c r="M122" s="13" t="e">
        <f t="shared" ref="M122" si="1783">M121/M117</f>
        <v>#DIV/0!</v>
      </c>
      <c r="N122" s="13" t="e">
        <f t="shared" ref="N122" si="1784">N121/N117</f>
        <v>#DIV/0!</v>
      </c>
      <c r="O122" s="13" t="e">
        <f t="shared" ref="O122" si="1785">O121/O117</f>
        <v>#DIV/0!</v>
      </c>
      <c r="P122" s="13" t="e">
        <f t="shared" ref="P122" si="1786">P121/P117</f>
        <v>#DIV/0!</v>
      </c>
      <c r="Q122" s="13" t="e">
        <f t="shared" ref="Q122" si="1787">Q121/Q117</f>
        <v>#DIV/0!</v>
      </c>
      <c r="R122" s="13" t="e">
        <f t="shared" ref="R122" si="1788">R121/R117</f>
        <v>#DIV/0!</v>
      </c>
      <c r="S122" s="13" t="e">
        <f t="shared" ref="S122" si="1789">S121/S117</f>
        <v>#DIV/0!</v>
      </c>
      <c r="T122" s="13" t="e">
        <f t="shared" ref="T122:U122" si="1790">T121/T117</f>
        <v>#DIV/0!</v>
      </c>
      <c r="U122" s="13" t="e">
        <f t="shared" si="1790"/>
        <v>#DIV/0!</v>
      </c>
      <c r="V122" s="162" t="e">
        <f t="shared" ref="V122" si="1791">V121/V117</f>
        <v>#DIV/0!</v>
      </c>
      <c r="W122" s="13" t="e">
        <f t="shared" ref="W122" si="1792">W121/W117</f>
        <v>#DIV/0!</v>
      </c>
      <c r="X122" s="13" t="e">
        <f t="shared" ref="X122" si="1793">X121/X117</f>
        <v>#DIV/0!</v>
      </c>
      <c r="Y122" s="13" t="e">
        <f t="shared" ref="Y122" si="1794">Y121/Y117</f>
        <v>#DIV/0!</v>
      </c>
      <c r="Z122" s="13" t="e">
        <f t="shared" ref="Z122" si="1795">Z121/Z117</f>
        <v>#DIV/0!</v>
      </c>
      <c r="AA122" s="13" t="e">
        <f t="shared" ref="AA122:AD122" si="1796">AA121/AA117</f>
        <v>#DIV/0!</v>
      </c>
      <c r="AB122" s="13" t="e">
        <f t="shared" ref="AB122" si="1797">AB121/AB117</f>
        <v>#DIV/0!</v>
      </c>
      <c r="AC122" s="14" t="e">
        <f t="shared" si="1796"/>
        <v>#DIV/0!</v>
      </c>
      <c r="AD122" s="223">
        <f t="shared" si="1796"/>
        <v>0.12430125705559948</v>
      </c>
      <c r="AE122" s="13" t="e">
        <f t="shared" ref="AE122" si="1798">AE121/AE117</f>
        <v>#DIV/0!</v>
      </c>
      <c r="AF122" s="13" t="e">
        <f t="shared" ref="AF122" si="1799">AF121/AF117</f>
        <v>#DIV/0!</v>
      </c>
      <c r="AG122" s="13" t="e">
        <f t="shared" ref="AG122" si="1800">AG121/AG117</f>
        <v>#DIV/0!</v>
      </c>
      <c r="AH122" s="13" t="e">
        <f t="shared" ref="AH122" si="1801">AH121/AH117</f>
        <v>#DIV/0!</v>
      </c>
      <c r="AI122" s="13" t="e">
        <f t="shared" ref="AI122" si="1802">AI121/AI117</f>
        <v>#DIV/0!</v>
      </c>
      <c r="AJ122" s="13" t="e">
        <f t="shared" ref="AJ122" si="1803">AJ121/AJ117</f>
        <v>#DIV/0!</v>
      </c>
      <c r="AK122" s="13" t="e">
        <f t="shared" ref="AK122" si="1804">AK121/AK117</f>
        <v>#DIV/0!</v>
      </c>
      <c r="AL122" s="13" t="e">
        <f t="shared" ref="AL122" si="1805">AL121/AL117</f>
        <v>#DIV/0!</v>
      </c>
      <c r="AM122" s="13" t="e">
        <f t="shared" ref="AM122" si="1806">AM121/AM117</f>
        <v>#DIV/0!</v>
      </c>
      <c r="AN122" s="13" t="e">
        <f t="shared" ref="AN122" si="1807">AN121/AN117</f>
        <v>#DIV/0!</v>
      </c>
      <c r="AO122" s="162" t="e">
        <f t="shared" ref="AO122" si="1808">AO121/AO117</f>
        <v>#DIV/0!</v>
      </c>
      <c r="AP122" s="13" t="e">
        <f t="shared" ref="AP122" si="1809">AP121/AP117</f>
        <v>#DIV/0!</v>
      </c>
      <c r="AQ122" s="14" t="e">
        <f t="shared" ref="AQ122" si="1810">AQ121/AQ117</f>
        <v>#DIV/0!</v>
      </c>
      <c r="AR122" s="13" t="e">
        <f t="shared" ref="AR122" si="1811">AR121/AR117</f>
        <v>#DIV/0!</v>
      </c>
      <c r="AS122" s="13" t="e">
        <f t="shared" ref="AS122" si="1812">AS121/AS117</f>
        <v>#DIV/0!</v>
      </c>
      <c r="AT122" s="13" t="e">
        <f t="shared" ref="AT122" si="1813">AT121/AT117</f>
        <v>#DIV/0!</v>
      </c>
      <c r="AU122" s="13" t="e">
        <f t="shared" ref="AU122" si="1814">AU121/AU117</f>
        <v>#DIV/0!</v>
      </c>
      <c r="AV122" s="13" t="e">
        <f t="shared" ref="AV122" si="1815">AV121/AV117</f>
        <v>#DIV/0!</v>
      </c>
      <c r="AW122" s="13" t="e">
        <f t="shared" ref="AW122" si="1816">AW121/AW117</f>
        <v>#DIV/0!</v>
      </c>
      <c r="AX122" s="13" t="e">
        <f t="shared" ref="AX122" si="1817">AX121/AX117</f>
        <v>#DIV/0!</v>
      </c>
      <c r="AY122" s="13" t="e">
        <f t="shared" ref="AY122" si="1818">AY121/AY117</f>
        <v>#DIV/0!</v>
      </c>
      <c r="AZ122" s="13" t="e">
        <f t="shared" ref="AZ122" si="1819">AZ121/AZ117</f>
        <v>#DIV/0!</v>
      </c>
      <c r="BA122" s="13" t="e">
        <f t="shared" ref="BA122" si="1820">BA121/BA117</f>
        <v>#DIV/0!</v>
      </c>
      <c r="BB122" s="14" t="e">
        <f t="shared" ref="BB122" si="1821">BB121/BB117</f>
        <v>#DIV/0!</v>
      </c>
      <c r="BC122" s="13" t="e">
        <f t="shared" ref="BC122" si="1822">BC121/BC117</f>
        <v>#DIV/0!</v>
      </c>
      <c r="BD122" s="13" t="e">
        <f t="shared" ref="BD122" si="1823">BD121/BD117</f>
        <v>#DIV/0!</v>
      </c>
      <c r="BE122" s="13" t="e">
        <f t="shared" ref="BE122" si="1824">BE121/BE117</f>
        <v>#DIV/0!</v>
      </c>
      <c r="BF122" s="13" t="e">
        <f t="shared" ref="BF122" si="1825">BF121/BF117</f>
        <v>#DIV/0!</v>
      </c>
      <c r="BG122" s="13">
        <f t="shared" ref="BG122:BH122" si="1826">BG121/BG117</f>
        <v>8.5521367960704406E-2</v>
      </c>
      <c r="BH122" s="162">
        <f t="shared" si="1826"/>
        <v>8.5521367960704406E-2</v>
      </c>
      <c r="BI122" s="223">
        <f t="shared" ref="BI122" si="1827">BI121/BI117</f>
        <v>8.7003781446691311E-2</v>
      </c>
      <c r="BJ122" s="13">
        <f t="shared" ref="BJ122:BK122" si="1828">BJ121/BJ117</f>
        <v>8.5329599060039021E-2</v>
      </c>
      <c r="BK122" s="50">
        <f t="shared" si="1828"/>
        <v>0.12897096590911847</v>
      </c>
      <c r="BM122" s="14">
        <f t="shared" ref="BM122" si="1829">BM121/BM117</f>
        <v>1.4421470628508832</v>
      </c>
    </row>
    <row r="123" spans="1:69" ht="15.6" x14ac:dyDescent="0.3">
      <c r="A123" s="128"/>
      <c r="B123" s="5" t="s">
        <v>334</v>
      </c>
      <c r="C123" s="126" t="e">
        <f>C118/C115</f>
        <v>#DIV/0!</v>
      </c>
      <c r="D123" s="126" t="e">
        <f t="shared" ref="D123:BK123" si="1830">D118/D115</f>
        <v>#DIV/0!</v>
      </c>
      <c r="E123" s="126" t="e">
        <f t="shared" si="1830"/>
        <v>#DIV/0!</v>
      </c>
      <c r="F123" s="126" t="e">
        <f t="shared" si="1830"/>
        <v>#DIV/0!</v>
      </c>
      <c r="G123" s="126" t="e">
        <f t="shared" si="1830"/>
        <v>#DIV/0!</v>
      </c>
      <c r="H123" s="126">
        <f t="shared" si="1830"/>
        <v>0.76483923881906191</v>
      </c>
      <c r="I123" s="126" t="e">
        <f t="shared" si="1830"/>
        <v>#DIV/0!</v>
      </c>
      <c r="J123" s="126" t="e">
        <f t="shared" si="1830"/>
        <v>#DIV/0!</v>
      </c>
      <c r="K123" s="126" t="e">
        <f t="shared" si="1830"/>
        <v>#DIV/0!</v>
      </c>
      <c r="L123" s="126" t="e">
        <f t="shared" si="1830"/>
        <v>#DIV/0!</v>
      </c>
      <c r="M123" s="126" t="e">
        <f t="shared" si="1830"/>
        <v>#DIV/0!</v>
      </c>
      <c r="N123" s="126" t="e">
        <f t="shared" si="1830"/>
        <v>#DIV/0!</v>
      </c>
      <c r="O123" s="126" t="e">
        <f t="shared" si="1830"/>
        <v>#DIV/0!</v>
      </c>
      <c r="P123" s="126" t="e">
        <f t="shared" si="1830"/>
        <v>#DIV/0!</v>
      </c>
      <c r="Q123" s="126" t="e">
        <f t="shared" si="1830"/>
        <v>#DIV/0!</v>
      </c>
      <c r="R123" s="126" t="e">
        <f t="shared" si="1830"/>
        <v>#DIV/0!</v>
      </c>
      <c r="S123" s="126" t="e">
        <f t="shared" si="1830"/>
        <v>#DIV/0!</v>
      </c>
      <c r="T123" s="126" t="e">
        <f t="shared" si="1830"/>
        <v>#DIV/0!</v>
      </c>
      <c r="U123" s="126" t="e">
        <f t="shared" si="1830"/>
        <v>#DIV/0!</v>
      </c>
      <c r="V123" s="177" t="e">
        <f t="shared" si="1830"/>
        <v>#DIV/0!</v>
      </c>
      <c r="W123" s="126" t="e">
        <f t="shared" si="1830"/>
        <v>#DIV/0!</v>
      </c>
      <c r="X123" s="126" t="e">
        <f t="shared" si="1830"/>
        <v>#DIV/0!</v>
      </c>
      <c r="Y123" s="126" t="e">
        <f t="shared" si="1830"/>
        <v>#DIV/0!</v>
      </c>
      <c r="Z123" s="126" t="e">
        <f t="shared" si="1830"/>
        <v>#DIV/0!</v>
      </c>
      <c r="AA123" s="126" t="e">
        <f t="shared" si="1830"/>
        <v>#DIV/0!</v>
      </c>
      <c r="AB123" s="126" t="e">
        <f t="shared" ref="AB123" si="1831">AB118/AB115</f>
        <v>#DIV/0!</v>
      </c>
      <c r="AC123" s="214" t="e">
        <f t="shared" si="1830"/>
        <v>#DIV/0!</v>
      </c>
      <c r="AD123" s="224">
        <f t="shared" si="1830"/>
        <v>0.76483923881906191</v>
      </c>
      <c r="AE123" s="126" t="e">
        <f t="shared" si="1830"/>
        <v>#DIV/0!</v>
      </c>
      <c r="AF123" s="126" t="e">
        <f t="shared" si="1830"/>
        <v>#DIV/0!</v>
      </c>
      <c r="AG123" s="126" t="e">
        <f t="shared" si="1830"/>
        <v>#DIV/0!</v>
      </c>
      <c r="AH123" s="126" t="e">
        <f t="shared" si="1830"/>
        <v>#DIV/0!</v>
      </c>
      <c r="AI123" s="126" t="e">
        <f t="shared" si="1830"/>
        <v>#DIV/0!</v>
      </c>
      <c r="AJ123" s="126" t="e">
        <f t="shared" si="1830"/>
        <v>#DIV/0!</v>
      </c>
      <c r="AK123" s="126" t="e">
        <f t="shared" si="1830"/>
        <v>#DIV/0!</v>
      </c>
      <c r="AL123" s="126" t="e">
        <f t="shared" si="1830"/>
        <v>#DIV/0!</v>
      </c>
      <c r="AM123" s="126" t="e">
        <f t="shared" si="1830"/>
        <v>#DIV/0!</v>
      </c>
      <c r="AN123" s="126" t="e">
        <f t="shared" si="1830"/>
        <v>#DIV/0!</v>
      </c>
      <c r="AO123" s="177" t="e">
        <f t="shared" si="1830"/>
        <v>#DIV/0!</v>
      </c>
      <c r="AP123" s="126" t="e">
        <f t="shared" si="1830"/>
        <v>#DIV/0!</v>
      </c>
      <c r="AQ123" s="214" t="e">
        <f t="shared" si="1830"/>
        <v>#DIV/0!</v>
      </c>
      <c r="AR123" s="126" t="e">
        <f t="shared" si="1830"/>
        <v>#DIV/0!</v>
      </c>
      <c r="AS123" s="126" t="e">
        <f t="shared" si="1830"/>
        <v>#DIV/0!</v>
      </c>
      <c r="AT123" s="126" t="e">
        <f t="shared" si="1830"/>
        <v>#DIV/0!</v>
      </c>
      <c r="AU123" s="126" t="e">
        <f t="shared" si="1830"/>
        <v>#DIV/0!</v>
      </c>
      <c r="AV123" s="126" t="e">
        <f t="shared" si="1830"/>
        <v>#DIV/0!</v>
      </c>
      <c r="AW123" s="126" t="e">
        <f t="shared" si="1830"/>
        <v>#DIV/0!</v>
      </c>
      <c r="AX123" s="126" t="e">
        <f t="shared" si="1830"/>
        <v>#DIV/0!</v>
      </c>
      <c r="AY123" s="126" t="e">
        <f t="shared" si="1830"/>
        <v>#DIV/0!</v>
      </c>
      <c r="AZ123" s="126" t="e">
        <f t="shared" si="1830"/>
        <v>#DIV/0!</v>
      </c>
      <c r="BA123" s="126" t="e">
        <f t="shared" si="1830"/>
        <v>#DIV/0!</v>
      </c>
      <c r="BB123" s="214" t="e">
        <f t="shared" si="1830"/>
        <v>#DIV/0!</v>
      </c>
      <c r="BC123" s="126" t="e">
        <f t="shared" si="1830"/>
        <v>#DIV/0!</v>
      </c>
      <c r="BD123" s="126" t="e">
        <f t="shared" si="1830"/>
        <v>#DIV/0!</v>
      </c>
      <c r="BE123" s="126" t="e">
        <f t="shared" si="1830"/>
        <v>#DIV/0!</v>
      </c>
      <c r="BF123" s="126" t="e">
        <f t="shared" si="1830"/>
        <v>#DIV/0!</v>
      </c>
      <c r="BG123" s="126">
        <f t="shared" si="1830"/>
        <v>0.81609387476458417</v>
      </c>
      <c r="BH123" s="177">
        <f t="shared" si="1830"/>
        <v>0.81609387476458417</v>
      </c>
      <c r="BI123" s="224">
        <f t="shared" si="1830"/>
        <v>0.81393728087991124</v>
      </c>
      <c r="BJ123" s="126">
        <f t="shared" si="1830"/>
        <v>0.81609693801511241</v>
      </c>
      <c r="BK123" s="126">
        <f t="shared" si="1830"/>
        <v>0.76514271621177243</v>
      </c>
      <c r="BM123" s="126" t="e">
        <f t="shared" ref="BM123" si="1832">BM118/BM115</f>
        <v>#DIV/0!</v>
      </c>
    </row>
    <row r="124" spans="1:69" s="180" customFormat="1" ht="15.6" x14ac:dyDescent="0.3">
      <c r="A124" s="128"/>
      <c r="B124" s="5" t="s">
        <v>335</v>
      </c>
      <c r="C124" s="11">
        <f>C118-C115</f>
        <v>0</v>
      </c>
      <c r="D124" s="11">
        <f t="shared" ref="D124:BM124" si="1833">D118-D115</f>
        <v>0</v>
      </c>
      <c r="E124" s="11">
        <f t="shared" si="1833"/>
        <v>0</v>
      </c>
      <c r="F124" s="11">
        <f t="shared" si="1833"/>
        <v>0</v>
      </c>
      <c r="G124" s="11">
        <f t="shared" si="1833"/>
        <v>0</v>
      </c>
      <c r="H124" s="11">
        <f t="shared" si="1833"/>
        <v>-709924</v>
      </c>
      <c r="I124" s="11">
        <f t="shared" si="1833"/>
        <v>0</v>
      </c>
      <c r="J124" s="11">
        <f t="shared" si="1833"/>
        <v>0</v>
      </c>
      <c r="K124" s="11">
        <f t="shared" si="1833"/>
        <v>0</v>
      </c>
      <c r="L124" s="11">
        <f t="shared" si="1833"/>
        <v>0</v>
      </c>
      <c r="M124" s="11">
        <f t="shared" si="1833"/>
        <v>0</v>
      </c>
      <c r="N124" s="11">
        <f t="shared" si="1833"/>
        <v>0</v>
      </c>
      <c r="O124" s="11">
        <f t="shared" si="1833"/>
        <v>0</v>
      </c>
      <c r="P124" s="11">
        <f t="shared" si="1833"/>
        <v>0</v>
      </c>
      <c r="Q124" s="11">
        <f t="shared" si="1833"/>
        <v>0</v>
      </c>
      <c r="R124" s="11">
        <f t="shared" si="1833"/>
        <v>0</v>
      </c>
      <c r="S124" s="11">
        <f t="shared" si="1833"/>
        <v>0</v>
      </c>
      <c r="T124" s="11">
        <f t="shared" si="1833"/>
        <v>0</v>
      </c>
      <c r="U124" s="11">
        <f t="shared" si="1833"/>
        <v>0</v>
      </c>
      <c r="V124" s="9">
        <f t="shared" si="1833"/>
        <v>0</v>
      </c>
      <c r="W124" s="11">
        <f t="shared" si="1833"/>
        <v>0</v>
      </c>
      <c r="X124" s="11">
        <f t="shared" si="1833"/>
        <v>0</v>
      </c>
      <c r="Y124" s="11">
        <f t="shared" si="1833"/>
        <v>0</v>
      </c>
      <c r="Z124" s="11">
        <f t="shared" si="1833"/>
        <v>0</v>
      </c>
      <c r="AA124" s="11">
        <f t="shared" si="1833"/>
        <v>0</v>
      </c>
      <c r="AB124" s="11">
        <f t="shared" ref="AB124" si="1834">AB118-AB115</f>
        <v>0</v>
      </c>
      <c r="AC124" s="10">
        <f t="shared" si="1833"/>
        <v>0</v>
      </c>
      <c r="AD124" s="222">
        <f t="shared" si="1833"/>
        <v>-709924</v>
      </c>
      <c r="AE124" s="11">
        <f t="shared" si="1833"/>
        <v>0</v>
      </c>
      <c r="AF124" s="11">
        <f t="shared" si="1833"/>
        <v>0</v>
      </c>
      <c r="AG124" s="11">
        <f t="shared" si="1833"/>
        <v>0</v>
      </c>
      <c r="AH124" s="11">
        <f t="shared" si="1833"/>
        <v>0</v>
      </c>
      <c r="AI124" s="11">
        <f t="shared" si="1833"/>
        <v>0</v>
      </c>
      <c r="AJ124" s="11">
        <f t="shared" si="1833"/>
        <v>0</v>
      </c>
      <c r="AK124" s="11">
        <f t="shared" si="1833"/>
        <v>0</v>
      </c>
      <c r="AL124" s="11">
        <f t="shared" si="1833"/>
        <v>0</v>
      </c>
      <c r="AM124" s="11">
        <f t="shared" si="1833"/>
        <v>0</v>
      </c>
      <c r="AN124" s="11">
        <f t="shared" si="1833"/>
        <v>0</v>
      </c>
      <c r="AO124" s="9">
        <f t="shared" si="1833"/>
        <v>0</v>
      </c>
      <c r="AP124" s="11">
        <f t="shared" si="1833"/>
        <v>0</v>
      </c>
      <c r="AQ124" s="10">
        <f t="shared" si="1833"/>
        <v>0</v>
      </c>
      <c r="AR124" s="11">
        <f t="shared" si="1833"/>
        <v>0</v>
      </c>
      <c r="AS124" s="11">
        <f t="shared" si="1833"/>
        <v>0</v>
      </c>
      <c r="AT124" s="11">
        <f t="shared" si="1833"/>
        <v>0</v>
      </c>
      <c r="AU124" s="11">
        <f t="shared" si="1833"/>
        <v>0</v>
      </c>
      <c r="AV124" s="11">
        <f t="shared" si="1833"/>
        <v>0</v>
      </c>
      <c r="AW124" s="11">
        <f t="shared" si="1833"/>
        <v>0</v>
      </c>
      <c r="AX124" s="11">
        <f t="shared" si="1833"/>
        <v>0</v>
      </c>
      <c r="AY124" s="11">
        <f t="shared" si="1833"/>
        <v>0</v>
      </c>
      <c r="AZ124" s="11">
        <f t="shared" si="1833"/>
        <v>0</v>
      </c>
      <c r="BA124" s="11">
        <f t="shared" si="1833"/>
        <v>0</v>
      </c>
      <c r="BB124" s="10">
        <f t="shared" si="1833"/>
        <v>0</v>
      </c>
      <c r="BC124" s="11">
        <f t="shared" si="1833"/>
        <v>0</v>
      </c>
      <c r="BD124" s="11">
        <f t="shared" si="1833"/>
        <v>0</v>
      </c>
      <c r="BE124" s="11">
        <f t="shared" si="1833"/>
        <v>0</v>
      </c>
      <c r="BF124" s="11">
        <f t="shared" si="1833"/>
        <v>0</v>
      </c>
      <c r="BG124" s="11">
        <f t="shared" si="1833"/>
        <v>-12639765</v>
      </c>
      <c r="BH124" s="11">
        <f t="shared" si="1833"/>
        <v>-12639765</v>
      </c>
      <c r="BI124" s="222">
        <f t="shared" si="1833"/>
        <v>-13349689</v>
      </c>
      <c r="BJ124" s="11">
        <f t="shared" si="1833"/>
        <v>-12635488</v>
      </c>
      <c r="BK124" s="11">
        <f t="shared" si="1833"/>
        <v>-714201</v>
      </c>
      <c r="BL124" s="11">
        <f t="shared" si="1833"/>
        <v>2326788</v>
      </c>
      <c r="BM124" s="11">
        <f t="shared" si="1833"/>
        <v>17835</v>
      </c>
    </row>
    <row r="125" spans="1:69" ht="15.6" x14ac:dyDescent="0.3">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6"/>
      <c r="AD125" s="225"/>
      <c r="AE125" s="5"/>
      <c r="AF125" s="5"/>
      <c r="AG125" s="5"/>
      <c r="AH125" s="5"/>
      <c r="AI125" s="5"/>
      <c r="AJ125" s="5"/>
      <c r="AK125" s="5"/>
      <c r="AL125" s="5"/>
      <c r="AM125" s="5"/>
      <c r="AN125" s="5"/>
      <c r="AO125" s="16"/>
      <c r="AP125" s="5"/>
      <c r="AQ125" s="6"/>
      <c r="AR125" s="5"/>
      <c r="AS125" s="5"/>
      <c r="AT125" s="5"/>
      <c r="AU125" s="5"/>
      <c r="AV125" s="5"/>
      <c r="AW125" s="6"/>
      <c r="AX125" s="5"/>
      <c r="AY125" s="5"/>
      <c r="AZ125" s="5"/>
      <c r="BA125" s="5"/>
      <c r="BB125" s="6"/>
      <c r="BC125" s="5"/>
      <c r="BD125" s="5"/>
      <c r="BE125" s="5"/>
      <c r="BF125" s="5"/>
      <c r="BG125" s="5"/>
      <c r="BH125" s="16"/>
      <c r="BI125" s="225"/>
      <c r="BJ125" s="5"/>
      <c r="BK125" s="48"/>
    </row>
    <row r="126" spans="1:69" ht="15.6" x14ac:dyDescent="0.3">
      <c r="A126" s="128" t="s">
        <v>130</v>
      </c>
      <c r="B126" s="11" t="s">
        <v>329</v>
      </c>
      <c r="C126" s="5">
        <f t="shared" ref="C126:AC126" si="1835">C5+C16+C27+C38+C49+C60+C71+C82+C93+C104+C115</f>
        <v>25156550</v>
      </c>
      <c r="D126" s="5">
        <f t="shared" si="1835"/>
        <v>7013515</v>
      </c>
      <c r="E126" s="5">
        <f t="shared" si="1835"/>
        <v>968237</v>
      </c>
      <c r="F126" s="5">
        <f t="shared" si="1835"/>
        <v>2857835</v>
      </c>
      <c r="G126" s="5">
        <f t="shared" si="1835"/>
        <v>1523783</v>
      </c>
      <c r="H126" s="5">
        <f t="shared" si="1835"/>
        <v>3018888</v>
      </c>
      <c r="I126" s="5">
        <f t="shared" si="1835"/>
        <v>0</v>
      </c>
      <c r="J126" s="5">
        <f t="shared" si="1835"/>
        <v>2057506</v>
      </c>
      <c r="K126" s="5">
        <f t="shared" si="1835"/>
        <v>45018</v>
      </c>
      <c r="L126" s="5">
        <f t="shared" si="1835"/>
        <v>414940</v>
      </c>
      <c r="M126" s="5">
        <f t="shared" si="1835"/>
        <v>1234072</v>
      </c>
      <c r="N126" s="5">
        <f t="shared" si="1835"/>
        <v>29465</v>
      </c>
      <c r="O126" s="5">
        <f t="shared" si="1835"/>
        <v>80179</v>
      </c>
      <c r="P126" s="5">
        <f t="shared" si="1835"/>
        <v>926676</v>
      </c>
      <c r="Q126" s="5">
        <f t="shared" si="1835"/>
        <v>0</v>
      </c>
      <c r="R126" s="5">
        <f t="shared" si="1835"/>
        <v>65004</v>
      </c>
      <c r="S126" s="5">
        <f t="shared" si="1835"/>
        <v>829441</v>
      </c>
      <c r="T126" s="5">
        <f t="shared" si="1835"/>
        <v>900009</v>
      </c>
      <c r="U126" s="5">
        <f t="shared" si="1835"/>
        <v>0</v>
      </c>
      <c r="V126" s="16">
        <f t="shared" si="1835"/>
        <v>420004</v>
      </c>
      <c r="W126" s="5">
        <f t="shared" si="1835"/>
        <v>1004</v>
      </c>
      <c r="X126" s="5">
        <f t="shared" si="1835"/>
        <v>406</v>
      </c>
      <c r="Y126" s="5">
        <f t="shared" si="1835"/>
        <v>174004</v>
      </c>
      <c r="Z126" s="5">
        <f t="shared" si="1835"/>
        <v>17895</v>
      </c>
      <c r="AA126" s="5">
        <f t="shared" si="1835"/>
        <v>27280</v>
      </c>
      <c r="AB126" s="5">
        <f t="shared" si="1835"/>
        <v>5002</v>
      </c>
      <c r="AC126" s="6">
        <f t="shared" si="1835"/>
        <v>1327420</v>
      </c>
      <c r="AD126" s="228">
        <f t="shared" ref="AD126:AD129" si="1836">SUM(C126:AC126)</f>
        <v>49094133</v>
      </c>
      <c r="AE126" s="5">
        <f t="shared" ref="AE126:BH126" si="1837">AE5+AE16+AE27+AE38+AE49+AE60+AE71+AE82+AE93+AE104+AE115</f>
        <v>46158</v>
      </c>
      <c r="AF126" s="5">
        <f t="shared" si="1837"/>
        <v>36098</v>
      </c>
      <c r="AG126" s="5">
        <f t="shared" si="1837"/>
        <v>203813</v>
      </c>
      <c r="AH126" s="5">
        <f t="shared" si="1837"/>
        <v>0</v>
      </c>
      <c r="AI126" s="5">
        <f t="shared" si="1837"/>
        <v>0</v>
      </c>
      <c r="AJ126" s="5">
        <f t="shared" si="1837"/>
        <v>23613</v>
      </c>
      <c r="AK126" s="5">
        <f t="shared" si="1837"/>
        <v>1786509</v>
      </c>
      <c r="AL126" s="5">
        <f t="shared" si="1837"/>
        <v>1004640</v>
      </c>
      <c r="AM126" s="5">
        <f t="shared" si="1837"/>
        <v>10129888</v>
      </c>
      <c r="AN126" s="5">
        <f t="shared" si="1837"/>
        <v>196953</v>
      </c>
      <c r="AO126" s="16">
        <f t="shared" si="1837"/>
        <v>3184681</v>
      </c>
      <c r="AP126" s="5">
        <f t="shared" si="1837"/>
        <v>16404341</v>
      </c>
      <c r="AQ126" s="6">
        <f t="shared" si="1837"/>
        <v>350050</v>
      </c>
      <c r="AR126" s="5">
        <f t="shared" si="1837"/>
        <v>422329</v>
      </c>
      <c r="AS126" s="5">
        <f t="shared" si="1837"/>
        <v>0</v>
      </c>
      <c r="AT126" s="5">
        <f t="shared" si="1837"/>
        <v>0</v>
      </c>
      <c r="AU126" s="5">
        <f t="shared" si="1837"/>
        <v>136512</v>
      </c>
      <c r="AV126" s="5">
        <f t="shared" si="1837"/>
        <v>1</v>
      </c>
      <c r="AW126" s="5">
        <f t="shared" si="1837"/>
        <v>26185</v>
      </c>
      <c r="AX126" s="5">
        <f t="shared" si="1837"/>
        <v>13613</v>
      </c>
      <c r="AY126" s="5">
        <f t="shared" si="1837"/>
        <v>6476</v>
      </c>
      <c r="AZ126" s="5">
        <f t="shared" si="1837"/>
        <v>838247</v>
      </c>
      <c r="BA126" s="5">
        <f t="shared" si="1837"/>
        <v>1398600</v>
      </c>
      <c r="BB126" s="6">
        <f t="shared" si="1837"/>
        <v>980011</v>
      </c>
      <c r="BC126" s="5">
        <f t="shared" si="1837"/>
        <v>148472</v>
      </c>
      <c r="BD126" s="5">
        <f t="shared" si="1837"/>
        <v>147223</v>
      </c>
      <c r="BE126" s="5">
        <f t="shared" si="1837"/>
        <v>177</v>
      </c>
      <c r="BF126" s="5">
        <f t="shared" si="1837"/>
        <v>123484</v>
      </c>
      <c r="BG126" s="11">
        <f t="shared" si="1837"/>
        <v>70101516</v>
      </c>
      <c r="BH126" s="16">
        <f t="shared" si="1837"/>
        <v>107709590</v>
      </c>
      <c r="BI126" s="226">
        <f>AD126+BH126</f>
        <v>156803723</v>
      </c>
      <c r="BJ126" s="5">
        <f t="shared" ref="BJ126:BK129" si="1838">BJ5+BJ16+BJ27+BJ38+BJ49+BJ60+BJ71+BJ82+BJ93+BJ104+BJ115</f>
        <v>69733266</v>
      </c>
      <c r="BK126" s="49">
        <f t="shared" si="1838"/>
        <v>87070457</v>
      </c>
      <c r="BM126" s="30">
        <f>BK126-AD126</f>
        <v>37976324</v>
      </c>
    </row>
    <row r="127" spans="1:69" s="41" customFormat="1" ht="15.6" x14ac:dyDescent="0.3">
      <c r="A127" s="134"/>
      <c r="B127" s="215" t="s">
        <v>318</v>
      </c>
      <c r="C127" s="10">
        <f t="shared" ref="C127:AC127" si="1839">C6+C17+C28+C39+C50+C61+C72+C83+C94+C105+C116</f>
        <v>19071822</v>
      </c>
      <c r="D127" s="10">
        <f t="shared" si="1839"/>
        <v>5471855</v>
      </c>
      <c r="E127" s="10">
        <f t="shared" si="1839"/>
        <v>991280</v>
      </c>
      <c r="F127" s="10">
        <f t="shared" si="1839"/>
        <v>2173941</v>
      </c>
      <c r="G127" s="10">
        <f t="shared" si="1839"/>
        <v>1126365</v>
      </c>
      <c r="H127" s="10">
        <f t="shared" si="1839"/>
        <v>2203867</v>
      </c>
      <c r="I127" s="10">
        <f t="shared" si="1839"/>
        <v>0</v>
      </c>
      <c r="J127" s="10">
        <f t="shared" si="1839"/>
        <v>1506813</v>
      </c>
      <c r="K127" s="10">
        <f t="shared" si="1839"/>
        <v>89264.08</v>
      </c>
      <c r="L127" s="10">
        <f t="shared" si="1839"/>
        <v>402663</v>
      </c>
      <c r="M127" s="10">
        <f t="shared" si="1839"/>
        <v>1139599</v>
      </c>
      <c r="N127" s="10">
        <f t="shared" si="1839"/>
        <v>19839</v>
      </c>
      <c r="O127" s="10">
        <f t="shared" si="1839"/>
        <v>70725</v>
      </c>
      <c r="P127" s="10">
        <f t="shared" si="1839"/>
        <v>701418</v>
      </c>
      <c r="Q127" s="10">
        <f t="shared" si="1839"/>
        <v>0</v>
      </c>
      <c r="R127" s="10">
        <f t="shared" si="1839"/>
        <v>61435</v>
      </c>
      <c r="S127" s="10">
        <f t="shared" si="1839"/>
        <v>783479</v>
      </c>
      <c r="T127" s="10">
        <f t="shared" si="1839"/>
        <v>631929</v>
      </c>
      <c r="U127" s="10">
        <f t="shared" si="1839"/>
        <v>0</v>
      </c>
      <c r="V127" s="10">
        <f t="shared" si="1839"/>
        <v>262181</v>
      </c>
      <c r="W127" s="10">
        <f t="shared" si="1839"/>
        <v>761</v>
      </c>
      <c r="X127" s="10">
        <f t="shared" si="1839"/>
        <v>306</v>
      </c>
      <c r="Y127" s="10">
        <f t="shared" si="1839"/>
        <v>20145</v>
      </c>
      <c r="Z127" s="10">
        <f t="shared" si="1839"/>
        <v>2328</v>
      </c>
      <c r="AA127" s="10">
        <f t="shared" si="1839"/>
        <v>5667</v>
      </c>
      <c r="AB127" s="10">
        <f t="shared" si="1839"/>
        <v>34758</v>
      </c>
      <c r="AC127" s="10">
        <f t="shared" si="1839"/>
        <v>1012168</v>
      </c>
      <c r="AD127" s="121">
        <f t="shared" si="1836"/>
        <v>37784608.079999998</v>
      </c>
      <c r="AE127" s="6">
        <f t="shared" ref="AE127:BH127" si="1840">AE6+AE17+AE28+AE39+AE50+AE61+AE72+AE83+AE94+AE105+AE116</f>
        <v>42738</v>
      </c>
      <c r="AF127" s="6">
        <f t="shared" si="1840"/>
        <v>29903</v>
      </c>
      <c r="AG127" s="6">
        <f t="shared" si="1840"/>
        <v>54750</v>
      </c>
      <c r="AH127" s="6">
        <f t="shared" si="1840"/>
        <v>0</v>
      </c>
      <c r="AI127" s="6">
        <f t="shared" si="1840"/>
        <v>0</v>
      </c>
      <c r="AJ127" s="6">
        <f t="shared" si="1840"/>
        <v>16906</v>
      </c>
      <c r="AK127" s="6">
        <f t="shared" si="1840"/>
        <v>1048395</v>
      </c>
      <c r="AL127" s="6">
        <f t="shared" si="1840"/>
        <v>833780</v>
      </c>
      <c r="AM127" s="6" t="e">
        <f t="shared" si="1840"/>
        <v>#VALUE!</v>
      </c>
      <c r="AN127" s="6">
        <f t="shared" si="1840"/>
        <v>99917</v>
      </c>
      <c r="AO127" s="6">
        <f t="shared" si="1840"/>
        <v>2314529</v>
      </c>
      <c r="AP127" s="6">
        <f t="shared" si="1840"/>
        <v>13620477.359999999</v>
      </c>
      <c r="AQ127" s="6">
        <f t="shared" si="1840"/>
        <v>110949</v>
      </c>
      <c r="AR127" s="6">
        <f t="shared" si="1840"/>
        <v>795751</v>
      </c>
      <c r="AS127" s="6">
        <f t="shared" si="1840"/>
        <v>0</v>
      </c>
      <c r="AT127" s="6">
        <f t="shared" si="1840"/>
        <v>0</v>
      </c>
      <c r="AU127" s="6">
        <f t="shared" si="1840"/>
        <v>351040</v>
      </c>
      <c r="AV127" s="6">
        <f t="shared" si="1840"/>
        <v>0</v>
      </c>
      <c r="AW127" s="6">
        <f t="shared" si="1840"/>
        <v>20170</v>
      </c>
      <c r="AX127" s="6">
        <f t="shared" si="1840"/>
        <v>13783</v>
      </c>
      <c r="AY127" s="6">
        <f t="shared" si="1840"/>
        <v>6005</v>
      </c>
      <c r="AZ127" s="10">
        <f t="shared" si="1840"/>
        <v>319855</v>
      </c>
      <c r="BA127" s="6">
        <f t="shared" si="1840"/>
        <v>545427</v>
      </c>
      <c r="BB127" s="6">
        <f t="shared" si="1840"/>
        <v>579121</v>
      </c>
      <c r="BC127" s="6">
        <f t="shared" si="1840"/>
        <v>113103</v>
      </c>
      <c r="BD127" s="6">
        <f t="shared" si="1840"/>
        <v>113075</v>
      </c>
      <c r="BE127" s="6">
        <f t="shared" si="1840"/>
        <v>192</v>
      </c>
      <c r="BF127" s="6">
        <f t="shared" si="1840"/>
        <v>98477</v>
      </c>
      <c r="BG127" s="10">
        <f t="shared" si="1840"/>
        <v>1061120</v>
      </c>
      <c r="BH127" s="10">
        <f t="shared" si="1840"/>
        <v>28037716.359999999</v>
      </c>
      <c r="BI127" s="257">
        <f>AD127+BH127</f>
        <v>65822324.439999998</v>
      </c>
      <c r="BJ127" s="10">
        <f t="shared" si="1838"/>
        <v>673593</v>
      </c>
      <c r="BK127" s="10">
        <f t="shared" si="1838"/>
        <v>65148731.439999998</v>
      </c>
      <c r="BM127" s="216">
        <f t="shared" ref="BM127:BM132" si="1841">BK127-AD127</f>
        <v>27364123.359999999</v>
      </c>
    </row>
    <row r="128" spans="1:69" ht="15.6" x14ac:dyDescent="0.3">
      <c r="B128" s="12" t="s">
        <v>319</v>
      </c>
      <c r="C128" s="5">
        <f t="shared" ref="C128:AC128" si="1842">C7+C18+C29+C40+C51+C62+C73+C84+C95+C106+C117</f>
        <v>18913590</v>
      </c>
      <c r="D128" s="5">
        <f t="shared" si="1842"/>
        <v>3310890</v>
      </c>
      <c r="E128" s="5">
        <f t="shared" si="1842"/>
        <v>964984</v>
      </c>
      <c r="F128" s="5">
        <f t="shared" si="1842"/>
        <v>1990251</v>
      </c>
      <c r="G128" s="5">
        <f t="shared" si="1842"/>
        <v>1011996</v>
      </c>
      <c r="H128" s="5">
        <f t="shared" si="1842"/>
        <v>2053688</v>
      </c>
      <c r="I128" s="5">
        <f t="shared" si="1842"/>
        <v>0</v>
      </c>
      <c r="J128" s="5">
        <f t="shared" si="1842"/>
        <v>1361312</v>
      </c>
      <c r="K128" s="5">
        <f t="shared" si="1842"/>
        <v>72676</v>
      </c>
      <c r="L128" s="5">
        <f t="shared" si="1842"/>
        <v>389464</v>
      </c>
      <c r="M128" s="5">
        <f t="shared" si="1842"/>
        <v>981884</v>
      </c>
      <c r="N128" s="5">
        <f t="shared" si="1842"/>
        <v>19128</v>
      </c>
      <c r="O128" s="5">
        <f t="shared" si="1842"/>
        <v>83211</v>
      </c>
      <c r="P128" s="5">
        <f t="shared" si="1842"/>
        <v>761826</v>
      </c>
      <c r="Q128" s="5">
        <f t="shared" si="1842"/>
        <v>0</v>
      </c>
      <c r="R128" s="5">
        <f t="shared" si="1842"/>
        <v>42055</v>
      </c>
      <c r="S128" s="5">
        <f t="shared" si="1842"/>
        <v>808489</v>
      </c>
      <c r="T128" s="5">
        <f t="shared" si="1842"/>
        <v>677056</v>
      </c>
      <c r="U128" s="5">
        <f t="shared" si="1842"/>
        <v>2482</v>
      </c>
      <c r="V128" s="16">
        <f t="shared" si="1842"/>
        <v>341684</v>
      </c>
      <c r="W128" s="5">
        <f t="shared" si="1842"/>
        <v>442</v>
      </c>
      <c r="X128" s="5">
        <f t="shared" si="1842"/>
        <v>0</v>
      </c>
      <c r="Y128" s="5">
        <f t="shared" si="1842"/>
        <v>21603</v>
      </c>
      <c r="Z128" s="5">
        <f t="shared" si="1842"/>
        <v>2516</v>
      </c>
      <c r="AA128" s="5">
        <f t="shared" si="1842"/>
        <v>4111</v>
      </c>
      <c r="AB128" s="5">
        <f t="shared" si="1842"/>
        <v>130</v>
      </c>
      <c r="AC128" s="6">
        <f t="shared" si="1842"/>
        <v>1156080</v>
      </c>
      <c r="AD128" s="228">
        <f t="shared" si="1836"/>
        <v>34971548</v>
      </c>
      <c r="AE128" s="5">
        <f t="shared" ref="AE128:BH128" si="1843">AE7+AE18+AE29+AE40+AE51+AE62+AE73+AE84+AE95+AE106+AE117</f>
        <v>37156</v>
      </c>
      <c r="AF128" s="5">
        <f t="shared" si="1843"/>
        <v>36885</v>
      </c>
      <c r="AG128" s="5">
        <f t="shared" si="1843"/>
        <v>147092</v>
      </c>
      <c r="AH128" s="5">
        <f t="shared" si="1843"/>
        <v>18</v>
      </c>
      <c r="AI128" s="5">
        <f t="shared" si="1843"/>
        <v>0</v>
      </c>
      <c r="AJ128" s="5">
        <f t="shared" si="1843"/>
        <v>18866</v>
      </c>
      <c r="AK128" s="5">
        <f t="shared" si="1843"/>
        <v>1419487</v>
      </c>
      <c r="AL128" s="5">
        <f t="shared" si="1843"/>
        <v>946265</v>
      </c>
      <c r="AM128" s="5">
        <f t="shared" si="1843"/>
        <v>5570799</v>
      </c>
      <c r="AN128" s="5">
        <f t="shared" si="1843"/>
        <v>138733</v>
      </c>
      <c r="AO128" s="16">
        <f t="shared" si="1843"/>
        <v>2730538</v>
      </c>
      <c r="AP128" s="5">
        <f t="shared" si="1843"/>
        <v>14017551</v>
      </c>
      <c r="AQ128" s="6">
        <f t="shared" si="1843"/>
        <v>106112</v>
      </c>
      <c r="AR128" s="5">
        <f t="shared" si="1843"/>
        <v>837337</v>
      </c>
      <c r="AS128" s="5">
        <f t="shared" si="1843"/>
        <v>0</v>
      </c>
      <c r="AT128" s="5">
        <f t="shared" si="1843"/>
        <v>0</v>
      </c>
      <c r="AU128" s="5">
        <f t="shared" si="1843"/>
        <v>323980</v>
      </c>
      <c r="AV128" s="5">
        <f t="shared" si="1843"/>
        <v>0</v>
      </c>
      <c r="AW128" s="5">
        <f t="shared" si="1843"/>
        <v>13633</v>
      </c>
      <c r="AX128" s="5">
        <f t="shared" si="1843"/>
        <v>12081</v>
      </c>
      <c r="AY128" s="5">
        <f t="shared" si="1843"/>
        <v>8388</v>
      </c>
      <c r="AZ128" s="5">
        <f t="shared" si="1843"/>
        <v>334821</v>
      </c>
      <c r="BA128" s="5">
        <f t="shared" si="1843"/>
        <v>295710</v>
      </c>
      <c r="BB128" s="6">
        <f t="shared" si="1843"/>
        <v>833051</v>
      </c>
      <c r="BC128" s="5">
        <f t="shared" si="1843"/>
        <v>133465</v>
      </c>
      <c r="BD128" s="5">
        <f t="shared" si="1843"/>
        <v>133486</v>
      </c>
      <c r="BE128" s="5">
        <f t="shared" si="1843"/>
        <v>8</v>
      </c>
      <c r="BF128" s="5">
        <f t="shared" si="1843"/>
        <v>129565</v>
      </c>
      <c r="BG128" s="11">
        <f t="shared" si="1843"/>
        <v>53171462</v>
      </c>
      <c r="BH128" s="9">
        <f t="shared" si="1843"/>
        <v>81396489</v>
      </c>
      <c r="BI128" s="221">
        <f>AD128+BH128</f>
        <v>116368037</v>
      </c>
      <c r="BJ128" s="5">
        <f t="shared" si="1838"/>
        <v>51715444</v>
      </c>
      <c r="BK128" s="49">
        <f t="shared" si="1838"/>
        <v>64652593</v>
      </c>
      <c r="BL128" s="30">
        <f>'Upto Month COPPY'!N61-'Upto Month COPPY'!M61</f>
        <v>64652597</v>
      </c>
      <c r="BM128" s="30">
        <f t="shared" si="1841"/>
        <v>29681045</v>
      </c>
    </row>
    <row r="129" spans="1:65" ht="15.6" x14ac:dyDescent="0.3">
      <c r="A129" s="128"/>
      <c r="B129" s="182" t="s">
        <v>320</v>
      </c>
      <c r="C129" s="5">
        <f t="shared" ref="C129:AC129" si="1844">C8+C19+C30+C41+C52+C63+C74+C85+C96+C107+C118</f>
        <v>19349259</v>
      </c>
      <c r="D129" s="5">
        <f t="shared" si="1844"/>
        <v>5291330</v>
      </c>
      <c r="E129" s="5">
        <f t="shared" si="1844"/>
        <v>968819</v>
      </c>
      <c r="F129" s="5">
        <f t="shared" si="1844"/>
        <v>2235585</v>
      </c>
      <c r="G129" s="5">
        <f t="shared" si="1844"/>
        <v>1135872</v>
      </c>
      <c r="H129" s="5">
        <f t="shared" si="1844"/>
        <v>2308964</v>
      </c>
      <c r="I129" s="5">
        <f t="shared" si="1844"/>
        <v>0</v>
      </c>
      <c r="J129" s="5">
        <f t="shared" si="1844"/>
        <v>1742027</v>
      </c>
      <c r="K129" s="5">
        <f t="shared" si="1844"/>
        <v>28490</v>
      </c>
      <c r="L129" s="5">
        <f t="shared" si="1844"/>
        <v>306973</v>
      </c>
      <c r="M129" s="5">
        <f t="shared" si="1844"/>
        <v>1048718</v>
      </c>
      <c r="N129" s="5">
        <f t="shared" si="1844"/>
        <v>20635</v>
      </c>
      <c r="O129" s="5">
        <f t="shared" si="1844"/>
        <v>63656</v>
      </c>
      <c r="P129" s="5">
        <f t="shared" si="1844"/>
        <v>841441</v>
      </c>
      <c r="Q129" s="5">
        <f t="shared" si="1844"/>
        <v>0</v>
      </c>
      <c r="R129" s="5">
        <f t="shared" si="1844"/>
        <v>53874</v>
      </c>
      <c r="S129" s="5">
        <f t="shared" si="1844"/>
        <v>837190</v>
      </c>
      <c r="T129" s="5">
        <f t="shared" si="1844"/>
        <v>945083</v>
      </c>
      <c r="U129" s="5">
        <f t="shared" si="1844"/>
        <v>0</v>
      </c>
      <c r="V129" s="16">
        <f t="shared" si="1844"/>
        <v>373672</v>
      </c>
      <c r="W129" s="5">
        <f t="shared" si="1844"/>
        <v>0</v>
      </c>
      <c r="X129" s="5">
        <f t="shared" si="1844"/>
        <v>0</v>
      </c>
      <c r="Y129" s="5">
        <f t="shared" si="1844"/>
        <v>118994</v>
      </c>
      <c r="Z129" s="5">
        <f t="shared" si="1844"/>
        <v>13077</v>
      </c>
      <c r="AA129" s="5">
        <f t="shared" si="1844"/>
        <v>17951</v>
      </c>
      <c r="AB129" s="5">
        <f t="shared" si="1844"/>
        <v>2634</v>
      </c>
      <c r="AC129" s="6">
        <f t="shared" si="1844"/>
        <v>996916</v>
      </c>
      <c r="AD129" s="228">
        <f t="shared" si="1836"/>
        <v>38701160</v>
      </c>
      <c r="AE129" s="5">
        <f t="shared" ref="AE129:BH129" si="1845">AE8+AE19+AE30+AE41+AE52+AE63+AE74+AE85+AE96+AE107+AE118</f>
        <v>36696</v>
      </c>
      <c r="AF129" s="5">
        <f t="shared" si="1845"/>
        <v>66462</v>
      </c>
      <c r="AG129" s="5">
        <f t="shared" si="1845"/>
        <v>153012</v>
      </c>
      <c r="AH129" s="5">
        <f t="shared" si="1845"/>
        <v>41</v>
      </c>
      <c r="AI129" s="5">
        <f t="shared" si="1845"/>
        <v>0</v>
      </c>
      <c r="AJ129" s="5">
        <f t="shared" si="1845"/>
        <v>18127</v>
      </c>
      <c r="AK129" s="5">
        <f t="shared" si="1845"/>
        <v>1347119</v>
      </c>
      <c r="AL129" s="5">
        <f t="shared" si="1845"/>
        <v>696518</v>
      </c>
      <c r="AM129" s="5">
        <f t="shared" si="1845"/>
        <v>8348056</v>
      </c>
      <c r="AN129" s="5">
        <f t="shared" si="1845"/>
        <v>137235</v>
      </c>
      <c r="AO129" s="16">
        <f t="shared" si="1845"/>
        <v>2694093</v>
      </c>
      <c r="AP129" s="5">
        <f t="shared" si="1845"/>
        <v>14532647</v>
      </c>
      <c r="AQ129" s="6">
        <f t="shared" si="1845"/>
        <v>306431</v>
      </c>
      <c r="AR129" s="5">
        <f t="shared" si="1845"/>
        <v>294895</v>
      </c>
      <c r="AS129" s="5">
        <f t="shared" si="1845"/>
        <v>0</v>
      </c>
      <c r="AT129" s="5">
        <f t="shared" si="1845"/>
        <v>0</v>
      </c>
      <c r="AU129" s="5">
        <f t="shared" si="1845"/>
        <v>131969</v>
      </c>
      <c r="AV129" s="5">
        <f t="shared" si="1845"/>
        <v>0</v>
      </c>
      <c r="AW129" s="5">
        <f t="shared" si="1845"/>
        <v>11376</v>
      </c>
      <c r="AX129" s="5">
        <f t="shared" si="1845"/>
        <v>14829</v>
      </c>
      <c r="AY129" s="5">
        <f t="shared" si="1845"/>
        <v>5923</v>
      </c>
      <c r="AZ129" s="5">
        <f t="shared" si="1845"/>
        <v>824167</v>
      </c>
      <c r="BA129" s="5">
        <f t="shared" si="1845"/>
        <v>1463908</v>
      </c>
      <c r="BB129" s="6">
        <f t="shared" si="1845"/>
        <v>970948</v>
      </c>
      <c r="BC129" s="5">
        <f t="shared" si="1845"/>
        <v>136424</v>
      </c>
      <c r="BD129" s="5">
        <f t="shared" si="1845"/>
        <v>135458</v>
      </c>
      <c r="BE129" s="5">
        <f t="shared" si="1845"/>
        <v>21</v>
      </c>
      <c r="BF129" s="5">
        <f t="shared" si="1845"/>
        <v>132229</v>
      </c>
      <c r="BG129" s="5">
        <f t="shared" si="1845"/>
        <v>57736869</v>
      </c>
      <c r="BH129" s="16">
        <f t="shared" si="1845"/>
        <v>90195453</v>
      </c>
      <c r="BI129" s="221">
        <f>AD129+BH129</f>
        <v>128896613</v>
      </c>
      <c r="BJ129" s="5">
        <f t="shared" si="1838"/>
        <v>56828349</v>
      </c>
      <c r="BK129" s="49">
        <f t="shared" si="1838"/>
        <v>72068264</v>
      </c>
      <c r="BL129" s="30">
        <f>'Upto Month Current'!N61-'Upto Month Current'!M61</f>
        <v>72068267</v>
      </c>
      <c r="BM129" s="30">
        <f t="shared" si="1841"/>
        <v>33367104</v>
      </c>
    </row>
    <row r="130" spans="1:65" ht="15.6" x14ac:dyDescent="0.3">
      <c r="A130" s="128"/>
      <c r="B130" s="5" t="s">
        <v>132</v>
      </c>
      <c r="C130" s="11">
        <f>C129-C127</f>
        <v>277437</v>
      </c>
      <c r="D130" s="11">
        <f t="shared" ref="D130" si="1846">D129-D127</f>
        <v>-180525</v>
      </c>
      <c r="E130" s="11">
        <f t="shared" ref="E130" si="1847">E129-E127</f>
        <v>-22461</v>
      </c>
      <c r="F130" s="11">
        <f t="shared" ref="F130" si="1848">F129-F127</f>
        <v>61644</v>
      </c>
      <c r="G130" s="11">
        <f t="shared" ref="G130" si="1849">G129-G127</f>
        <v>9507</v>
      </c>
      <c r="H130" s="11">
        <f t="shared" ref="H130" si="1850">H129-H127</f>
        <v>105097</v>
      </c>
      <c r="I130" s="11">
        <f t="shared" ref="I130" si="1851">I129-I127</f>
        <v>0</v>
      </c>
      <c r="J130" s="11">
        <f t="shared" ref="J130" si="1852">J129-J127</f>
        <v>235214</v>
      </c>
      <c r="K130" s="11">
        <f t="shared" ref="K130" si="1853">K129-K127</f>
        <v>-60774.080000000002</v>
      </c>
      <c r="L130" s="11">
        <f t="shared" ref="L130" si="1854">L129-L127</f>
        <v>-95690</v>
      </c>
      <c r="M130" s="11">
        <f t="shared" ref="M130" si="1855">M129-M127</f>
        <v>-90881</v>
      </c>
      <c r="N130" s="11">
        <f t="shared" ref="N130" si="1856">N129-N127</f>
        <v>796</v>
      </c>
      <c r="O130" s="11">
        <f t="shared" ref="O130" si="1857">O129-O127</f>
        <v>-7069</v>
      </c>
      <c r="P130" s="11">
        <f t="shared" ref="P130" si="1858">P129-P127</f>
        <v>140023</v>
      </c>
      <c r="Q130" s="11">
        <f t="shared" ref="Q130" si="1859">Q129-Q127</f>
        <v>0</v>
      </c>
      <c r="R130" s="11">
        <f t="shared" ref="R130" si="1860">R129-R127</f>
        <v>-7561</v>
      </c>
      <c r="S130" s="11">
        <f t="shared" ref="S130" si="1861">S129-S127</f>
        <v>53711</v>
      </c>
      <c r="T130" s="11">
        <f t="shared" ref="T130:U130" si="1862">T129-T127</f>
        <v>313154</v>
      </c>
      <c r="U130" s="11">
        <f t="shared" si="1862"/>
        <v>0</v>
      </c>
      <c r="V130" s="9">
        <f t="shared" ref="V130" si="1863">V129-V127</f>
        <v>111491</v>
      </c>
      <c r="W130" s="11">
        <f t="shared" ref="W130" si="1864">W129-W127</f>
        <v>-761</v>
      </c>
      <c r="X130" s="11">
        <f t="shared" ref="X130" si="1865">X129-X127</f>
        <v>-306</v>
      </c>
      <c r="Y130" s="11">
        <f t="shared" ref="Y130" si="1866">Y129-Y127</f>
        <v>98849</v>
      </c>
      <c r="Z130" s="11">
        <f t="shared" ref="Z130" si="1867">Z129-Z127</f>
        <v>10749</v>
      </c>
      <c r="AA130" s="11">
        <f t="shared" ref="AA130:AD130" si="1868">AA129-AA127</f>
        <v>12284</v>
      </c>
      <c r="AB130" s="11">
        <f t="shared" ref="AB130" si="1869">AB129-AB127</f>
        <v>-32124</v>
      </c>
      <c r="AC130" s="10">
        <f t="shared" si="1868"/>
        <v>-15252</v>
      </c>
      <c r="AD130" s="222">
        <f t="shared" si="1868"/>
        <v>916551.92000000179</v>
      </c>
      <c r="AE130" s="11">
        <f t="shared" ref="AE130" si="1870">AE129-AE127</f>
        <v>-6042</v>
      </c>
      <c r="AF130" s="11">
        <f t="shared" ref="AF130" si="1871">AF129-AF127</f>
        <v>36559</v>
      </c>
      <c r="AG130" s="11">
        <f t="shared" ref="AG130" si="1872">AG129-AG127</f>
        <v>98262</v>
      </c>
      <c r="AH130" s="11">
        <f t="shared" ref="AH130" si="1873">AH129-AH127</f>
        <v>41</v>
      </c>
      <c r="AI130" s="11">
        <f t="shared" ref="AI130" si="1874">AI129-AI127</f>
        <v>0</v>
      </c>
      <c r="AJ130" s="11">
        <f t="shared" ref="AJ130" si="1875">AJ129-AJ127</f>
        <v>1221</v>
      </c>
      <c r="AK130" s="11">
        <f t="shared" ref="AK130" si="1876">AK129-AK127</f>
        <v>298724</v>
      </c>
      <c r="AL130" s="11">
        <f t="shared" ref="AL130" si="1877">AL129-AL127</f>
        <v>-137262</v>
      </c>
      <c r="AM130" s="11" t="e">
        <f t="shared" ref="AM130" si="1878">AM129-AM127</f>
        <v>#VALUE!</v>
      </c>
      <c r="AN130" s="11">
        <f t="shared" ref="AN130" si="1879">AN129-AN127</f>
        <v>37318</v>
      </c>
      <c r="AO130" s="9">
        <f t="shared" ref="AO130" si="1880">AO129-AO127</f>
        <v>379564</v>
      </c>
      <c r="AP130" s="11">
        <f t="shared" ref="AP130" si="1881">AP129-AP127</f>
        <v>912169.6400000006</v>
      </c>
      <c r="AQ130" s="10">
        <f t="shared" ref="AQ130" si="1882">AQ129-AQ127</f>
        <v>195482</v>
      </c>
      <c r="AR130" s="11">
        <f t="shared" ref="AR130" si="1883">AR129-AR127</f>
        <v>-500856</v>
      </c>
      <c r="AS130" s="11">
        <f t="shared" ref="AS130" si="1884">AS129-AS127</f>
        <v>0</v>
      </c>
      <c r="AT130" s="11">
        <f t="shared" ref="AT130" si="1885">AT129-AT127</f>
        <v>0</v>
      </c>
      <c r="AU130" s="11">
        <f t="shared" ref="AU130" si="1886">AU129-AU127</f>
        <v>-219071</v>
      </c>
      <c r="AV130" s="11">
        <f t="shared" ref="AV130" si="1887">AV129-AV127</f>
        <v>0</v>
      </c>
      <c r="AW130" s="11">
        <f t="shared" ref="AW130" si="1888">AW129-AW127</f>
        <v>-8794</v>
      </c>
      <c r="AX130" s="11">
        <f t="shared" ref="AX130" si="1889">AX129-AX127</f>
        <v>1046</v>
      </c>
      <c r="AY130" s="11">
        <f t="shared" ref="AY130" si="1890">AY129-AY127</f>
        <v>-82</v>
      </c>
      <c r="AZ130" s="11">
        <f t="shared" ref="AZ130" si="1891">AZ129-AZ127</f>
        <v>504312</v>
      </c>
      <c r="BA130" s="11">
        <f t="shared" ref="BA130" si="1892">BA129-BA127</f>
        <v>918481</v>
      </c>
      <c r="BB130" s="10">
        <f t="shared" ref="BB130" si="1893">BB129-BB127</f>
        <v>391827</v>
      </c>
      <c r="BC130" s="11">
        <f t="shared" ref="BC130" si="1894">BC129-BC127</f>
        <v>23321</v>
      </c>
      <c r="BD130" s="11">
        <f t="shared" ref="BD130" si="1895">BD129-BD127</f>
        <v>22383</v>
      </c>
      <c r="BE130" s="11">
        <f t="shared" ref="BE130" si="1896">BE129-BE127</f>
        <v>-171</v>
      </c>
      <c r="BF130" s="11">
        <f t="shared" ref="BF130" si="1897">BF129-BF127</f>
        <v>33752</v>
      </c>
      <c r="BG130" s="11">
        <f t="shared" ref="BG130" si="1898">BG129-BG127</f>
        <v>56675749</v>
      </c>
      <c r="BH130" s="9">
        <f t="shared" ref="BH130:BI130" si="1899">BH129-BH127</f>
        <v>62157736.640000001</v>
      </c>
      <c r="BI130" s="222">
        <f t="shared" si="1899"/>
        <v>63074288.560000002</v>
      </c>
      <c r="BJ130" s="11">
        <f t="shared" ref="BJ130" si="1900">BJ129-BJ127</f>
        <v>56154756</v>
      </c>
      <c r="BK130" s="49">
        <f t="shared" ref="BK130" si="1901">BK129-BK127</f>
        <v>6919532.5600000024</v>
      </c>
      <c r="BM130" s="30">
        <f t="shared" si="1841"/>
        <v>6002980.6400000006</v>
      </c>
    </row>
    <row r="131" spans="1:65" ht="15.6" x14ac:dyDescent="0.3">
      <c r="A131" s="128"/>
      <c r="B131" s="5" t="s">
        <v>133</v>
      </c>
      <c r="C131" s="13">
        <f>C130/C127</f>
        <v>1.4546958334657276E-2</v>
      </c>
      <c r="D131" s="13">
        <f t="shared" ref="D131" si="1902">D130/D127</f>
        <v>-3.299155405251053E-2</v>
      </c>
      <c r="E131" s="13">
        <f t="shared" ref="E131" si="1903">E130/E127</f>
        <v>-2.2658582842385602E-2</v>
      </c>
      <c r="F131" s="13">
        <f t="shared" ref="F131" si="1904">F130/F127</f>
        <v>2.8355875343443082E-2</v>
      </c>
      <c r="G131" s="13">
        <f t="shared" ref="G131" si="1905">G130/G127</f>
        <v>8.4404256169181395E-3</v>
      </c>
      <c r="H131" s="13">
        <f t="shared" ref="H131" si="1906">H130/H127</f>
        <v>4.7687541943320533E-2</v>
      </c>
      <c r="I131" s="13" t="e">
        <f t="shared" ref="I131" si="1907">I130/I127</f>
        <v>#DIV/0!</v>
      </c>
      <c r="J131" s="13">
        <f t="shared" ref="J131" si="1908">J130/J127</f>
        <v>0.15610032565421189</v>
      </c>
      <c r="K131" s="13">
        <f t="shared" ref="K131" si="1909">K130/K127</f>
        <v>-0.6808346649626591</v>
      </c>
      <c r="L131" s="13">
        <f t="shared" ref="L131" si="1910">L130/L127</f>
        <v>-0.23764289244355702</v>
      </c>
      <c r="M131" s="13">
        <f t="shared" ref="M131" si="1911">M130/M127</f>
        <v>-7.9748227227296617E-2</v>
      </c>
      <c r="N131" s="13">
        <f t="shared" ref="N131" si="1912">N130/N127</f>
        <v>4.0122990070064014E-2</v>
      </c>
      <c r="O131" s="13">
        <f t="shared" ref="O131" si="1913">O130/O127</f>
        <v>-9.9950512548603751E-2</v>
      </c>
      <c r="P131" s="13">
        <f t="shared" ref="P131" si="1914">P130/P127</f>
        <v>0.1996284669056112</v>
      </c>
      <c r="Q131" s="13" t="e">
        <f t="shared" ref="Q131" si="1915">Q130/Q127</f>
        <v>#DIV/0!</v>
      </c>
      <c r="R131" s="13">
        <f t="shared" ref="R131" si="1916">R130/R127</f>
        <v>-0.12307316676161797</v>
      </c>
      <c r="S131" s="13">
        <f t="shared" ref="S131" si="1917">S130/S127</f>
        <v>6.8554485825401829E-2</v>
      </c>
      <c r="T131" s="13">
        <f t="shared" ref="T131:U131" si="1918">T130/T127</f>
        <v>0.4955525066898338</v>
      </c>
      <c r="U131" s="13" t="e">
        <f t="shared" si="1918"/>
        <v>#DIV/0!</v>
      </c>
      <c r="V131" s="162">
        <f t="shared" ref="V131" si="1919">V130/V127</f>
        <v>0.42524439223284677</v>
      </c>
      <c r="W131" s="13">
        <f t="shared" ref="W131" si="1920">W130/W127</f>
        <v>-1</v>
      </c>
      <c r="X131" s="13">
        <f t="shared" ref="X131" si="1921">X130/X127</f>
        <v>-1</v>
      </c>
      <c r="Y131" s="13">
        <f t="shared" ref="Y131" si="1922">Y130/Y127</f>
        <v>4.9068751551253413</v>
      </c>
      <c r="Z131" s="13">
        <f t="shared" ref="Z131" si="1923">Z130/Z127</f>
        <v>4.6172680412371134</v>
      </c>
      <c r="AA131" s="13">
        <f t="shared" ref="AA131:AD131" si="1924">AA130/AA127</f>
        <v>2.1676371978118936</v>
      </c>
      <c r="AB131" s="13">
        <f t="shared" ref="AB131" si="1925">AB130/AB127</f>
        <v>-0.9242188848610392</v>
      </c>
      <c r="AC131" s="14">
        <f t="shared" si="1924"/>
        <v>-1.5068644730914236E-2</v>
      </c>
      <c r="AD131" s="223">
        <f t="shared" si="1924"/>
        <v>2.4257282702507307E-2</v>
      </c>
      <c r="AE131" s="13">
        <f t="shared" ref="AE131" si="1926">AE130/AE127</f>
        <v>-0.14137301698722449</v>
      </c>
      <c r="AF131" s="13">
        <f t="shared" ref="AF131" si="1927">AF130/AF127</f>
        <v>1.2225863625723172</v>
      </c>
      <c r="AG131" s="13">
        <f t="shared" ref="AG131" si="1928">AG130/AG127</f>
        <v>1.7947397260273972</v>
      </c>
      <c r="AH131" s="13" t="e">
        <f t="shared" ref="AH131" si="1929">AH130/AH127</f>
        <v>#DIV/0!</v>
      </c>
      <c r="AI131" s="13" t="e">
        <f t="shared" ref="AI131" si="1930">AI130/AI127</f>
        <v>#DIV/0!</v>
      </c>
      <c r="AJ131" s="13">
        <f t="shared" ref="AJ131" si="1931">AJ130/AJ127</f>
        <v>7.2222879451082453E-2</v>
      </c>
      <c r="AK131" s="13">
        <f t="shared" ref="AK131" si="1932">AK130/AK127</f>
        <v>0.28493459049308706</v>
      </c>
      <c r="AL131" s="13">
        <f t="shared" ref="AL131" si="1933">AL130/AL127</f>
        <v>-0.16462616037803737</v>
      </c>
      <c r="AM131" s="13" t="e">
        <f t="shared" ref="AM131" si="1934">AM130/AM127</f>
        <v>#VALUE!</v>
      </c>
      <c r="AN131" s="13">
        <f t="shared" ref="AN131" si="1935">AN130/AN127</f>
        <v>0.37348999669725874</v>
      </c>
      <c r="AO131" s="162">
        <f t="shared" ref="AO131" si="1936">AO130/AO127</f>
        <v>0.16399189640743322</v>
      </c>
      <c r="AP131" s="13">
        <f t="shared" ref="AP131" si="1937">AP130/AP127</f>
        <v>6.6970460424450248E-2</v>
      </c>
      <c r="AQ131" s="14">
        <f t="shared" ref="AQ131" si="1938">AQ130/AQ127</f>
        <v>1.761908624683413</v>
      </c>
      <c r="AR131" s="13">
        <f t="shared" ref="AR131" si="1939">AR130/AR127</f>
        <v>-0.62941296963497373</v>
      </c>
      <c r="AS131" s="13" t="e">
        <f t="shared" ref="AS131" si="1940">AS130/AS127</f>
        <v>#DIV/0!</v>
      </c>
      <c r="AT131" s="13" t="e">
        <f t="shared" ref="AT131" si="1941">AT130/AT127</f>
        <v>#DIV/0!</v>
      </c>
      <c r="AU131" s="13">
        <f t="shared" ref="AU131" si="1942">AU130/AU127</f>
        <v>-0.6240627848678213</v>
      </c>
      <c r="AV131" s="13" t="e">
        <f t="shared" ref="AV131" si="1943">AV130/AV127</f>
        <v>#DIV/0!</v>
      </c>
      <c r="AW131" s="13">
        <f t="shared" ref="AW131" si="1944">AW130/AW127</f>
        <v>-0.43599405057015367</v>
      </c>
      <c r="AX131" s="13">
        <f t="shared" ref="AX131" si="1945">AX130/AX127</f>
        <v>7.5890589857070298E-2</v>
      </c>
      <c r="AY131" s="13">
        <f t="shared" ref="AY131" si="1946">AY130/AY127</f>
        <v>-1.3655287260616154E-2</v>
      </c>
      <c r="AZ131" s="13">
        <f t="shared" ref="AZ131" si="1947">AZ130/AZ127</f>
        <v>1.5766894374013225</v>
      </c>
      <c r="BA131" s="13">
        <f t="shared" ref="BA131" si="1948">BA130/BA127</f>
        <v>1.6839668736604532</v>
      </c>
      <c r="BB131" s="14">
        <f t="shared" ref="BB131" si="1949">BB130/BB127</f>
        <v>0.67658917566449839</v>
      </c>
      <c r="BC131" s="13">
        <f t="shared" ref="BC131" si="1950">BC130/BC127</f>
        <v>0.20619258551939382</v>
      </c>
      <c r="BD131" s="13">
        <f t="shared" ref="BD131" si="1951">BD130/BD127</f>
        <v>0.19794826442626576</v>
      </c>
      <c r="BE131" s="13">
        <f t="shared" ref="BE131" si="1952">BE130/BE127</f>
        <v>-0.890625</v>
      </c>
      <c r="BF131" s="13">
        <f t="shared" ref="BF131" si="1953">BF130/BF127</f>
        <v>0.34273992912050527</v>
      </c>
      <c r="BG131" s="13">
        <f t="shared" ref="BG131" si="1954">BG130/BG127</f>
        <v>53.411253204161639</v>
      </c>
      <c r="BH131" s="162">
        <f t="shared" ref="BH131:BI131" si="1955">BH130/BH127</f>
        <v>2.2169329285560972</v>
      </c>
      <c r="BI131" s="223">
        <f t="shared" si="1955"/>
        <v>0.95825070136341128</v>
      </c>
      <c r="BJ131" s="13">
        <f t="shared" ref="BJ131" si="1956">BJ130/BJ127</f>
        <v>83.366002912738111</v>
      </c>
      <c r="BK131" s="50">
        <f t="shared" ref="BK131" si="1957">BK130/BK127</f>
        <v>0.10621131689068546</v>
      </c>
      <c r="BM131" s="162">
        <f t="shared" ref="BM131" si="1958">BM130/BM127</f>
        <v>0.2193741257859905</v>
      </c>
    </row>
    <row r="132" spans="1:65" ht="15.6" x14ac:dyDescent="0.3">
      <c r="A132" s="128"/>
      <c r="B132" s="5" t="s">
        <v>134</v>
      </c>
      <c r="C132" s="11">
        <f>C129-C128</f>
        <v>435669</v>
      </c>
      <c r="D132" s="11">
        <f t="shared" ref="D132:BK132" si="1959">D129-D128</f>
        <v>1980440</v>
      </c>
      <c r="E132" s="11">
        <f t="shared" si="1959"/>
        <v>3835</v>
      </c>
      <c r="F132" s="11">
        <f t="shared" si="1959"/>
        <v>245334</v>
      </c>
      <c r="G132" s="11">
        <f t="shared" si="1959"/>
        <v>123876</v>
      </c>
      <c r="H132" s="11">
        <f t="shared" si="1959"/>
        <v>255276</v>
      </c>
      <c r="I132" s="11">
        <f t="shared" si="1959"/>
        <v>0</v>
      </c>
      <c r="J132" s="11">
        <f t="shared" si="1959"/>
        <v>380715</v>
      </c>
      <c r="K132" s="11">
        <f t="shared" si="1959"/>
        <v>-44186</v>
      </c>
      <c r="L132" s="11">
        <f t="shared" si="1959"/>
        <v>-82491</v>
      </c>
      <c r="M132" s="11">
        <f t="shared" si="1959"/>
        <v>66834</v>
      </c>
      <c r="N132" s="11">
        <f t="shared" si="1959"/>
        <v>1507</v>
      </c>
      <c r="O132" s="11">
        <f t="shared" si="1959"/>
        <v>-19555</v>
      </c>
      <c r="P132" s="11">
        <f t="shared" si="1959"/>
        <v>79615</v>
      </c>
      <c r="Q132" s="11">
        <f t="shared" si="1959"/>
        <v>0</v>
      </c>
      <c r="R132" s="11">
        <f t="shared" si="1959"/>
        <v>11819</v>
      </c>
      <c r="S132" s="11">
        <f t="shared" si="1959"/>
        <v>28701</v>
      </c>
      <c r="T132" s="11">
        <f t="shared" si="1959"/>
        <v>268027</v>
      </c>
      <c r="U132" s="11">
        <f t="shared" ref="U132" si="1960">U129-U128</f>
        <v>-2482</v>
      </c>
      <c r="V132" s="9">
        <f t="shared" si="1959"/>
        <v>31988</v>
      </c>
      <c r="W132" s="11">
        <f t="shared" si="1959"/>
        <v>-442</v>
      </c>
      <c r="X132" s="11">
        <f t="shared" si="1959"/>
        <v>0</v>
      </c>
      <c r="Y132" s="11">
        <f t="shared" si="1959"/>
        <v>97391</v>
      </c>
      <c r="Z132" s="11">
        <f t="shared" si="1959"/>
        <v>10561</v>
      </c>
      <c r="AA132" s="11">
        <f t="shared" si="1959"/>
        <v>13840</v>
      </c>
      <c r="AB132" s="11">
        <f t="shared" ref="AB132" si="1961">AB129-AB128</f>
        <v>2504</v>
      </c>
      <c r="AC132" s="10">
        <f t="shared" ref="AC132:AD132" si="1962">AC129-AC128</f>
        <v>-159164</v>
      </c>
      <c r="AD132" s="222">
        <f t="shared" si="1962"/>
        <v>3729612</v>
      </c>
      <c r="AE132" s="11">
        <f t="shared" si="1959"/>
        <v>-460</v>
      </c>
      <c r="AF132" s="11">
        <f t="shared" si="1959"/>
        <v>29577</v>
      </c>
      <c r="AG132" s="11">
        <f t="shared" si="1959"/>
        <v>5920</v>
      </c>
      <c r="AH132" s="11">
        <f t="shared" si="1959"/>
        <v>23</v>
      </c>
      <c r="AI132" s="11">
        <f t="shared" si="1959"/>
        <v>0</v>
      </c>
      <c r="AJ132" s="11">
        <f t="shared" si="1959"/>
        <v>-739</v>
      </c>
      <c r="AK132" s="11">
        <f t="shared" si="1959"/>
        <v>-72368</v>
      </c>
      <c r="AL132" s="11">
        <f t="shared" si="1959"/>
        <v>-249747</v>
      </c>
      <c r="AM132" s="11">
        <f t="shared" si="1959"/>
        <v>2777257</v>
      </c>
      <c r="AN132" s="11">
        <f t="shared" si="1959"/>
        <v>-1498</v>
      </c>
      <c r="AO132" s="9">
        <f t="shared" si="1959"/>
        <v>-36445</v>
      </c>
      <c r="AP132" s="11">
        <f t="shared" si="1959"/>
        <v>515096</v>
      </c>
      <c r="AQ132" s="10">
        <f t="shared" si="1959"/>
        <v>200319</v>
      </c>
      <c r="AR132" s="11">
        <f t="shared" si="1959"/>
        <v>-542442</v>
      </c>
      <c r="AS132" s="11">
        <f t="shared" si="1959"/>
        <v>0</v>
      </c>
      <c r="AT132" s="11">
        <f t="shared" si="1959"/>
        <v>0</v>
      </c>
      <c r="AU132" s="11">
        <f t="shared" si="1959"/>
        <v>-192011</v>
      </c>
      <c r="AV132" s="11">
        <f t="shared" si="1959"/>
        <v>0</v>
      </c>
      <c r="AW132" s="11">
        <f t="shared" si="1959"/>
        <v>-2257</v>
      </c>
      <c r="AX132" s="11">
        <f t="shared" si="1959"/>
        <v>2748</v>
      </c>
      <c r="AY132" s="11">
        <f t="shared" si="1959"/>
        <v>-2465</v>
      </c>
      <c r="AZ132" s="11">
        <f t="shared" si="1959"/>
        <v>489346</v>
      </c>
      <c r="BA132" s="11">
        <f t="shared" si="1959"/>
        <v>1168198</v>
      </c>
      <c r="BB132" s="10">
        <f t="shared" si="1959"/>
        <v>137897</v>
      </c>
      <c r="BC132" s="11">
        <f t="shared" si="1959"/>
        <v>2959</v>
      </c>
      <c r="BD132" s="11">
        <f t="shared" si="1959"/>
        <v>1972</v>
      </c>
      <c r="BE132" s="11">
        <f t="shared" si="1959"/>
        <v>13</v>
      </c>
      <c r="BF132" s="11">
        <f t="shared" si="1959"/>
        <v>2664</v>
      </c>
      <c r="BG132" s="11">
        <f t="shared" si="1959"/>
        <v>4565407</v>
      </c>
      <c r="BH132" s="9">
        <f t="shared" si="1959"/>
        <v>8798964</v>
      </c>
      <c r="BI132" s="222">
        <f t="shared" si="1959"/>
        <v>12528576</v>
      </c>
      <c r="BJ132" s="11">
        <f t="shared" si="1959"/>
        <v>5112905</v>
      </c>
      <c r="BK132" s="49">
        <f t="shared" si="1959"/>
        <v>7415671</v>
      </c>
      <c r="BM132" s="30">
        <f t="shared" si="1841"/>
        <v>3686059</v>
      </c>
    </row>
    <row r="133" spans="1:65" ht="15.6" x14ac:dyDescent="0.3">
      <c r="A133" s="128"/>
      <c r="B133" s="5" t="s">
        <v>135</v>
      </c>
      <c r="C133" s="13">
        <f>C132/C128</f>
        <v>2.3034706790196889E-2</v>
      </c>
      <c r="D133" s="13">
        <f t="shared" ref="D133" si="1963">D132/D128</f>
        <v>0.59815940728927874</v>
      </c>
      <c r="E133" s="13">
        <f t="shared" ref="E133" si="1964">E132/E128</f>
        <v>3.974159157043018E-3</v>
      </c>
      <c r="F133" s="13">
        <f t="shared" ref="F133" si="1965">F132/F128</f>
        <v>0.12326786922855459</v>
      </c>
      <c r="G133" s="13">
        <f t="shared" ref="G133" si="1966">G132/G128</f>
        <v>0.12240759844900573</v>
      </c>
      <c r="H133" s="13">
        <f t="shared" ref="H133" si="1967">H132/H128</f>
        <v>0.12430125705559948</v>
      </c>
      <c r="I133" s="13" t="e">
        <f t="shared" ref="I133" si="1968">I132/I128</f>
        <v>#DIV/0!</v>
      </c>
      <c r="J133" s="13">
        <f t="shared" ref="J133" si="1969">J132/J128</f>
        <v>0.27966770292188714</v>
      </c>
      <c r="K133" s="13">
        <f t="shared" ref="K133" si="1970">K132/K128</f>
        <v>-0.60798613022180636</v>
      </c>
      <c r="L133" s="13">
        <f t="shared" ref="L133" si="1971">L132/L128</f>
        <v>-0.21180648275578745</v>
      </c>
      <c r="M133" s="13">
        <f t="shared" ref="M133" si="1972">M132/M128</f>
        <v>6.8067103649718297E-2</v>
      </c>
      <c r="N133" s="13">
        <f t="shared" ref="N133" si="1973">N132/N128</f>
        <v>7.878502718527812E-2</v>
      </c>
      <c r="O133" s="13">
        <f t="shared" ref="O133" si="1974">O132/O128</f>
        <v>-0.2350049873213878</v>
      </c>
      <c r="P133" s="13">
        <f t="shared" ref="P133" si="1975">P132/P128</f>
        <v>0.1045054907551068</v>
      </c>
      <c r="Q133" s="13" t="e">
        <f t="shared" ref="Q133" si="1976">Q132/Q128</f>
        <v>#DIV/0!</v>
      </c>
      <c r="R133" s="13">
        <f t="shared" ref="R133" si="1977">R132/R128</f>
        <v>0.28103673760551656</v>
      </c>
      <c r="S133" s="13">
        <f t="shared" ref="S133" si="1978">S132/S128</f>
        <v>3.5499555343362743E-2</v>
      </c>
      <c r="T133" s="13">
        <f t="shared" ref="T133:U133" si="1979">T132/T128</f>
        <v>0.3958712425560072</v>
      </c>
      <c r="U133" s="13">
        <f t="shared" si="1979"/>
        <v>-1</v>
      </c>
      <c r="V133" s="162">
        <f t="shared" ref="V133" si="1980">V132/V128</f>
        <v>9.3618665199424023E-2</v>
      </c>
      <c r="W133" s="13">
        <f t="shared" ref="W133" si="1981">W132/W128</f>
        <v>-1</v>
      </c>
      <c r="X133" s="13" t="e">
        <f t="shared" ref="X133" si="1982">X132/X128</f>
        <v>#DIV/0!</v>
      </c>
      <c r="Y133" s="13">
        <f t="shared" ref="Y133" si="1983">Y132/Y128</f>
        <v>4.5082164514187841</v>
      </c>
      <c r="Z133" s="13">
        <f t="shared" ref="Z133" si="1984">Z132/Z128</f>
        <v>4.1975357710651826</v>
      </c>
      <c r="AA133" s="13">
        <f t="shared" ref="AA133:AD133" si="1985">AA132/AA128</f>
        <v>3.3665774750668938</v>
      </c>
      <c r="AB133" s="13">
        <f t="shared" ref="AB133" si="1986">AB132/AB128</f>
        <v>19.261538461538461</v>
      </c>
      <c r="AC133" s="14">
        <f t="shared" si="1985"/>
        <v>-0.13767559338454086</v>
      </c>
      <c r="AD133" s="223">
        <f t="shared" si="1985"/>
        <v>0.10664703775766518</v>
      </c>
      <c r="AE133" s="13">
        <f t="shared" ref="AE133" si="1987">AE132/AE128</f>
        <v>-1.2380234686187964E-2</v>
      </c>
      <c r="AF133" s="13">
        <f t="shared" ref="AF133" si="1988">AF132/AF128</f>
        <v>0.80187067913786092</v>
      </c>
      <c r="AG133" s="13">
        <f t="shared" ref="AG133" si="1989">AG132/AG128</f>
        <v>4.0246920294781496E-2</v>
      </c>
      <c r="AH133" s="13">
        <f t="shared" ref="AH133" si="1990">AH132/AH128</f>
        <v>1.2777777777777777</v>
      </c>
      <c r="AI133" s="13" t="e">
        <f t="shared" ref="AI133" si="1991">AI132/AI128</f>
        <v>#DIV/0!</v>
      </c>
      <c r="AJ133" s="13">
        <f t="shared" ref="AJ133" si="1992">AJ132/AJ128</f>
        <v>-3.9170995441535038E-2</v>
      </c>
      <c r="AK133" s="13">
        <f t="shared" ref="AK133" si="1993">AK132/AK128</f>
        <v>-5.0981798353912366E-2</v>
      </c>
      <c r="AL133" s="13">
        <f t="shared" ref="AL133" si="1994">AL132/AL128</f>
        <v>-0.2639292375814386</v>
      </c>
      <c r="AM133" s="13">
        <f t="shared" ref="AM133" si="1995">AM132/AM128</f>
        <v>0.49853836047575939</v>
      </c>
      <c r="AN133" s="13">
        <f t="shared" ref="AN133" si="1996">AN132/AN128</f>
        <v>-1.0797719360209899E-2</v>
      </c>
      <c r="AO133" s="162">
        <f t="shared" ref="AO133" si="1997">AO132/AO128</f>
        <v>-1.3347186525146326E-2</v>
      </c>
      <c r="AP133" s="13">
        <f t="shared" ref="AP133" si="1998">AP132/AP128</f>
        <v>3.6746504435760566E-2</v>
      </c>
      <c r="AQ133" s="14">
        <f t="shared" ref="AQ133" si="1999">AQ132/AQ128</f>
        <v>1.8878072225572979</v>
      </c>
      <c r="AR133" s="13">
        <f t="shared" ref="AR133" si="2000">AR132/AR128</f>
        <v>-0.64781802308986702</v>
      </c>
      <c r="AS133" s="13" t="e">
        <f t="shared" ref="AS133" si="2001">AS132/AS128</f>
        <v>#DIV/0!</v>
      </c>
      <c r="AT133" s="13" t="e">
        <f t="shared" ref="AT133" si="2002">AT132/AT128</f>
        <v>#DIV/0!</v>
      </c>
      <c r="AU133" s="13">
        <f t="shared" ref="AU133" si="2003">AU132/AU128</f>
        <v>-0.59266312735354032</v>
      </c>
      <c r="AV133" s="13" t="e">
        <f t="shared" ref="AV133" si="2004">AV132/AV128</f>
        <v>#DIV/0!</v>
      </c>
      <c r="AW133" s="13">
        <f t="shared" ref="AW133" si="2005">AW132/AW128</f>
        <v>-0.16555417002860706</v>
      </c>
      <c r="AX133" s="13">
        <f t="shared" ref="AX133" si="2006">AX132/AX128</f>
        <v>0.22746461385646882</v>
      </c>
      <c r="AY133" s="13">
        <f t="shared" ref="AY133" si="2007">AY132/AY128</f>
        <v>-0.29387219837863615</v>
      </c>
      <c r="AZ133" s="13">
        <f t="shared" ref="AZ133" si="2008">AZ132/AZ128</f>
        <v>1.4615152574061963</v>
      </c>
      <c r="BA133" s="13">
        <f t="shared" ref="BA133" si="2009">BA132/BA128</f>
        <v>3.9504852727334212</v>
      </c>
      <c r="BB133" s="14">
        <f t="shared" ref="BB133" si="2010">BB132/BB128</f>
        <v>0.16553248240503882</v>
      </c>
      <c r="BC133" s="13">
        <f t="shared" ref="BC133" si="2011">BC132/BC128</f>
        <v>2.2170606526055521E-2</v>
      </c>
      <c r="BD133" s="13">
        <f t="shared" ref="BD133" si="2012">BD132/BD128</f>
        <v>1.4773084817883524E-2</v>
      </c>
      <c r="BE133" s="13">
        <f t="shared" ref="BE133" si="2013">BE132/BE128</f>
        <v>1.625</v>
      </c>
      <c r="BF133" s="13">
        <f t="shared" ref="BF133" si="2014">BF132/BF128</f>
        <v>2.0561108324007257E-2</v>
      </c>
      <c r="BG133" s="13">
        <f t="shared" ref="BG133" si="2015">BG132/BG128</f>
        <v>8.5861979871834263E-2</v>
      </c>
      <c r="BH133" s="162">
        <f t="shared" ref="BH133:BI133" si="2016">BH132/BH128</f>
        <v>0.10810004347976238</v>
      </c>
      <c r="BI133" s="223">
        <f t="shared" si="2016"/>
        <v>0.10766337838972054</v>
      </c>
      <c r="BJ133" s="13">
        <f t="shared" ref="BJ133" si="2017">BJ132/BJ128</f>
        <v>9.8866114346809045E-2</v>
      </c>
      <c r="BK133" s="50">
        <f t="shared" ref="BK133" si="2018">BK132/BK128</f>
        <v>0.11470028742698687</v>
      </c>
      <c r="BM133" s="14">
        <f t="shared" ref="BM133" si="2019">BM132/BM128</f>
        <v>0.12418898997659954</v>
      </c>
    </row>
    <row r="134" spans="1:65" ht="15.6" x14ac:dyDescent="0.3">
      <c r="A134" s="128"/>
      <c r="B134" s="5" t="s">
        <v>334</v>
      </c>
      <c r="C134" s="126">
        <f>C129/C126</f>
        <v>0.76915391816445422</v>
      </c>
      <c r="D134" s="126">
        <f t="shared" ref="D134:BK134" si="2020">D129/D126</f>
        <v>0.75444766283382869</v>
      </c>
      <c r="E134" s="126">
        <f t="shared" si="2020"/>
        <v>1.0006010925011128</v>
      </c>
      <c r="F134" s="126">
        <f t="shared" si="2020"/>
        <v>0.78226524624409732</v>
      </c>
      <c r="G134" s="126">
        <f t="shared" si="2020"/>
        <v>0.74542897512309825</v>
      </c>
      <c r="H134" s="126">
        <f t="shared" si="2020"/>
        <v>0.76483923881906191</v>
      </c>
      <c r="I134" s="126" t="e">
        <f t="shared" si="2020"/>
        <v>#DIV/0!</v>
      </c>
      <c r="J134" s="126">
        <f t="shared" si="2020"/>
        <v>0.84666921991965027</v>
      </c>
      <c r="K134" s="126">
        <f t="shared" si="2020"/>
        <v>0.63285796792394156</v>
      </c>
      <c r="L134" s="126">
        <f t="shared" si="2020"/>
        <v>0.73980093507495059</v>
      </c>
      <c r="M134" s="126">
        <f t="shared" si="2020"/>
        <v>0.84980292884045661</v>
      </c>
      <c r="N134" s="126">
        <f t="shared" si="2020"/>
        <v>0.70032241642626847</v>
      </c>
      <c r="O134" s="126">
        <f t="shared" si="2020"/>
        <v>0.79392359595405282</v>
      </c>
      <c r="P134" s="126">
        <f t="shared" si="2020"/>
        <v>0.90802071058277112</v>
      </c>
      <c r="Q134" s="126" t="e">
        <f t="shared" si="2020"/>
        <v>#DIV/0!</v>
      </c>
      <c r="R134" s="126">
        <f t="shared" si="2020"/>
        <v>0.82877976739892933</v>
      </c>
      <c r="S134" s="126">
        <f t="shared" si="2020"/>
        <v>1.0093424366531194</v>
      </c>
      <c r="T134" s="126">
        <f t="shared" si="2020"/>
        <v>1.0500817214050082</v>
      </c>
      <c r="U134" s="126" t="e">
        <f t="shared" si="2020"/>
        <v>#DIV/0!</v>
      </c>
      <c r="V134" s="177">
        <f t="shared" si="2020"/>
        <v>0.8896867648879534</v>
      </c>
      <c r="W134" s="126">
        <f t="shared" si="2020"/>
        <v>0</v>
      </c>
      <c r="X134" s="126">
        <f t="shared" si="2020"/>
        <v>0</v>
      </c>
      <c r="Y134" s="126">
        <f t="shared" si="2020"/>
        <v>0.68385784234845171</v>
      </c>
      <c r="Z134" s="126">
        <f t="shared" si="2020"/>
        <v>0.73076278290025143</v>
      </c>
      <c r="AA134" s="126">
        <f t="shared" si="2020"/>
        <v>0.65802785923753671</v>
      </c>
      <c r="AB134" s="126">
        <f t="shared" ref="AB134" si="2021">AB129/AB126</f>
        <v>0.52658936425429825</v>
      </c>
      <c r="AC134" s="214">
        <f t="shared" si="2020"/>
        <v>0.75101776378237484</v>
      </c>
      <c r="AD134" s="224">
        <f t="shared" si="2020"/>
        <v>0.78830519320913561</v>
      </c>
      <c r="AE134" s="126">
        <f t="shared" si="2020"/>
        <v>0.79500844923956848</v>
      </c>
      <c r="AF134" s="126">
        <f t="shared" si="2020"/>
        <v>1.8411546346057954</v>
      </c>
      <c r="AG134" s="126">
        <f t="shared" si="2020"/>
        <v>0.75074700828700824</v>
      </c>
      <c r="AH134" s="126" t="e">
        <f t="shared" si="2020"/>
        <v>#DIV/0!</v>
      </c>
      <c r="AI134" s="126" t="e">
        <f t="shared" si="2020"/>
        <v>#DIV/0!</v>
      </c>
      <c r="AJ134" s="126">
        <f t="shared" si="2020"/>
        <v>0.76767035107779613</v>
      </c>
      <c r="AK134" s="126">
        <f t="shared" si="2020"/>
        <v>0.75405105711754039</v>
      </c>
      <c r="AL134" s="126">
        <f t="shared" si="2020"/>
        <v>0.69330108297499604</v>
      </c>
      <c r="AM134" s="126">
        <f t="shared" si="2020"/>
        <v>0.82410151030297674</v>
      </c>
      <c r="AN134" s="126">
        <f t="shared" si="2020"/>
        <v>0.69679060486512012</v>
      </c>
      <c r="AO134" s="177">
        <f t="shared" si="2020"/>
        <v>0.84595380196635084</v>
      </c>
      <c r="AP134" s="126">
        <f t="shared" si="2020"/>
        <v>0.88590251812005127</v>
      </c>
      <c r="AQ134" s="214">
        <f t="shared" si="2020"/>
        <v>0.87539208684473646</v>
      </c>
      <c r="AR134" s="126">
        <f t="shared" si="2020"/>
        <v>0.69825894030483349</v>
      </c>
      <c r="AS134" s="126" t="e">
        <f t="shared" si="2020"/>
        <v>#DIV/0!</v>
      </c>
      <c r="AT134" s="126" t="e">
        <f t="shared" si="2020"/>
        <v>#DIV/0!</v>
      </c>
      <c r="AU134" s="126">
        <f t="shared" si="2020"/>
        <v>0.96672087435536802</v>
      </c>
      <c r="AV134" s="126">
        <f t="shared" si="2020"/>
        <v>0</v>
      </c>
      <c r="AW134" s="126">
        <f t="shared" si="2020"/>
        <v>0.43444720259690661</v>
      </c>
      <c r="AX134" s="126">
        <f t="shared" si="2020"/>
        <v>1.0893263791963563</v>
      </c>
      <c r="AY134" s="126">
        <f t="shared" si="2020"/>
        <v>0.91460778258184061</v>
      </c>
      <c r="AZ134" s="126">
        <f t="shared" si="2020"/>
        <v>0.98320304158559468</v>
      </c>
      <c r="BA134" s="126">
        <f t="shared" si="2020"/>
        <v>1.0466952666952667</v>
      </c>
      <c r="BB134" s="214">
        <f t="shared" si="2020"/>
        <v>0.99075214461878491</v>
      </c>
      <c r="BC134" s="126">
        <f t="shared" si="2020"/>
        <v>0.91885338649711734</v>
      </c>
      <c r="BD134" s="126">
        <f t="shared" si="2020"/>
        <v>0.92008721463358312</v>
      </c>
      <c r="BE134" s="126">
        <f t="shared" si="2020"/>
        <v>0.11864406779661017</v>
      </c>
      <c r="BF134" s="126">
        <f t="shared" si="2020"/>
        <v>1.0708188915163097</v>
      </c>
      <c r="BG134" s="126">
        <f t="shared" si="2020"/>
        <v>0.82361797995923514</v>
      </c>
      <c r="BH134" s="177">
        <f t="shared" si="2020"/>
        <v>0.83739482250373432</v>
      </c>
      <c r="BI134" s="224">
        <f t="shared" si="2020"/>
        <v>0.82202520790912603</v>
      </c>
      <c r="BJ134" s="126">
        <f t="shared" si="2020"/>
        <v>0.81493887006525689</v>
      </c>
      <c r="BK134" s="126">
        <f t="shared" si="2020"/>
        <v>0.82770053681927958</v>
      </c>
      <c r="BM134" s="126">
        <f t="shared" ref="BM134" si="2022">BM129/BM126</f>
        <v>0.87862911639367725</v>
      </c>
    </row>
    <row r="135" spans="1:65" ht="15.6" x14ac:dyDescent="0.3">
      <c r="B135" s="5" t="s">
        <v>335</v>
      </c>
      <c r="C135" s="11">
        <f>C129-C126</f>
        <v>-5807291</v>
      </c>
      <c r="D135" s="11">
        <f t="shared" ref="D135:BK135" si="2023">D129-D126</f>
        <v>-1722185</v>
      </c>
      <c r="E135" s="11">
        <f t="shared" si="2023"/>
        <v>582</v>
      </c>
      <c r="F135" s="11">
        <f t="shared" si="2023"/>
        <v>-622250</v>
      </c>
      <c r="G135" s="11">
        <f t="shared" si="2023"/>
        <v>-387911</v>
      </c>
      <c r="H135" s="11">
        <f t="shared" si="2023"/>
        <v>-709924</v>
      </c>
      <c r="I135" s="11">
        <f t="shared" si="2023"/>
        <v>0</v>
      </c>
      <c r="J135" s="11">
        <f t="shared" si="2023"/>
        <v>-315479</v>
      </c>
      <c r="K135" s="11">
        <f t="shared" si="2023"/>
        <v>-16528</v>
      </c>
      <c r="L135" s="11">
        <f t="shared" si="2023"/>
        <v>-107967</v>
      </c>
      <c r="M135" s="11">
        <f t="shared" si="2023"/>
        <v>-185354</v>
      </c>
      <c r="N135" s="11">
        <f t="shared" si="2023"/>
        <v>-8830</v>
      </c>
      <c r="O135" s="11">
        <f t="shared" si="2023"/>
        <v>-16523</v>
      </c>
      <c r="P135" s="11">
        <f t="shared" si="2023"/>
        <v>-85235</v>
      </c>
      <c r="Q135" s="11">
        <f t="shared" si="2023"/>
        <v>0</v>
      </c>
      <c r="R135" s="11">
        <f t="shared" si="2023"/>
        <v>-11130</v>
      </c>
      <c r="S135" s="11">
        <f t="shared" si="2023"/>
        <v>7749</v>
      </c>
      <c r="T135" s="11">
        <f t="shared" si="2023"/>
        <v>45074</v>
      </c>
      <c r="U135" s="11">
        <f t="shared" si="2023"/>
        <v>0</v>
      </c>
      <c r="V135" s="9">
        <f t="shared" si="2023"/>
        <v>-46332</v>
      </c>
      <c r="W135" s="11">
        <f t="shared" si="2023"/>
        <v>-1004</v>
      </c>
      <c r="X135" s="11">
        <f t="shared" si="2023"/>
        <v>-406</v>
      </c>
      <c r="Y135" s="11">
        <f t="shared" si="2023"/>
        <v>-55010</v>
      </c>
      <c r="Z135" s="11">
        <f t="shared" si="2023"/>
        <v>-4818</v>
      </c>
      <c r="AA135" s="11">
        <f t="shared" si="2023"/>
        <v>-9329</v>
      </c>
      <c r="AB135" s="11">
        <f t="shared" si="2023"/>
        <v>-2368</v>
      </c>
      <c r="AC135" s="10">
        <f t="shared" si="2023"/>
        <v>-330504</v>
      </c>
      <c r="AD135" s="222">
        <f t="shared" si="2023"/>
        <v>-10392973</v>
      </c>
      <c r="AE135" s="11">
        <f t="shared" si="2023"/>
        <v>-9462</v>
      </c>
      <c r="AF135" s="11">
        <f t="shared" si="2023"/>
        <v>30364</v>
      </c>
      <c r="AG135" s="11">
        <f t="shared" si="2023"/>
        <v>-50801</v>
      </c>
      <c r="AH135" s="11">
        <f t="shared" si="2023"/>
        <v>41</v>
      </c>
      <c r="AI135" s="11">
        <f t="shared" si="2023"/>
        <v>0</v>
      </c>
      <c r="AJ135" s="11">
        <f t="shared" si="2023"/>
        <v>-5486</v>
      </c>
      <c r="AK135" s="11">
        <f t="shared" si="2023"/>
        <v>-439390</v>
      </c>
      <c r="AL135" s="11">
        <f t="shared" si="2023"/>
        <v>-308122</v>
      </c>
      <c r="AM135" s="11">
        <f t="shared" si="2023"/>
        <v>-1781832</v>
      </c>
      <c r="AN135" s="11">
        <f t="shared" si="2023"/>
        <v>-59718</v>
      </c>
      <c r="AO135" s="9">
        <f t="shared" si="2023"/>
        <v>-490588</v>
      </c>
      <c r="AP135" s="11">
        <f t="shared" si="2023"/>
        <v>-1871694</v>
      </c>
      <c r="AQ135" s="10">
        <f t="shared" si="2023"/>
        <v>-43619</v>
      </c>
      <c r="AR135" s="11">
        <f t="shared" si="2023"/>
        <v>-127434</v>
      </c>
      <c r="AS135" s="11">
        <f t="shared" si="2023"/>
        <v>0</v>
      </c>
      <c r="AT135" s="11">
        <f t="shared" si="2023"/>
        <v>0</v>
      </c>
      <c r="AU135" s="11">
        <f t="shared" si="2023"/>
        <v>-4543</v>
      </c>
      <c r="AV135" s="11">
        <f t="shared" si="2023"/>
        <v>-1</v>
      </c>
      <c r="AW135" s="11">
        <f t="shared" si="2023"/>
        <v>-14809</v>
      </c>
      <c r="AX135" s="11">
        <f t="shared" si="2023"/>
        <v>1216</v>
      </c>
      <c r="AY135" s="11">
        <f t="shared" si="2023"/>
        <v>-553</v>
      </c>
      <c r="AZ135" s="11">
        <f t="shared" si="2023"/>
        <v>-14080</v>
      </c>
      <c r="BA135" s="11">
        <f t="shared" si="2023"/>
        <v>65308</v>
      </c>
      <c r="BB135" s="10">
        <f t="shared" si="2023"/>
        <v>-9063</v>
      </c>
      <c r="BC135" s="11">
        <f t="shared" si="2023"/>
        <v>-12048</v>
      </c>
      <c r="BD135" s="11">
        <f t="shared" si="2023"/>
        <v>-11765</v>
      </c>
      <c r="BE135" s="11">
        <f t="shared" si="2023"/>
        <v>-156</v>
      </c>
      <c r="BF135" s="11">
        <f t="shared" si="2023"/>
        <v>8745</v>
      </c>
      <c r="BG135" s="11">
        <f t="shared" si="2023"/>
        <v>-12364647</v>
      </c>
      <c r="BH135" s="11">
        <f t="shared" si="2023"/>
        <v>-17514137</v>
      </c>
      <c r="BI135" s="222">
        <f t="shared" si="2023"/>
        <v>-27907110</v>
      </c>
      <c r="BJ135" s="11">
        <f t="shared" si="2023"/>
        <v>-12904917</v>
      </c>
      <c r="BK135" s="11">
        <f t="shared" si="2023"/>
        <v>-15002193</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24"/>
  <sheetViews>
    <sheetView view="pageBreakPreview" zoomScaleSheetLayoutView="100" workbookViewId="0">
      <selection activeCell="L53" sqref="L53"/>
    </sheetView>
  </sheetViews>
  <sheetFormatPr defaultRowHeight="14.4" x14ac:dyDescent="0.3"/>
  <cols>
    <col min="2" max="2" width="27" customWidth="1"/>
    <col min="3" max="3" width="10" style="184" customWidth="1"/>
    <col min="4" max="4" width="12.44140625" customWidth="1"/>
    <col min="5" max="5" width="0.5546875" customWidth="1"/>
    <col min="6" max="6" width="9.88671875" customWidth="1"/>
    <col min="7" max="7" width="10.109375" customWidth="1"/>
    <col min="8" max="8" width="11.6640625" style="69" customWidth="1"/>
    <col min="9" max="9" width="10.5546875" customWidth="1"/>
    <col min="10" max="10" width="12" customWidth="1"/>
    <col min="11" max="11" width="9.44140625" customWidth="1"/>
    <col min="12" max="12" width="10.6640625" customWidth="1"/>
    <col min="13" max="13" width="11.5546875" customWidth="1"/>
    <col min="14" max="14" width="11" customWidth="1"/>
    <col min="15" max="15" width="10.44140625" style="184" customWidth="1"/>
  </cols>
  <sheetData>
    <row r="1" spans="1:17" x14ac:dyDescent="0.3">
      <c r="B1" s="36" t="s">
        <v>325</v>
      </c>
      <c r="C1" s="36"/>
    </row>
    <row r="2" spans="1:17" x14ac:dyDescent="0.3">
      <c r="M2" s="36" t="s">
        <v>150</v>
      </c>
    </row>
    <row r="3" spans="1:17" s="36" customFormat="1" ht="15" customHeight="1" x14ac:dyDescent="0.3">
      <c r="B3" s="271" t="s">
        <v>151</v>
      </c>
      <c r="C3" s="270" t="s">
        <v>296</v>
      </c>
      <c r="D3" s="270" t="s">
        <v>312</v>
      </c>
      <c r="E3" s="270"/>
      <c r="F3" s="268" t="str">
        <f>'PU Wise OWE'!$B$5</f>
        <v xml:space="preserve">RG 2021-22 </v>
      </c>
      <c r="G3" s="270" t="s">
        <v>330</v>
      </c>
      <c r="H3" s="268" t="str">
        <f>'PU Wise OWE'!$B$7</f>
        <v>Actuals upto Dec' 20</v>
      </c>
      <c r="I3" s="268" t="str">
        <f>'PU Wise OWE'!$B$6</f>
        <v>BP to end  Dec-21</v>
      </c>
      <c r="J3" s="268" t="str">
        <f>'PU Wise OWE'!$B$8</f>
        <v>Actuals upto Dec' 21</v>
      </c>
      <c r="K3" s="267" t="s">
        <v>206</v>
      </c>
      <c r="L3" s="267"/>
      <c r="M3" s="267" t="s">
        <v>147</v>
      </c>
      <c r="N3" s="267"/>
      <c r="O3" s="291" t="s">
        <v>331</v>
      </c>
    </row>
    <row r="4" spans="1:17" ht="15.6" customHeight="1" x14ac:dyDescent="0.3">
      <c r="A4" s="31"/>
      <c r="B4" s="272"/>
      <c r="C4" s="269"/>
      <c r="D4" s="269"/>
      <c r="E4" s="269"/>
      <c r="F4" s="269"/>
      <c r="G4" s="269"/>
      <c r="H4" s="269"/>
      <c r="I4" s="269"/>
      <c r="J4" s="269"/>
      <c r="K4" s="19" t="s">
        <v>145</v>
      </c>
      <c r="L4" s="18" t="s">
        <v>146</v>
      </c>
      <c r="M4" s="19" t="s">
        <v>145</v>
      </c>
      <c r="N4" s="18" t="s">
        <v>146</v>
      </c>
      <c r="O4" s="291"/>
    </row>
    <row r="5" spans="1:17" x14ac:dyDescent="0.3">
      <c r="A5" s="31"/>
      <c r="B5" s="61" t="s">
        <v>148</v>
      </c>
      <c r="C5" s="22">
        <v>4575.6000000000004</v>
      </c>
      <c r="D5" s="66">
        <f>C5/C7</f>
        <v>0.5852640249884562</v>
      </c>
      <c r="E5" s="66"/>
      <c r="F5" s="22">
        <f>ROUND('PU Wise OWE'!$AD$126/10000,2)</f>
        <v>4909.41</v>
      </c>
      <c r="G5" s="66">
        <f>F5/F7</f>
        <v>0.56384309266628774</v>
      </c>
      <c r="H5" s="70">
        <f>ROUND('PU Wise OWE'!$AD$128/10000,2)</f>
        <v>3497.15</v>
      </c>
      <c r="I5" s="22">
        <f>ROUND('PU Wise OWE'!$AD$127/10000,2)</f>
        <v>3778.46</v>
      </c>
      <c r="J5" s="23">
        <f>ROUND('PU Wise OWE'!$AD$129/10000,2)</f>
        <v>3870.12</v>
      </c>
      <c r="K5" s="22">
        <f>J5-I5</f>
        <v>91.659999999999854</v>
      </c>
      <c r="L5" s="24">
        <f>K5/I5</f>
        <v>2.4258560365863303E-2</v>
      </c>
      <c r="M5" s="22">
        <f>J5-H5</f>
        <v>372.9699999999998</v>
      </c>
      <c r="N5" s="52">
        <f>M5/H5</f>
        <v>0.10664970047038297</v>
      </c>
      <c r="O5" s="52">
        <f>J5/F5</f>
        <v>0.78830653785281735</v>
      </c>
    </row>
    <row r="6" spans="1:17" x14ac:dyDescent="0.3">
      <c r="A6" s="31"/>
      <c r="B6" s="78" t="s">
        <v>144</v>
      </c>
      <c r="C6" s="21">
        <v>3242.41</v>
      </c>
      <c r="D6" s="66">
        <f>C6/C7</f>
        <v>0.4147359750115438</v>
      </c>
      <c r="E6" s="66"/>
      <c r="F6" s="21">
        <f t="shared" ref="F6:J6" si="0">F7-F5</f>
        <v>3797.6399999999994</v>
      </c>
      <c r="G6" s="66">
        <f>F6/F7</f>
        <v>0.43615690733371232</v>
      </c>
      <c r="H6" s="70">
        <f>H7-H5</f>
        <v>2968.11</v>
      </c>
      <c r="I6" s="21">
        <f t="shared" si="0"/>
        <v>2736.41</v>
      </c>
      <c r="J6" s="21">
        <f t="shared" si="0"/>
        <v>3336.71</v>
      </c>
      <c r="K6" s="22">
        <f t="shared" ref="K6:K7" si="1">J6-I6</f>
        <v>600.30000000000018</v>
      </c>
      <c r="L6" s="24">
        <f t="shared" ref="L6:L7" si="2">K6/I6</f>
        <v>0.2193750205561302</v>
      </c>
      <c r="M6" s="22">
        <f t="shared" ref="M6:M7" si="3">J6-H6</f>
        <v>368.59999999999991</v>
      </c>
      <c r="N6" s="52">
        <f t="shared" ref="N6:N7" si="4">M6/H6</f>
        <v>0.12418677205359636</v>
      </c>
      <c r="O6" s="52">
        <f t="shared" ref="O6:O7" si="5">J6/F6</f>
        <v>0.8786272527148441</v>
      </c>
    </row>
    <row r="7" spans="1:17" x14ac:dyDescent="0.3">
      <c r="A7" s="31"/>
      <c r="B7" s="27" t="s">
        <v>171</v>
      </c>
      <c r="C7" s="104">
        <f>SUM(C5:C6)</f>
        <v>7818.01</v>
      </c>
      <c r="D7" s="67">
        <f>SUM(D5:D6)</f>
        <v>1</v>
      </c>
      <c r="E7" s="67"/>
      <c r="F7" s="26">
        <f>ROUND('PU Wise OWE'!BK126/10000,2)</f>
        <v>8707.0499999999993</v>
      </c>
      <c r="G7" s="67">
        <f>SUM(G5:G6)</f>
        <v>1</v>
      </c>
      <c r="H7" s="71">
        <f>ROUND('PU Wise OWE'!BK128/10000,2)</f>
        <v>6465.26</v>
      </c>
      <c r="I7" s="26">
        <f>ROUND('PU Wise OWE'!BK127/10000,2)</f>
        <v>6514.87</v>
      </c>
      <c r="J7" s="25">
        <f>ROUND('PU Wise OWE'!BK129/10000,2)</f>
        <v>7206.83</v>
      </c>
      <c r="K7" s="26">
        <f t="shared" si="1"/>
        <v>691.96</v>
      </c>
      <c r="L7" s="54">
        <f t="shared" si="2"/>
        <v>0.10621240331733404</v>
      </c>
      <c r="M7" s="26">
        <f t="shared" si="3"/>
        <v>741.56999999999971</v>
      </c>
      <c r="N7" s="55">
        <f t="shared" si="4"/>
        <v>0.11470072355945464</v>
      </c>
      <c r="O7" s="55">
        <f t="shared" si="5"/>
        <v>0.827700541515209</v>
      </c>
    </row>
    <row r="8" spans="1:17" x14ac:dyDescent="0.3">
      <c r="A8" s="31"/>
      <c r="B8" s="32"/>
      <c r="C8" s="32"/>
      <c r="D8" s="33"/>
      <c r="E8" s="33"/>
      <c r="F8" s="34"/>
      <c r="G8" s="34"/>
      <c r="H8" s="72"/>
      <c r="I8" s="34"/>
      <c r="J8" s="31"/>
      <c r="K8" s="31"/>
      <c r="L8" s="35"/>
      <c r="M8" s="34"/>
      <c r="N8" s="31"/>
      <c r="Q8">
        <f>638.61/7972.35</f>
        <v>8.0103106361361448E-2</v>
      </c>
    </row>
    <row r="9" spans="1:17" ht="14.4" customHeight="1" x14ac:dyDescent="0.3">
      <c r="A9" s="31"/>
      <c r="D9" s="33"/>
      <c r="E9" s="33"/>
      <c r="F9" s="34"/>
      <c r="G9" s="34"/>
      <c r="H9" s="72"/>
      <c r="I9" s="34"/>
      <c r="J9" s="31"/>
      <c r="K9" s="31"/>
      <c r="L9" s="35"/>
      <c r="M9" s="34"/>
      <c r="N9" s="31"/>
    </row>
    <row r="10" spans="1:17" x14ac:dyDescent="0.3">
      <c r="A10" s="31"/>
      <c r="B10" s="62" t="s">
        <v>172</v>
      </c>
      <c r="C10" s="62"/>
      <c r="D10" s="63"/>
      <c r="E10" s="63"/>
      <c r="F10" s="63"/>
      <c r="G10" s="63"/>
      <c r="H10" s="73"/>
      <c r="I10" s="63"/>
      <c r="J10" s="63"/>
      <c r="M10" s="36" t="s">
        <v>150</v>
      </c>
    </row>
    <row r="11" spans="1:17" ht="15" customHeight="1" x14ac:dyDescent="0.3">
      <c r="A11" s="31"/>
      <c r="B11" s="273" t="s">
        <v>151</v>
      </c>
      <c r="C11" s="277" t="s">
        <v>296</v>
      </c>
      <c r="D11" s="277" t="s">
        <v>173</v>
      </c>
      <c r="E11" s="277"/>
      <c r="F11" s="275" t="str">
        <f>'PU Wise OWE'!$B$5</f>
        <v xml:space="preserve">RG 2021-22 </v>
      </c>
      <c r="G11" s="277" t="s">
        <v>330</v>
      </c>
      <c r="H11" s="275" t="str">
        <f>'PU Wise OWE'!$B$7</f>
        <v>Actuals upto Dec' 20</v>
      </c>
      <c r="I11" s="275" t="str">
        <f>'PU Wise OWE'!$B$6</f>
        <v>BP to end  Dec-21</v>
      </c>
      <c r="J11" s="275" t="str">
        <f>'PU Wise OWE'!$B$8</f>
        <v>Actuals upto Dec' 21</v>
      </c>
      <c r="K11" s="278" t="s">
        <v>206</v>
      </c>
      <c r="L11" s="278"/>
      <c r="M11" s="278" t="s">
        <v>147</v>
      </c>
      <c r="N11" s="278"/>
      <c r="O11" s="292" t="s">
        <v>331</v>
      </c>
    </row>
    <row r="12" spans="1:17" ht="15" customHeight="1" x14ac:dyDescent="0.3">
      <c r="A12" s="31"/>
      <c r="B12" s="274"/>
      <c r="C12" s="276"/>
      <c r="D12" s="276"/>
      <c r="E12" s="276"/>
      <c r="F12" s="276"/>
      <c r="G12" s="276"/>
      <c r="H12" s="276"/>
      <c r="I12" s="276"/>
      <c r="J12" s="276"/>
      <c r="K12" s="64" t="s">
        <v>145</v>
      </c>
      <c r="L12" s="65" t="s">
        <v>146</v>
      </c>
      <c r="M12" s="64" t="s">
        <v>145</v>
      </c>
      <c r="N12" s="65" t="s">
        <v>146</v>
      </c>
      <c r="O12" s="292"/>
    </row>
    <row r="13" spans="1:17" x14ac:dyDescent="0.3">
      <c r="A13" s="31"/>
      <c r="B13" s="20" t="s">
        <v>152</v>
      </c>
      <c r="C13" s="105">
        <v>2522.8000000000002</v>
      </c>
      <c r="D13" s="66">
        <f>C13/$C$7</f>
        <v>0.32269081262367277</v>
      </c>
      <c r="E13" s="21"/>
      <c r="F13" s="22">
        <f>ROUND('PU Wise OWE'!$C$126/10000,2)</f>
        <v>2515.66</v>
      </c>
      <c r="G13" s="24">
        <f>F13/$F$7</f>
        <v>0.28892219523259888</v>
      </c>
      <c r="H13" s="70">
        <f>ROUND('PU Wise OWE'!$C$128/10000,2)</f>
        <v>1891.36</v>
      </c>
      <c r="I13" s="22">
        <f>ROUND('PU Wise OWE'!$C$127/10000,2)</f>
        <v>1907.18</v>
      </c>
      <c r="J13" s="23">
        <f>ROUND('PU Wise OWE'!$C$129/10000,2)</f>
        <v>1934.93</v>
      </c>
      <c r="K13" s="22">
        <f>J13-I13</f>
        <v>27.75</v>
      </c>
      <c r="L13" s="24">
        <f>K13/I13</f>
        <v>1.455027842154385E-2</v>
      </c>
      <c r="M13" s="22">
        <f>J13-H13</f>
        <v>43.570000000000164</v>
      </c>
      <c r="N13" s="52">
        <f>M13/H13</f>
        <v>2.3036333643515865E-2</v>
      </c>
      <c r="O13" s="52">
        <f t="shared" ref="O13:O28" si="6">J13/F13</f>
        <v>0.76915401922358351</v>
      </c>
    </row>
    <row r="14" spans="1:17" x14ac:dyDescent="0.3">
      <c r="A14" s="31"/>
      <c r="B14" s="20" t="s">
        <v>153</v>
      </c>
      <c r="C14" s="105">
        <v>441.91</v>
      </c>
      <c r="D14" s="66">
        <f t="shared" ref="D14:D27" si="7">C14/$C$7</f>
        <v>5.6524614320012385E-2</v>
      </c>
      <c r="E14" s="21"/>
      <c r="F14" s="22">
        <f>ROUND('PU Wise OWE'!$D$126/10000,2)</f>
        <v>701.35</v>
      </c>
      <c r="G14" s="24">
        <f t="shared" ref="G14:G27" si="8">F14/$F$7</f>
        <v>8.0549669520675785E-2</v>
      </c>
      <c r="H14" s="70">
        <f>ROUND('PU Wise OWE'!$D$128/10000,2)</f>
        <v>331.09</v>
      </c>
      <c r="I14" s="22">
        <f>ROUND('PU Wise OWE'!$D$127/10000,2)</f>
        <v>547.19000000000005</v>
      </c>
      <c r="J14" s="23">
        <f>ROUND('PU Wise OWE'!$D$129/10000,2)</f>
        <v>529.13</v>
      </c>
      <c r="K14" s="22">
        <f t="shared" ref="K14:K17" si="9">J14-I14</f>
        <v>-18.060000000000059</v>
      </c>
      <c r="L14" s="24">
        <f t="shared" ref="L14:L17" si="10">K14/I14</f>
        <v>-3.300498912626338E-2</v>
      </c>
      <c r="M14" s="22">
        <f t="shared" ref="M14:M27" si="11">J14-H14</f>
        <v>198.04000000000002</v>
      </c>
      <c r="N14" s="52">
        <f t="shared" ref="N14:N27" si="12">M14/H14</f>
        <v>0.59814551934519322</v>
      </c>
      <c r="O14" s="52">
        <f t="shared" si="6"/>
        <v>0.75444499893063377</v>
      </c>
    </row>
    <row r="15" spans="1:17" x14ac:dyDescent="0.3">
      <c r="B15" s="23" t="s">
        <v>174</v>
      </c>
      <c r="C15" s="22">
        <v>98.2</v>
      </c>
      <c r="D15" s="66">
        <f t="shared" si="7"/>
        <v>1.2560741160474341E-2</v>
      </c>
      <c r="E15" s="21"/>
      <c r="F15" s="22">
        <f>ROUND('PU Wise OWE'!$E$126/10000,2)</f>
        <v>96.82</v>
      </c>
      <c r="G15" s="24">
        <f t="shared" si="8"/>
        <v>1.111972482069128E-2</v>
      </c>
      <c r="H15" s="70">
        <f>ROUND('PU Wise OWE'!$E$128/10000,2)</f>
        <v>96.5</v>
      </c>
      <c r="I15" s="22">
        <f>ROUND('PU Wise OWE'!$E$127/10000,2)</f>
        <v>99.13</v>
      </c>
      <c r="J15" s="23">
        <f>ROUND('PU Wise OWE'!$E$129/10000,2)</f>
        <v>96.88</v>
      </c>
      <c r="K15" s="22">
        <f t="shared" si="9"/>
        <v>-2.25</v>
      </c>
      <c r="L15" s="24">
        <f t="shared" si="10"/>
        <v>-2.2697467971350752E-2</v>
      </c>
      <c r="M15" s="22">
        <f t="shared" si="11"/>
        <v>0.37999999999999545</v>
      </c>
      <c r="N15" s="52">
        <f t="shared" si="12"/>
        <v>3.9378238341968444E-3</v>
      </c>
      <c r="O15" s="52">
        <f t="shared" si="6"/>
        <v>1.0006197066721751</v>
      </c>
    </row>
    <row r="16" spans="1:17" x14ac:dyDescent="0.3">
      <c r="B16" s="23" t="s">
        <v>175</v>
      </c>
      <c r="C16" s="22">
        <v>264.85000000000002</v>
      </c>
      <c r="D16" s="66">
        <f t="shared" si="7"/>
        <v>3.3876907294823108E-2</v>
      </c>
      <c r="E16" s="21"/>
      <c r="F16" s="22">
        <f>ROUND('PU Wise OWE'!$F$126/10000,2)</f>
        <v>285.77999999999997</v>
      </c>
      <c r="G16" s="24">
        <f t="shared" si="8"/>
        <v>3.2821678984271366E-2</v>
      </c>
      <c r="H16" s="70">
        <f>ROUND('PU Wise OWE'!$F$128/10000,2)</f>
        <v>199.03</v>
      </c>
      <c r="I16" s="22">
        <f>ROUND('PU Wise OWE'!$F$127/10000,2)</f>
        <v>217.39</v>
      </c>
      <c r="J16" s="23">
        <f>ROUND('PU Wise OWE'!$F$129/10000,2)</f>
        <v>223.56</v>
      </c>
      <c r="K16" s="22">
        <f t="shared" si="9"/>
        <v>6.1700000000000159</v>
      </c>
      <c r="L16" s="24">
        <f t="shared" si="10"/>
        <v>2.8382170293021834E-2</v>
      </c>
      <c r="M16" s="22">
        <f t="shared" si="11"/>
        <v>24.53</v>
      </c>
      <c r="N16" s="52">
        <f t="shared" si="12"/>
        <v>0.1232477515952369</v>
      </c>
      <c r="O16" s="52">
        <f t="shared" si="6"/>
        <v>0.78228007558261603</v>
      </c>
    </row>
    <row r="17" spans="1:15" x14ac:dyDescent="0.3">
      <c r="B17" s="23" t="s">
        <v>176</v>
      </c>
      <c r="C17" s="22">
        <v>134.78</v>
      </c>
      <c r="D17" s="66">
        <f t="shared" si="7"/>
        <v>1.7239681197644924E-2</v>
      </c>
      <c r="E17" s="21"/>
      <c r="F17" s="22">
        <f>ROUND('PU Wise OWE'!$G$126/10000,2)</f>
        <v>152.38</v>
      </c>
      <c r="G17" s="24">
        <f t="shared" si="8"/>
        <v>1.7500760877679582E-2</v>
      </c>
      <c r="H17" s="70">
        <f>ROUND('PU Wise OWE'!$G$128/10000,2)</f>
        <v>101.2</v>
      </c>
      <c r="I17" s="22">
        <f>ROUND('PU Wise OWE'!$G$127/10000,2)</f>
        <v>112.64</v>
      </c>
      <c r="J17" s="23">
        <f>ROUND('PU Wise OWE'!$G$129/10000,2)</f>
        <v>113.59</v>
      </c>
      <c r="K17" s="22">
        <f t="shared" si="9"/>
        <v>0.95000000000000284</v>
      </c>
      <c r="L17" s="24">
        <f t="shared" si="10"/>
        <v>8.4339488636363882E-3</v>
      </c>
      <c r="M17" s="22">
        <f t="shared" si="11"/>
        <v>12.39</v>
      </c>
      <c r="N17" s="52">
        <f t="shared" si="12"/>
        <v>0.12243083003952569</v>
      </c>
      <c r="O17" s="52">
        <f t="shared" si="6"/>
        <v>0.7454390339939625</v>
      </c>
    </row>
    <row r="18" spans="1:15" x14ac:dyDescent="0.3">
      <c r="A18" s="31"/>
      <c r="B18" s="20" t="s">
        <v>154</v>
      </c>
      <c r="C18" s="105">
        <v>247.05</v>
      </c>
      <c r="D18" s="66">
        <f t="shared" si="7"/>
        <v>3.1600113072252405E-2</v>
      </c>
      <c r="E18" s="21"/>
      <c r="F18" s="22">
        <f>ROUND('PU Wise OWE'!$H$126/10000,2)</f>
        <v>301.89</v>
      </c>
      <c r="G18" s="24">
        <f t="shared" si="8"/>
        <v>3.4671903802091411E-2</v>
      </c>
      <c r="H18" s="70">
        <f>ROUND('PU Wise OWE'!$H$128/10000,2)</f>
        <v>205.37</v>
      </c>
      <c r="I18" s="22">
        <f>ROUND('PU Wise OWE'!$H$127/10000,2)</f>
        <v>220.39</v>
      </c>
      <c r="J18" s="23">
        <f>ROUND('PU Wise OWE'!$H$129/10000,2)</f>
        <v>230.9</v>
      </c>
      <c r="K18" s="22">
        <f t="shared" ref="K18:K28" si="13">J18-I18</f>
        <v>10.510000000000019</v>
      </c>
      <c r="L18" s="24">
        <f t="shared" ref="L18:L28" si="14">K18/I18</f>
        <v>4.7688189119288626E-2</v>
      </c>
      <c r="M18" s="22">
        <f t="shared" si="11"/>
        <v>25.53</v>
      </c>
      <c r="N18" s="52">
        <f t="shared" si="12"/>
        <v>0.12431221697424162</v>
      </c>
      <c r="O18" s="52">
        <f t="shared" si="6"/>
        <v>0.76484812348868803</v>
      </c>
    </row>
    <row r="19" spans="1:15" x14ac:dyDescent="0.3">
      <c r="A19" s="31"/>
      <c r="B19" s="56" t="s">
        <v>155</v>
      </c>
      <c r="C19" s="106">
        <v>188.24</v>
      </c>
      <c r="D19" s="66">
        <f t="shared" si="7"/>
        <v>2.4077738452624134E-2</v>
      </c>
      <c r="E19" s="21"/>
      <c r="F19" s="22">
        <f>ROUND('PU Wise OWE'!$J$126/10000,2)</f>
        <v>205.75</v>
      </c>
      <c r="G19" s="24">
        <f t="shared" si="8"/>
        <v>2.3630276614926986E-2</v>
      </c>
      <c r="H19" s="70">
        <f>ROUND('PU Wise OWE'!$J$128/10000,2)</f>
        <v>136.13</v>
      </c>
      <c r="I19" s="22">
        <f>ROUND('PU Wise OWE'!$J$127/10000,2)</f>
        <v>150.68</v>
      </c>
      <c r="J19" s="23">
        <f>ROUND('PU Wise OWE'!$J$129/10000,2)</f>
        <v>174.2</v>
      </c>
      <c r="K19" s="22">
        <f t="shared" si="13"/>
        <v>23.519999999999982</v>
      </c>
      <c r="L19" s="24">
        <f t="shared" si="14"/>
        <v>0.15609238120520294</v>
      </c>
      <c r="M19" s="22">
        <f t="shared" si="11"/>
        <v>38.069999999999993</v>
      </c>
      <c r="N19" s="52">
        <f t="shared" si="12"/>
        <v>0.27965914934254016</v>
      </c>
      <c r="O19" s="52">
        <f t="shared" si="6"/>
        <v>0.84665856622114211</v>
      </c>
    </row>
    <row r="20" spans="1:15" x14ac:dyDescent="0.3">
      <c r="A20" s="31"/>
      <c r="B20" s="20" t="s">
        <v>156</v>
      </c>
      <c r="C20" s="105">
        <v>12.03</v>
      </c>
      <c r="D20" s="66">
        <f t="shared" si="7"/>
        <v>1.5387547470519991E-3</v>
      </c>
      <c r="E20" s="21"/>
      <c r="F20" s="22">
        <f>ROUND('PU Wise OWE'!$K$126/10000,2)</f>
        <v>4.5</v>
      </c>
      <c r="G20" s="24">
        <f t="shared" si="8"/>
        <v>5.1682257481006771E-4</v>
      </c>
      <c r="H20" s="70">
        <f>ROUND('PU Wise OWE'!$K$128/10000,2)</f>
        <v>7.27</v>
      </c>
      <c r="I20" s="22">
        <f>ROUND('PU Wise OWE'!$K$127/10000,2)</f>
        <v>8.93</v>
      </c>
      <c r="J20" s="23">
        <f>ROUND('PU Wise OWE'!$K$129/10000,2)</f>
        <v>2.85</v>
      </c>
      <c r="K20" s="22">
        <f t="shared" si="13"/>
        <v>-6.08</v>
      </c>
      <c r="L20" s="24">
        <f t="shared" si="14"/>
        <v>-0.68085106382978722</v>
      </c>
      <c r="M20" s="22">
        <f t="shared" si="11"/>
        <v>-4.42</v>
      </c>
      <c r="N20" s="52">
        <f t="shared" si="12"/>
        <v>-0.60797799174690514</v>
      </c>
      <c r="O20" s="52">
        <f t="shared" si="6"/>
        <v>0.6333333333333333</v>
      </c>
    </row>
    <row r="21" spans="1:15" x14ac:dyDescent="0.3">
      <c r="A21" s="31"/>
      <c r="B21" s="20" t="s">
        <v>157</v>
      </c>
      <c r="C21" s="105">
        <v>48.93</v>
      </c>
      <c r="D21" s="66">
        <f t="shared" si="7"/>
        <v>6.2586259163137422E-3</v>
      </c>
      <c r="E21" s="21"/>
      <c r="F21" s="22">
        <f>ROUND('PU Wise OWE'!$L$126/10000,2)</f>
        <v>41.49</v>
      </c>
      <c r="G21" s="24">
        <f t="shared" si="8"/>
        <v>4.7651041397488245E-3</v>
      </c>
      <c r="H21" s="70">
        <f>ROUND('PU Wise OWE'!$L$128/10000,2)</f>
        <v>38.950000000000003</v>
      </c>
      <c r="I21" s="22">
        <f>ROUND('PU Wise OWE'!$L$127/10000,2)</f>
        <v>40.270000000000003</v>
      </c>
      <c r="J21" s="23">
        <f>ROUND('PU Wise OWE'!$L$129/10000,2)</f>
        <v>30.7</v>
      </c>
      <c r="K21" s="22">
        <f t="shared" si="13"/>
        <v>-9.5700000000000038</v>
      </c>
      <c r="L21" s="24">
        <f t="shared" si="14"/>
        <v>-0.23764589024087418</v>
      </c>
      <c r="M21" s="22">
        <f t="shared" si="11"/>
        <v>-8.2500000000000036</v>
      </c>
      <c r="N21" s="52">
        <f t="shared" si="12"/>
        <v>-0.21181001283697054</v>
      </c>
      <c r="O21" s="52">
        <f t="shared" si="6"/>
        <v>0.73993733429742103</v>
      </c>
    </row>
    <row r="22" spans="1:15" x14ac:dyDescent="0.3">
      <c r="A22" s="31"/>
      <c r="B22" s="20" t="s">
        <v>179</v>
      </c>
      <c r="C22" s="105">
        <v>120.4</v>
      </c>
      <c r="D22" s="66">
        <f t="shared" si="7"/>
        <v>1.540033844929848E-2</v>
      </c>
      <c r="E22" s="21"/>
      <c r="F22" s="22">
        <f>ROUND('PU Wise OWE'!$M$126/10000,2)</f>
        <v>123.41</v>
      </c>
      <c r="G22" s="24">
        <f t="shared" si="8"/>
        <v>1.4173571990513435E-2</v>
      </c>
      <c r="H22" s="70">
        <f>ROUND('PU Wise OWE'!$M$128/10000,2)</f>
        <v>98.19</v>
      </c>
      <c r="I22" s="22">
        <f>ROUND('PU Wise OWE'!$M$127/10000,2)</f>
        <v>113.96</v>
      </c>
      <c r="J22" s="23">
        <f>ROUND('PU Wise OWE'!$M$129/10000,2)</f>
        <v>104.87</v>
      </c>
      <c r="K22" s="22">
        <f t="shared" ref="K22" si="15">J22-I22</f>
        <v>-9.0899999999999892</v>
      </c>
      <c r="L22" s="24">
        <f t="shared" ref="L22" si="16">K22/I22</f>
        <v>-7.9764829764829681E-2</v>
      </c>
      <c r="M22" s="22">
        <f t="shared" si="11"/>
        <v>6.6800000000000068</v>
      </c>
      <c r="N22" s="52">
        <f t="shared" si="12"/>
        <v>6.8031367756390737E-2</v>
      </c>
      <c r="O22" s="52">
        <f t="shared" si="6"/>
        <v>0.84976906247467798</v>
      </c>
    </row>
    <row r="23" spans="1:15" x14ac:dyDescent="0.3">
      <c r="A23" s="31"/>
      <c r="B23" s="56" t="s">
        <v>158</v>
      </c>
      <c r="C23" s="106">
        <v>88.73</v>
      </c>
      <c r="D23" s="66">
        <f t="shared" si="7"/>
        <v>1.1349435470151612E-2</v>
      </c>
      <c r="E23" s="21"/>
      <c r="F23" s="22">
        <f>ROUND('PU Wise OWE'!$P$126/10000,2)</f>
        <v>92.67</v>
      </c>
      <c r="G23" s="24">
        <f t="shared" si="8"/>
        <v>1.0643099557255328E-2</v>
      </c>
      <c r="H23" s="70">
        <f>ROUND('PU Wise OWE'!$P$128/10000,2)</f>
        <v>76.180000000000007</v>
      </c>
      <c r="I23" s="22">
        <f>ROUND('PU Wise OWE'!$P$127/10000,2)</f>
        <v>70.14</v>
      </c>
      <c r="J23" s="23">
        <f>ROUND('PU Wise OWE'!$P$129/10000,2)</f>
        <v>84.14</v>
      </c>
      <c r="K23" s="22">
        <f t="shared" si="13"/>
        <v>14</v>
      </c>
      <c r="L23" s="24">
        <f t="shared" si="14"/>
        <v>0.19960079840319361</v>
      </c>
      <c r="M23" s="22">
        <f t="shared" si="11"/>
        <v>7.9599999999999937</v>
      </c>
      <c r="N23" s="52">
        <f t="shared" si="12"/>
        <v>0.10448936728800201</v>
      </c>
      <c r="O23" s="52">
        <f t="shared" si="6"/>
        <v>0.90795295133268583</v>
      </c>
    </row>
    <row r="24" spans="1:15" x14ac:dyDescent="0.3">
      <c r="B24" s="56" t="s">
        <v>159</v>
      </c>
      <c r="C24" s="106">
        <v>81.78</v>
      </c>
      <c r="D24" s="66">
        <f t="shared" si="7"/>
        <v>1.0460462445046757E-2</v>
      </c>
      <c r="E24" s="21"/>
      <c r="F24" s="22">
        <f>ROUND('PU Wise OWE'!$S$126/10000,2)</f>
        <v>82.94</v>
      </c>
      <c r="G24" s="24">
        <f t="shared" si="8"/>
        <v>9.5256143010548928E-3</v>
      </c>
      <c r="H24" s="70">
        <f>ROUND('PU Wise OWE'!$S$128/10000,2)</f>
        <v>80.849999999999994</v>
      </c>
      <c r="I24" s="22">
        <f>ROUND('PU Wise OWE'!$S$127/10000,2)</f>
        <v>78.349999999999994</v>
      </c>
      <c r="J24" s="23">
        <f>ROUND('PU Wise OWE'!$S$129/10000,2)</f>
        <v>83.72</v>
      </c>
      <c r="K24" s="22">
        <f t="shared" si="13"/>
        <v>5.3700000000000045</v>
      </c>
      <c r="L24" s="24">
        <f t="shared" si="14"/>
        <v>6.8538608806636953E-2</v>
      </c>
      <c r="M24" s="22">
        <f t="shared" si="11"/>
        <v>2.8700000000000045</v>
      </c>
      <c r="N24" s="52">
        <f t="shared" si="12"/>
        <v>3.5497835497835556E-2</v>
      </c>
      <c r="O24" s="52">
        <f t="shared" si="6"/>
        <v>1.0094043887147335</v>
      </c>
    </row>
    <row r="25" spans="1:15" x14ac:dyDescent="0.3">
      <c r="B25" s="56" t="s">
        <v>160</v>
      </c>
      <c r="C25" s="106">
        <v>90.5</v>
      </c>
      <c r="D25" s="66">
        <f t="shared" si="7"/>
        <v>1.1575835794530833E-2</v>
      </c>
      <c r="E25" s="21"/>
      <c r="F25" s="22">
        <f>ROUND('PU Wise OWE'!$T$126/10000,2)</f>
        <v>90</v>
      </c>
      <c r="G25" s="24">
        <f t="shared" si="8"/>
        <v>1.0336451496201354E-2</v>
      </c>
      <c r="H25" s="70">
        <f>ROUND('PU Wise OWE'!$T$128/10000,2)</f>
        <v>67.709999999999994</v>
      </c>
      <c r="I25" s="22">
        <f>ROUND('PU Wise OWE'!$T$127/10000,2)</f>
        <v>63.19</v>
      </c>
      <c r="J25" s="23">
        <f>ROUND('PU Wise OWE'!$T$129/10000,2)</f>
        <v>94.51</v>
      </c>
      <c r="K25" s="22">
        <f t="shared" si="13"/>
        <v>31.320000000000007</v>
      </c>
      <c r="L25" s="24">
        <f t="shared" si="14"/>
        <v>0.4956480455768319</v>
      </c>
      <c r="M25" s="22">
        <f t="shared" si="11"/>
        <v>26.800000000000011</v>
      </c>
      <c r="N25" s="52">
        <f t="shared" si="12"/>
        <v>0.39580564170728127</v>
      </c>
      <c r="O25" s="52">
        <f t="shared" si="6"/>
        <v>1.0501111111111112</v>
      </c>
    </row>
    <row r="26" spans="1:15" x14ac:dyDescent="0.3">
      <c r="B26" s="56" t="s">
        <v>178</v>
      </c>
      <c r="C26" s="106">
        <v>41.07</v>
      </c>
      <c r="D26" s="66">
        <f t="shared" si="7"/>
        <v>5.2532549843246554E-3</v>
      </c>
      <c r="E26" s="22"/>
      <c r="F26" s="22">
        <f>ROUND('PU Wise OWE'!$V$126/10000,2)</f>
        <v>42</v>
      </c>
      <c r="G26" s="24">
        <f t="shared" si="8"/>
        <v>4.8236773648939659E-3</v>
      </c>
      <c r="H26" s="70">
        <f>ROUND('PU Wise OWE'!$V$128/10000,2)</f>
        <v>34.17</v>
      </c>
      <c r="I26" s="22">
        <f>ROUND('PU Wise OWE'!$V$127/10000,2)</f>
        <v>26.22</v>
      </c>
      <c r="J26" s="23">
        <f>ROUND('PU Wise OWE'!$V$129/10000,2)</f>
        <v>37.369999999999997</v>
      </c>
      <c r="K26" s="22">
        <f t="shared" si="13"/>
        <v>11.149999999999999</v>
      </c>
      <c r="L26" s="24">
        <f t="shared" si="14"/>
        <v>0.42524790236460713</v>
      </c>
      <c r="M26" s="22">
        <f t="shared" si="11"/>
        <v>3.1999999999999957</v>
      </c>
      <c r="N26" s="52">
        <f t="shared" si="12"/>
        <v>9.3649400058530743E-2</v>
      </c>
      <c r="O26" s="52">
        <f t="shared" si="6"/>
        <v>0.88976190476190475</v>
      </c>
    </row>
    <row r="27" spans="1:15" x14ac:dyDescent="0.3">
      <c r="B27" s="56" t="s">
        <v>177</v>
      </c>
      <c r="C27" s="106">
        <v>169.78</v>
      </c>
      <c r="D27" s="66">
        <f t="shared" si="7"/>
        <v>2.1716523770115414E-2</v>
      </c>
      <c r="E27" s="22"/>
      <c r="F27" s="22">
        <f>ROUND('PU Wise OWE'!$AC$126/10000,2)</f>
        <v>132.74</v>
      </c>
      <c r="G27" s="24">
        <f t="shared" si="8"/>
        <v>1.5245117462286311E-2</v>
      </c>
      <c r="H27" s="70">
        <f>ROUND('PU Wise OWE'!$AC$128/10000,2)</f>
        <v>115.61</v>
      </c>
      <c r="I27" s="22">
        <f>ROUND('PU Wise OWE'!$AC$127/10000,2)</f>
        <v>101.22</v>
      </c>
      <c r="J27" s="23">
        <f>ROUND('PU Wise OWE'!$AC$129/10000,2)</f>
        <v>99.69</v>
      </c>
      <c r="K27" s="22">
        <f t="shared" ref="K27" si="17">J27-I27</f>
        <v>-1.5300000000000011</v>
      </c>
      <c r="L27" s="24">
        <f t="shared" ref="L27" si="18">K27/I27</f>
        <v>-1.5115589804386497E-2</v>
      </c>
      <c r="M27" s="22">
        <f t="shared" si="11"/>
        <v>-15.920000000000002</v>
      </c>
      <c r="N27" s="52">
        <f t="shared" si="12"/>
        <v>-0.13770435083470289</v>
      </c>
      <c r="O27" s="52">
        <f t="shared" si="6"/>
        <v>0.75101702576465268</v>
      </c>
    </row>
    <row r="28" spans="1:15" x14ac:dyDescent="0.3">
      <c r="B28" s="203" t="s">
        <v>149</v>
      </c>
      <c r="C28" s="204">
        <f>SUM(C13:C27)</f>
        <v>4551.0499999999993</v>
      </c>
      <c r="D28" s="206">
        <f>SUM(D13:D27)</f>
        <v>0.58212383969833748</v>
      </c>
      <c r="E28" s="204"/>
      <c r="F28" s="204">
        <f>F5</f>
        <v>4909.41</v>
      </c>
      <c r="G28" s="206">
        <f t="shared" ref="G28:J28" si="19">SUM(G13:G27)</f>
        <v>0.55924566873969939</v>
      </c>
      <c r="H28" s="205">
        <f>SUM(H13:H27)</f>
        <v>3479.6099999999997</v>
      </c>
      <c r="I28" s="204">
        <f t="shared" si="19"/>
        <v>3756.8799999999987</v>
      </c>
      <c r="J28" s="204">
        <f t="shared" si="19"/>
        <v>3841.0399999999995</v>
      </c>
      <c r="K28" s="204">
        <f t="shared" si="13"/>
        <v>84.160000000000764</v>
      </c>
      <c r="L28" s="206">
        <f t="shared" si="14"/>
        <v>2.2401567257937648E-2</v>
      </c>
      <c r="M28" s="204">
        <f>J28-H28</f>
        <v>361.42999999999984</v>
      </c>
      <c r="N28" s="207">
        <f>M28/H28</f>
        <v>0.10387083609944789</v>
      </c>
      <c r="O28" s="207">
        <f t="shared" si="6"/>
        <v>0.78238321916482834</v>
      </c>
    </row>
    <row r="29" spans="1:15" x14ac:dyDescent="0.3">
      <c r="J29" s="68"/>
    </row>
    <row r="31" spans="1:15" x14ac:dyDescent="0.3">
      <c r="B31" s="75" t="s">
        <v>180</v>
      </c>
      <c r="C31" s="75"/>
      <c r="D31" s="77"/>
      <c r="H31" s="76"/>
      <c r="M31" s="36" t="s">
        <v>150</v>
      </c>
    </row>
    <row r="32" spans="1:15" ht="15" customHeight="1" x14ac:dyDescent="0.3">
      <c r="B32" s="279" t="s">
        <v>151</v>
      </c>
      <c r="C32" s="284" t="s">
        <v>296</v>
      </c>
      <c r="D32" s="284" t="s">
        <v>173</v>
      </c>
      <c r="E32" s="284"/>
      <c r="F32" s="281" t="str">
        <f>'PU Wise OWE'!$B$5</f>
        <v xml:space="preserve">RG 2021-22 </v>
      </c>
      <c r="G32" s="284" t="s">
        <v>330</v>
      </c>
      <c r="H32" s="281" t="str">
        <f>'PU Wise OWE'!$B$7</f>
        <v>Actuals upto Dec' 20</v>
      </c>
      <c r="I32" s="281" t="str">
        <f>'PU Wise OWE'!$B$6</f>
        <v>BP to end  Dec-21</v>
      </c>
      <c r="J32" s="281" t="str">
        <f>'PU Wise OWE'!$B$8</f>
        <v>Actuals upto Dec' 21</v>
      </c>
      <c r="K32" s="283" t="s">
        <v>206</v>
      </c>
      <c r="L32" s="283"/>
      <c r="M32" s="283" t="s">
        <v>147</v>
      </c>
      <c r="N32" s="283"/>
      <c r="O32" s="285" t="s">
        <v>331</v>
      </c>
    </row>
    <row r="33" spans="2:15" ht="18" customHeight="1" x14ac:dyDescent="0.3">
      <c r="B33" s="280"/>
      <c r="C33" s="282"/>
      <c r="D33" s="282"/>
      <c r="E33" s="282"/>
      <c r="F33" s="282"/>
      <c r="G33" s="282"/>
      <c r="H33" s="282"/>
      <c r="I33" s="282"/>
      <c r="J33" s="282"/>
      <c r="K33" s="79" t="s">
        <v>145</v>
      </c>
      <c r="L33" s="80" t="s">
        <v>146</v>
      </c>
      <c r="M33" s="79" t="s">
        <v>145</v>
      </c>
      <c r="N33" s="80" t="s">
        <v>146</v>
      </c>
      <c r="O33" s="285"/>
    </row>
    <row r="34" spans="2:15" x14ac:dyDescent="0.3">
      <c r="B34" s="84" t="s">
        <v>181</v>
      </c>
      <c r="C34" s="107">
        <v>10.44</v>
      </c>
      <c r="D34" s="66">
        <f t="shared" ref="D34:D37" si="20">C34/$C$7</f>
        <v>1.335378184474054E-3</v>
      </c>
      <c r="E34" s="21"/>
      <c r="F34" s="22">
        <f>ROUND(('PU Wise OWE'!$AE$126+'PU Wise OWE'!$AF$126)/10000,2)</f>
        <v>8.23</v>
      </c>
      <c r="G34" s="24">
        <f t="shared" ref="G34:G37" si="21">F34/$F$7</f>
        <v>9.4521106459707948E-4</v>
      </c>
      <c r="H34" s="70">
        <f>ROUND(('PU Wise OWE'!$AE$128+'PU Wise OWE'!$AF$128)/10000,2)</f>
        <v>7.4</v>
      </c>
      <c r="I34" s="22">
        <f>ROUND(('PU Wise OWE'!$AE$127+'PU Wise OWE'!$AF$127)/10000,2)</f>
        <v>7.26</v>
      </c>
      <c r="J34" s="23">
        <f>ROUND(('PU Wise OWE'!$AE$129+'PU Wise OWE'!$AF$129)/10000,2)</f>
        <v>10.32</v>
      </c>
      <c r="K34" s="22">
        <f t="shared" ref="K34:K36" si="22">J34-I34</f>
        <v>3.0600000000000005</v>
      </c>
      <c r="L34" s="24">
        <f t="shared" ref="L34:L36" si="23">K34/I34</f>
        <v>0.42148760330578522</v>
      </c>
      <c r="M34" s="22">
        <f t="shared" ref="M34" si="24">J34-H34</f>
        <v>2.92</v>
      </c>
      <c r="N34" s="52">
        <f t="shared" ref="N34" si="25">M34/H34</f>
        <v>0.39459459459459456</v>
      </c>
      <c r="O34" s="52">
        <f t="shared" ref="O34:O37" si="26">J34/F34</f>
        <v>1.2539489671931956</v>
      </c>
    </row>
    <row r="35" spans="2:15" ht="16.5" customHeight="1" x14ac:dyDescent="0.3">
      <c r="B35" s="84" t="s">
        <v>182</v>
      </c>
      <c r="C35" s="107">
        <v>21.76</v>
      </c>
      <c r="D35" s="66">
        <f t="shared" si="20"/>
        <v>2.783316982198795E-3</v>
      </c>
      <c r="E35" s="21"/>
      <c r="F35" s="22">
        <f>ROUND('PU Wise OWE'!$AG$126/10000,2)</f>
        <v>20.38</v>
      </c>
      <c r="G35" s="24">
        <f t="shared" si="21"/>
        <v>2.3406320165842622E-3</v>
      </c>
      <c r="H35" s="70">
        <f>ROUND('PU Wise OWE'!$AG$128/10000,2)</f>
        <v>14.71</v>
      </c>
      <c r="I35" s="22">
        <f>ROUND('PU Wise OWE'!$AG$127/10000,2)</f>
        <v>5.48</v>
      </c>
      <c r="J35" s="23">
        <f>ROUND('PU Wise OWE'!$AG$129/10000,2)</f>
        <v>15.3</v>
      </c>
      <c r="K35" s="22">
        <f t="shared" si="22"/>
        <v>9.82</v>
      </c>
      <c r="L35" s="24">
        <f t="shared" si="23"/>
        <v>1.7919708029197079</v>
      </c>
      <c r="M35" s="22">
        <f t="shared" ref="M35:M37" si="27">J35-H35</f>
        <v>0.58999999999999986</v>
      </c>
      <c r="N35" s="52">
        <f t="shared" ref="N35:N37" si="28">M35/H35</f>
        <v>4.0108769544527523E-2</v>
      </c>
      <c r="O35" s="52">
        <f t="shared" si="26"/>
        <v>0.75073601570166837</v>
      </c>
    </row>
    <row r="36" spans="2:15" ht="15.75" customHeight="1" x14ac:dyDescent="0.3">
      <c r="B36" s="84" t="s">
        <v>183</v>
      </c>
      <c r="C36" s="107">
        <v>2.42</v>
      </c>
      <c r="D36" s="66">
        <f t="shared" si="20"/>
        <v>3.0954168643938801E-4</v>
      </c>
      <c r="E36" s="21"/>
      <c r="F36" s="22">
        <f>ROUND('PU Wise OWE'!$AJ$126/10000,2)</f>
        <v>2.36</v>
      </c>
      <c r="G36" s="24">
        <f t="shared" si="21"/>
        <v>2.7104472812261327E-4</v>
      </c>
      <c r="H36" s="70">
        <f>ROUND('PU Wise OWE'!$AJ$128/10000,2)</f>
        <v>1.89</v>
      </c>
      <c r="I36" s="22">
        <f>ROUND('PU Wise OWE'!$AJ$127/10000,2)</f>
        <v>1.69</v>
      </c>
      <c r="J36" s="23">
        <f>ROUND('PU Wise OWE'!$AJ$129/10000,2)</f>
        <v>1.81</v>
      </c>
      <c r="K36" s="22">
        <f t="shared" si="22"/>
        <v>0.12000000000000011</v>
      </c>
      <c r="L36" s="24">
        <f t="shared" si="23"/>
        <v>7.1005917159763385E-2</v>
      </c>
      <c r="M36" s="22">
        <f t="shared" si="27"/>
        <v>-7.9999999999999849E-2</v>
      </c>
      <c r="N36" s="52">
        <f t="shared" si="28"/>
        <v>-4.2328042328042249E-2</v>
      </c>
      <c r="O36" s="52">
        <f t="shared" si="26"/>
        <v>0.76694915254237295</v>
      </c>
    </row>
    <row r="37" spans="2:15" x14ac:dyDescent="0.3">
      <c r="B37" s="25" t="s">
        <v>149</v>
      </c>
      <c r="C37" s="26">
        <v>34.619999999999997</v>
      </c>
      <c r="D37" s="67">
        <f t="shared" si="20"/>
        <v>4.4282368531122366E-3</v>
      </c>
      <c r="E37" s="26"/>
      <c r="F37" s="74">
        <f t="shared" ref="F37:J37" si="29">SUM(F34:F36)</f>
        <v>30.97</v>
      </c>
      <c r="G37" s="54">
        <f t="shared" si="21"/>
        <v>3.5568878093039549E-3</v>
      </c>
      <c r="H37" s="74">
        <f>SUM(H34:H36)</f>
        <v>24</v>
      </c>
      <c r="I37" s="74">
        <f t="shared" si="29"/>
        <v>14.43</v>
      </c>
      <c r="J37" s="74">
        <f t="shared" si="29"/>
        <v>27.43</v>
      </c>
      <c r="K37" s="26">
        <f t="shared" ref="K37" si="30">J37-I37</f>
        <v>13</v>
      </c>
      <c r="L37" s="54">
        <f t="shared" ref="L37" si="31">K37/I37</f>
        <v>0.90090090090090091</v>
      </c>
      <c r="M37" s="26">
        <f t="shared" si="27"/>
        <v>3.4299999999999997</v>
      </c>
      <c r="N37" s="55">
        <f t="shared" si="28"/>
        <v>0.14291666666666666</v>
      </c>
      <c r="O37" s="55">
        <f t="shared" si="26"/>
        <v>0.88569583467872137</v>
      </c>
    </row>
    <row r="39" spans="2:15" x14ac:dyDescent="0.3">
      <c r="B39" s="82"/>
      <c r="C39" s="82"/>
      <c r="D39" s="82"/>
      <c r="H39" s="83"/>
      <c r="M39" s="36" t="s">
        <v>150</v>
      </c>
    </row>
    <row r="40" spans="2:15" ht="15" customHeight="1" x14ac:dyDescent="0.3">
      <c r="B40" s="285" t="s">
        <v>164</v>
      </c>
      <c r="C40" s="284" t="s">
        <v>296</v>
      </c>
      <c r="D40" s="284" t="s">
        <v>173</v>
      </c>
      <c r="E40" s="286"/>
      <c r="F40" s="281" t="str">
        <f>'PU Wise OWE'!$B$5</f>
        <v xml:space="preserve">RG 2021-22 </v>
      </c>
      <c r="G40" s="284" t="s">
        <v>330</v>
      </c>
      <c r="H40" s="281" t="str">
        <f>'PU Wise OWE'!$B$7</f>
        <v>Actuals upto Dec' 20</v>
      </c>
      <c r="I40" s="281" t="str">
        <f>'PU Wise OWE'!$B$6</f>
        <v>BP to end  Dec-21</v>
      </c>
      <c r="J40" s="281" t="str">
        <f>'PU Wise OWE'!$B$8</f>
        <v>Actuals upto Dec' 21</v>
      </c>
      <c r="K40" s="283" t="s">
        <v>206</v>
      </c>
      <c r="L40" s="283"/>
      <c r="M40" s="283" t="s">
        <v>147</v>
      </c>
      <c r="N40" s="283"/>
      <c r="O40" s="285" t="s">
        <v>331</v>
      </c>
    </row>
    <row r="41" spans="2:15" ht="17.25" customHeight="1" x14ac:dyDescent="0.3">
      <c r="B41" s="285"/>
      <c r="C41" s="282"/>
      <c r="D41" s="282"/>
      <c r="E41" s="287"/>
      <c r="F41" s="282"/>
      <c r="G41" s="282"/>
      <c r="H41" s="282"/>
      <c r="I41" s="282"/>
      <c r="J41" s="282"/>
      <c r="K41" s="79" t="s">
        <v>145</v>
      </c>
      <c r="L41" s="80" t="s">
        <v>146</v>
      </c>
      <c r="M41" s="79" t="s">
        <v>145</v>
      </c>
      <c r="N41" s="80" t="s">
        <v>146</v>
      </c>
      <c r="O41" s="285"/>
    </row>
    <row r="42" spans="2:15" x14ac:dyDescent="0.3">
      <c r="B42" s="27" t="s">
        <v>165</v>
      </c>
      <c r="C42" s="104">
        <v>273.47000000000003</v>
      </c>
      <c r="D42" s="66">
        <f t="shared" ref="D42:D50" si="32">C42/$C$7</f>
        <v>3.4979489665528697E-2</v>
      </c>
      <c r="E42" s="287"/>
      <c r="F42" s="21">
        <f>SUM(F43:F48)</f>
        <v>422.93</v>
      </c>
      <c r="G42" s="24">
        <f t="shared" ref="G42:G50" si="33">F42/$F$7</f>
        <v>4.8573282569871548E-2</v>
      </c>
      <c r="H42" s="70">
        <f>SUM(H43:H48)</f>
        <v>191.1</v>
      </c>
      <c r="I42" s="21">
        <f>SUM(I43:I48)</f>
        <v>213.47</v>
      </c>
      <c r="J42" s="21">
        <f>SUM(J43:J48)</f>
        <v>400</v>
      </c>
      <c r="K42" s="22">
        <f>J42-I42</f>
        <v>186.53</v>
      </c>
      <c r="L42" s="24">
        <f>K42/I42</f>
        <v>0.87379959713308664</v>
      </c>
      <c r="M42" s="22">
        <f t="shared" ref="M42" si="34">J42-H42</f>
        <v>208.9</v>
      </c>
      <c r="N42" s="52">
        <f t="shared" ref="N42" si="35">M42/H42</f>
        <v>1.0931449502878074</v>
      </c>
      <c r="O42" s="52">
        <f t="shared" ref="O42:O49" si="36">J42/F42</f>
        <v>0.94578299009292321</v>
      </c>
    </row>
    <row r="43" spans="2:15" x14ac:dyDescent="0.3">
      <c r="B43" s="57" t="s">
        <v>161</v>
      </c>
      <c r="C43" s="21">
        <v>19.690000000000001</v>
      </c>
      <c r="D43" s="66">
        <f t="shared" si="32"/>
        <v>2.5185437214841119E-3</v>
      </c>
      <c r="E43" s="287"/>
      <c r="F43" s="21">
        <f>ROUND('PU Wise OWE'!$AK$82/10000,2)</f>
        <v>50.81</v>
      </c>
      <c r="G43" s="24">
        <f t="shared" si="33"/>
        <v>5.8355011169110094E-3</v>
      </c>
      <c r="H43" s="70">
        <f>ROUND('PU Wise OWE'!$AK$84/10000,2)</f>
        <v>11.92</v>
      </c>
      <c r="I43" s="21">
        <f>ROUND('PU Wise OWE'!$AK$83/10000,2)</f>
        <v>12.26</v>
      </c>
      <c r="J43" s="21">
        <f>ROUND('PU Wise OWE'!$AK$85/10000,2)</f>
        <v>40.74</v>
      </c>
      <c r="K43" s="22">
        <f t="shared" ref="K43:K50" si="37">J43-I43</f>
        <v>28.480000000000004</v>
      </c>
      <c r="L43" s="24">
        <f t="shared" ref="L43:L50" si="38">K43/I43</f>
        <v>2.3230016313213708</v>
      </c>
      <c r="M43" s="22">
        <f t="shared" ref="M43:M49" si="39">J43-H43</f>
        <v>28.82</v>
      </c>
      <c r="N43" s="52">
        <f t="shared" ref="N43:N49" si="40">M43/H43</f>
        <v>2.4177852348993287</v>
      </c>
      <c r="O43" s="52">
        <f t="shared" si="36"/>
        <v>0.80181066719149774</v>
      </c>
    </row>
    <row r="44" spans="2:15" s="254" customFormat="1" x14ac:dyDescent="0.3">
      <c r="B44" s="255" t="s">
        <v>316</v>
      </c>
      <c r="C44" s="21">
        <v>0</v>
      </c>
      <c r="D44" s="66">
        <f t="shared" si="32"/>
        <v>0</v>
      </c>
      <c r="E44" s="287"/>
      <c r="F44" s="21">
        <f>ROUND('PU Wise OWE'!$AP$82/10000,2)</f>
        <v>92.56</v>
      </c>
      <c r="G44" s="24">
        <f t="shared" si="33"/>
        <v>1.063046611653775E-2</v>
      </c>
      <c r="H44" s="70">
        <v>0</v>
      </c>
      <c r="I44" s="21">
        <v>0</v>
      </c>
      <c r="J44" s="21">
        <f>ROUND('PU Wise OWE'!$AP$85/10000,2)</f>
        <v>87.76</v>
      </c>
      <c r="K44" s="22">
        <f t="shared" ref="K44" si="41">J44-I44</f>
        <v>87.76</v>
      </c>
      <c r="L44" s="24" t="e">
        <f t="shared" ref="L44" si="42">K44/I44</f>
        <v>#DIV/0!</v>
      </c>
      <c r="M44" s="22">
        <f t="shared" ref="M44" si="43">J44-H44</f>
        <v>87.76</v>
      </c>
      <c r="N44" s="52" t="e">
        <f t="shared" ref="N44" si="44">M44/H44</f>
        <v>#DIV/0!</v>
      </c>
      <c r="O44" s="52">
        <f t="shared" ref="O44" si="45">J44/F44</f>
        <v>0.94814174589455491</v>
      </c>
    </row>
    <row r="45" spans="2:15" x14ac:dyDescent="0.3">
      <c r="B45" s="58" t="s">
        <v>168</v>
      </c>
      <c r="C45" s="108">
        <v>114.4</v>
      </c>
      <c r="D45" s="66">
        <f t="shared" si="32"/>
        <v>1.4632879722589252E-2</v>
      </c>
      <c r="E45" s="287"/>
      <c r="F45" s="21">
        <f>ROUND('PU Wise OWE'!$AR$82/10000,2)</f>
        <v>42.23</v>
      </c>
      <c r="G45" s="24">
        <f t="shared" si="33"/>
        <v>4.8500927409398133E-3</v>
      </c>
      <c r="H45" s="70">
        <f>ROUND('PU Wise OWE'!$AR$84/10000,2)</f>
        <v>83.73</v>
      </c>
      <c r="I45" s="21">
        <f>ROUND('PU Wise OWE'!$AR$83/10000,2)</f>
        <v>79.58</v>
      </c>
      <c r="J45" s="21">
        <f>ROUND('PU Wise OWE'!$AR$85/10000,2)</f>
        <v>29.49</v>
      </c>
      <c r="K45" s="22">
        <f t="shared" ref="K45:K46" si="46">J45-I45</f>
        <v>-50.09</v>
      </c>
      <c r="L45" s="24">
        <f t="shared" ref="L45:L46" si="47">K45/I45</f>
        <v>-0.62942950490072891</v>
      </c>
      <c r="M45" s="22">
        <f t="shared" si="39"/>
        <v>-54.240000000000009</v>
      </c>
      <c r="N45" s="52">
        <f t="shared" si="40"/>
        <v>-0.64779648871372275</v>
      </c>
      <c r="O45" s="52">
        <f t="shared" si="36"/>
        <v>0.69831873076012319</v>
      </c>
    </row>
    <row r="46" spans="2:15" x14ac:dyDescent="0.3">
      <c r="B46" s="58" t="s">
        <v>169</v>
      </c>
      <c r="C46" s="108">
        <v>46.69</v>
      </c>
      <c r="D46" s="66">
        <f t="shared" si="32"/>
        <v>5.9721079916756304E-3</v>
      </c>
      <c r="E46" s="287"/>
      <c r="F46" s="21">
        <f>ROUND('PU Wise OWE'!$AU$82/10000,2)</f>
        <v>13.65</v>
      </c>
      <c r="G46" s="24">
        <f t="shared" si="33"/>
        <v>1.5676951435905388E-3</v>
      </c>
      <c r="H46" s="70">
        <f>ROUND('PU Wise OWE'!$AU$84/10000,2)</f>
        <v>32.4</v>
      </c>
      <c r="I46" s="21">
        <f>ROUND('PU Wise OWE'!$AU$83/10000,2)</f>
        <v>35.1</v>
      </c>
      <c r="J46" s="21">
        <f>ROUND('PU Wise OWE'!$AU$85/10000,2)</f>
        <v>13.2</v>
      </c>
      <c r="K46" s="22">
        <f t="shared" si="46"/>
        <v>-21.900000000000002</v>
      </c>
      <c r="L46" s="24">
        <f t="shared" si="47"/>
        <v>-0.62393162393162394</v>
      </c>
      <c r="M46" s="22">
        <f t="shared" si="39"/>
        <v>-19.2</v>
      </c>
      <c r="N46" s="52">
        <f t="shared" si="40"/>
        <v>-0.59259259259259256</v>
      </c>
      <c r="O46" s="52">
        <f t="shared" si="36"/>
        <v>0.96703296703296693</v>
      </c>
    </row>
    <row r="47" spans="2:15" x14ac:dyDescent="0.3">
      <c r="B47" s="57" t="s">
        <v>166</v>
      </c>
      <c r="C47" s="21">
        <v>54.55</v>
      </c>
      <c r="D47" s="66">
        <f t="shared" si="32"/>
        <v>6.9774789236647173E-3</v>
      </c>
      <c r="E47" s="287"/>
      <c r="F47" s="21">
        <f>ROUND('PU Wise OWE'!$AZ$82/10000,2)</f>
        <v>83.82</v>
      </c>
      <c r="G47" s="24">
        <f t="shared" si="33"/>
        <v>9.6266818267955277E-3</v>
      </c>
      <c r="H47" s="70">
        <f>ROUND('PU Wise OWE'!$AZ$84/10000,2)</f>
        <v>33.479999999999997</v>
      </c>
      <c r="I47" s="21">
        <f>ROUND('PU Wise OWE'!$AZ$83/10000,2)</f>
        <v>31.99</v>
      </c>
      <c r="J47" s="21">
        <f>ROUND('PU Wise OWE'!$AZ$85/10000,2)</f>
        <v>82.42</v>
      </c>
      <c r="K47" s="22">
        <f t="shared" si="37"/>
        <v>50.430000000000007</v>
      </c>
      <c r="L47" s="24">
        <f t="shared" si="38"/>
        <v>1.5764301344170055</v>
      </c>
      <c r="M47" s="22">
        <f t="shared" si="39"/>
        <v>48.940000000000005</v>
      </c>
      <c r="N47" s="52">
        <f t="shared" si="40"/>
        <v>1.4617682198327362</v>
      </c>
      <c r="O47" s="52">
        <f t="shared" si="36"/>
        <v>0.98329754235266054</v>
      </c>
    </row>
    <row r="48" spans="2:15" x14ac:dyDescent="0.3">
      <c r="B48" s="58" t="s">
        <v>167</v>
      </c>
      <c r="C48" s="108">
        <v>38.14</v>
      </c>
      <c r="D48" s="66">
        <f t="shared" si="32"/>
        <v>4.878479306114983E-3</v>
      </c>
      <c r="E48" s="287"/>
      <c r="F48" s="21">
        <f>ROUND('PU Wise OWE'!$BA$82/10000,2)</f>
        <v>139.86000000000001</v>
      </c>
      <c r="G48" s="24">
        <f t="shared" si="33"/>
        <v>1.6062845625096907E-2</v>
      </c>
      <c r="H48" s="70">
        <f>ROUND('PU Wise OWE'!$BA$84/10000,2)</f>
        <v>29.57</v>
      </c>
      <c r="I48" s="21">
        <f>ROUND('PU Wise OWE'!$BA$83/10000,2)</f>
        <v>54.54</v>
      </c>
      <c r="J48" s="21">
        <f>ROUND('PU Wise OWE'!$BA$85/10000,2)</f>
        <v>146.38999999999999</v>
      </c>
      <c r="K48" s="22">
        <f t="shared" si="37"/>
        <v>91.85</v>
      </c>
      <c r="L48" s="24">
        <f t="shared" si="38"/>
        <v>1.684085075174184</v>
      </c>
      <c r="M48" s="22">
        <f t="shared" si="39"/>
        <v>116.82</v>
      </c>
      <c r="N48" s="52">
        <f t="shared" si="40"/>
        <v>3.950625634088603</v>
      </c>
      <c r="O48" s="52">
        <f t="shared" si="36"/>
        <v>1.0466895466895465</v>
      </c>
    </row>
    <row r="49" spans="2:15" x14ac:dyDescent="0.3">
      <c r="B49" s="59" t="s">
        <v>170</v>
      </c>
      <c r="C49" s="103">
        <v>663.48</v>
      </c>
      <c r="D49" s="66">
        <f t="shared" si="32"/>
        <v>8.4865585999506263E-2</v>
      </c>
      <c r="E49" s="287"/>
      <c r="F49" s="21">
        <f>ROUND('PU Wise OWE'!$AM$82/10000,2)-48.84</f>
        <v>865.18</v>
      </c>
      <c r="G49" s="24">
        <f t="shared" si="33"/>
        <v>9.9365456727594309E-2</v>
      </c>
      <c r="H49" s="70">
        <f>ROUND('PU Wise OWE'!$AM$84/10000,2)-ROUND('Upto Month COPPY'!I60/10000,2)</f>
        <v>478.70000000000005</v>
      </c>
      <c r="I49" s="21">
        <f>ROUND('PU Wise OWE'!$AM$83/10000,2)</f>
        <v>520.72</v>
      </c>
      <c r="J49" s="21">
        <f>ROUND('PU Wise OWE'!$AM$85/10000,2)-ROUND('Upto Month Current'!I60/10000,2)</f>
        <v>737.57</v>
      </c>
      <c r="K49" s="22">
        <f t="shared" si="37"/>
        <v>216.85000000000002</v>
      </c>
      <c r="L49" s="24">
        <f t="shared" si="38"/>
        <v>0.41644261791365805</v>
      </c>
      <c r="M49" s="22">
        <f t="shared" si="39"/>
        <v>258.87</v>
      </c>
      <c r="N49" s="52">
        <f t="shared" si="40"/>
        <v>0.54077710465844997</v>
      </c>
      <c r="O49" s="52">
        <f t="shared" si="36"/>
        <v>0.85250468110682176</v>
      </c>
    </row>
    <row r="50" spans="2:15" s="36" customFormat="1" x14ac:dyDescent="0.3">
      <c r="B50" s="60" t="s">
        <v>130</v>
      </c>
      <c r="C50" s="74">
        <f>C42+C49</f>
        <v>936.95</v>
      </c>
      <c r="D50" s="67">
        <f t="shared" si="32"/>
        <v>0.11984507566503497</v>
      </c>
      <c r="E50" s="288"/>
      <c r="F50" s="26">
        <f>F42+F49</f>
        <v>1288.1099999999999</v>
      </c>
      <c r="G50" s="54">
        <f t="shared" si="33"/>
        <v>0.14793873929746584</v>
      </c>
      <c r="H50" s="74">
        <f>H42+H49</f>
        <v>669.80000000000007</v>
      </c>
      <c r="I50" s="26">
        <f>I42+I49</f>
        <v>734.19</v>
      </c>
      <c r="J50" s="26">
        <f>J42+J49</f>
        <v>1137.5700000000002</v>
      </c>
      <c r="K50" s="26">
        <f t="shared" si="37"/>
        <v>403.38000000000011</v>
      </c>
      <c r="L50" s="54">
        <f t="shared" si="38"/>
        <v>0.54942181179258787</v>
      </c>
      <c r="M50" s="26">
        <f t="shared" ref="M50" si="48">J50-H50</f>
        <v>467.7700000000001</v>
      </c>
      <c r="N50" s="55">
        <f t="shared" ref="N50" si="49">M50/H50</f>
        <v>0.69837264855180659</v>
      </c>
      <c r="O50" s="55">
        <f t="shared" ref="O50" si="50">J50/F50</f>
        <v>0.88313109905209974</v>
      </c>
    </row>
    <row r="52" spans="2:15" x14ac:dyDescent="0.3">
      <c r="B52" s="75" t="s">
        <v>184</v>
      </c>
      <c r="C52" s="75"/>
    </row>
    <row r="53" spans="2:15" ht="47.25" customHeight="1" x14ac:dyDescent="0.3">
      <c r="B53" s="81" t="s">
        <v>185</v>
      </c>
      <c r="C53" s="109">
        <v>188.88</v>
      </c>
      <c r="D53" s="66">
        <f t="shared" ref="D53:D57" si="51">C53/$C$7</f>
        <v>2.4159600716806451E-2</v>
      </c>
      <c r="E53" s="298"/>
      <c r="F53" s="22">
        <f>ROUND('PU Wise OWE'!$AK$126/10000,2)-F43</f>
        <v>127.84</v>
      </c>
      <c r="G53" s="24">
        <f t="shared" ref="G53:G55" si="52">F53/$F$7</f>
        <v>1.468235510304868E-2</v>
      </c>
      <c r="H53" s="70">
        <f>ROUND('PU Wise OWE'!$AK$128/10000,2)-H43</f>
        <v>130.03</v>
      </c>
      <c r="I53" s="22">
        <f>ROUND('PU Wise OWE'!$AK$127/10000,2)-I43</f>
        <v>92.58</v>
      </c>
      <c r="J53" s="22">
        <f>ROUND('PU Wise OWE'!$AK$129/10000,2)-J43</f>
        <v>93.97</v>
      </c>
      <c r="K53" s="22">
        <f>J53-I53</f>
        <v>1.3900000000000006</v>
      </c>
      <c r="L53" s="24">
        <f>K53/I53</f>
        <v>1.5014041909699726E-2</v>
      </c>
      <c r="M53" s="22">
        <f t="shared" ref="M53" si="53">J53-H53</f>
        <v>-36.06</v>
      </c>
      <c r="N53" s="52">
        <f t="shared" ref="N53" si="54">M53/H53</f>
        <v>-0.27732061831884952</v>
      </c>
      <c r="O53" s="52">
        <f t="shared" ref="O53:O55" si="55">J53/F53</f>
        <v>0.73505944931163947</v>
      </c>
    </row>
    <row r="54" spans="2:15" x14ac:dyDescent="0.3">
      <c r="B54" s="20" t="s">
        <v>162</v>
      </c>
      <c r="C54" s="105">
        <v>121.46</v>
      </c>
      <c r="D54" s="66">
        <f t="shared" si="51"/>
        <v>1.5535922824350441E-2</v>
      </c>
      <c r="E54" s="299"/>
      <c r="F54" s="22">
        <f>ROUND('PU Wise OWE'!$AL$126/10000,2)</f>
        <v>100.46</v>
      </c>
      <c r="G54" s="24">
        <f t="shared" si="52"/>
        <v>1.153777685898209E-2</v>
      </c>
      <c r="H54" s="70">
        <f>ROUND('PU Wise OWE'!$AL$128/10000,2)</f>
        <v>94.63</v>
      </c>
      <c r="I54" s="22">
        <f>ROUND('PU Wise OWE'!$AL$127/10000,2)</f>
        <v>83.38</v>
      </c>
      <c r="J54" s="23">
        <f>ROUND('PU Wise OWE'!$AL$129/10000,2)</f>
        <v>69.650000000000006</v>
      </c>
      <c r="K54" s="22">
        <f t="shared" ref="K54" si="56">J54-I54</f>
        <v>-13.72999999999999</v>
      </c>
      <c r="L54" s="24">
        <f t="shared" ref="L54" si="57">K54/I54</f>
        <v>-0.16466778603981758</v>
      </c>
      <c r="M54" s="22">
        <f t="shared" ref="M54:M55" si="58">J54-H54</f>
        <v>-24.97999999999999</v>
      </c>
      <c r="N54" s="52">
        <f t="shared" ref="N54:N55" si="59">M54/H54</f>
        <v>-0.26397548346190414</v>
      </c>
      <c r="O54" s="52">
        <f t="shared" si="55"/>
        <v>0.69331077045590295</v>
      </c>
    </row>
    <row r="55" spans="2:15" s="36" customFormat="1" x14ac:dyDescent="0.3">
      <c r="B55" s="25" t="s">
        <v>130</v>
      </c>
      <c r="C55" s="26">
        <f>C53+C54</f>
        <v>310.33999999999997</v>
      </c>
      <c r="D55" s="67">
        <f t="shared" si="51"/>
        <v>3.9695523541156887E-2</v>
      </c>
      <c r="E55" s="300"/>
      <c r="F55" s="74">
        <f t="shared" ref="F55:J55" si="60">SUM(F53:F54)</f>
        <v>228.3</v>
      </c>
      <c r="G55" s="54">
        <f t="shared" si="52"/>
        <v>2.6220131962030772E-2</v>
      </c>
      <c r="H55" s="74">
        <f>SUM(H53:H54)</f>
        <v>224.66</v>
      </c>
      <c r="I55" s="74">
        <f t="shared" si="60"/>
        <v>175.95999999999998</v>
      </c>
      <c r="J55" s="74">
        <f t="shared" si="60"/>
        <v>163.62</v>
      </c>
      <c r="K55" s="26">
        <f t="shared" ref="K55" si="61">J55-I55</f>
        <v>-12.339999999999975</v>
      </c>
      <c r="L55" s="54">
        <f t="shared" ref="L55" si="62">K55/I55</f>
        <v>-7.0129574903387004E-2</v>
      </c>
      <c r="M55" s="26">
        <f t="shared" si="58"/>
        <v>-61.039999999999992</v>
      </c>
      <c r="N55" s="55">
        <f t="shared" si="59"/>
        <v>-0.27169945695717973</v>
      </c>
      <c r="O55" s="55">
        <f t="shared" si="55"/>
        <v>0.71668856767411304</v>
      </c>
    </row>
    <row r="57" spans="2:15" s="36" customFormat="1" x14ac:dyDescent="0.3">
      <c r="B57" s="201" t="s">
        <v>163</v>
      </c>
      <c r="C57" s="110">
        <v>348.19</v>
      </c>
      <c r="D57" s="256">
        <f t="shared" si="51"/>
        <v>4.4536909008814261E-2</v>
      </c>
      <c r="E57" s="53"/>
      <c r="F57" s="197">
        <f>ROUND('PU Wise OWE'!$AO$126/10000,2)</f>
        <v>318.47000000000003</v>
      </c>
      <c r="G57" s="198">
        <f t="shared" ref="G57" si="63">F57/$F$7</f>
        <v>3.657610786661384E-2</v>
      </c>
      <c r="H57" s="202">
        <f>ROUND('PU Wise OWE'!$AO$128/10000,2)</f>
        <v>273.05</v>
      </c>
      <c r="I57" s="197">
        <f>ROUND('PU Wise OWE'!$AO$127/10000,2)</f>
        <v>231.45</v>
      </c>
      <c r="J57" s="133">
        <f>ROUND('PU Wise OWE'!$AO$129/10000,2)</f>
        <v>269.41000000000003</v>
      </c>
      <c r="K57" s="197">
        <f t="shared" ref="K57" si="64">J57-I57</f>
        <v>37.960000000000036</v>
      </c>
      <c r="L57" s="198">
        <f t="shared" ref="L57" si="65">K57/I57</f>
        <v>0.16400950529271999</v>
      </c>
      <c r="M57" s="197">
        <f t="shared" ref="M57" si="66">J57-H57</f>
        <v>-3.6399999999999864</v>
      </c>
      <c r="N57" s="199">
        <f t="shared" ref="N57" si="67">M57/H57</f>
        <v>-1.3330891778062575E-2</v>
      </c>
      <c r="O57" s="199">
        <f t="shared" ref="O57" si="68">J57/F57</f>
        <v>0.84595095299400258</v>
      </c>
    </row>
    <row r="58" spans="2:15" x14ac:dyDescent="0.3">
      <c r="C58" s="195"/>
      <c r="O58" s="100"/>
    </row>
    <row r="59" spans="2:15" x14ac:dyDescent="0.3">
      <c r="B59" s="75" t="s">
        <v>186</v>
      </c>
      <c r="C59" s="200"/>
      <c r="O59" s="200"/>
    </row>
    <row r="60" spans="2:15" x14ac:dyDescent="0.3">
      <c r="B60" s="23" t="s">
        <v>187</v>
      </c>
      <c r="C60" s="22">
        <v>80.099999999999994</v>
      </c>
      <c r="D60" s="66">
        <f t="shared" ref="D60:D64" si="69">C60/$C$7</f>
        <v>1.0245574001568173E-2</v>
      </c>
      <c r="E60" s="295"/>
      <c r="F60" s="22">
        <f>ROUND('PU Wise OWE'!$AM$60/10000,2)</f>
        <v>80.11</v>
      </c>
      <c r="G60" s="24">
        <f t="shared" ref="G60:G64" si="70">F60/$F$7</f>
        <v>9.2005903262298953E-3</v>
      </c>
      <c r="H60" s="70">
        <f>ROUND('PU Wise OWE'!$AM$62/10000,2)</f>
        <v>60.4</v>
      </c>
      <c r="I60" s="22">
        <f>ROUND('PU Wise OWE'!$AM$61/10000,2)</f>
        <v>51.53</v>
      </c>
      <c r="J60" s="23">
        <f>ROUND('PU Wise OWE'!$AM$63/10000,2)</f>
        <v>66.599999999999994</v>
      </c>
      <c r="K60" s="22">
        <f t="shared" ref="K60:K62" si="71">J60-I60</f>
        <v>15.069999999999993</v>
      </c>
      <c r="L60" s="24">
        <f t="shared" ref="L60:L62" si="72">K60/I60</f>
        <v>0.29245099941781472</v>
      </c>
      <c r="M60" s="22">
        <f t="shared" ref="M60" si="73">J60-H60</f>
        <v>6.1999999999999957</v>
      </c>
      <c r="N60" s="52">
        <f t="shared" ref="N60" si="74">M60/H60</f>
        <v>0.10264900662251648</v>
      </c>
      <c r="O60" s="52">
        <f t="shared" ref="O60:O64" si="75">J60/F60</f>
        <v>0.83135688428410925</v>
      </c>
    </row>
    <row r="61" spans="2:15" x14ac:dyDescent="0.3">
      <c r="B61" s="23" t="s">
        <v>188</v>
      </c>
      <c r="C61" s="22">
        <v>21.26</v>
      </c>
      <c r="D61" s="66">
        <f t="shared" si="69"/>
        <v>2.7193620883063595E-3</v>
      </c>
      <c r="E61" s="296"/>
      <c r="F61" s="22">
        <f>ROUND('PU Wise OWE'!$AM$93/10000,2)</f>
        <v>18.62</v>
      </c>
      <c r="G61" s="24">
        <f t="shared" si="70"/>
        <v>2.1384969651029916E-3</v>
      </c>
      <c r="H61" s="70">
        <f>ROUND('PU Wise OWE'!$AM$95/10000,2)</f>
        <v>15.37</v>
      </c>
      <c r="I61" s="22">
        <f>ROUND('PU Wise OWE'!$AM$94/10000,2)</f>
        <v>12.4</v>
      </c>
      <c r="J61" s="23">
        <f>ROUND('PU Wise OWE'!$AM$96/10000,2)</f>
        <v>6.42</v>
      </c>
      <c r="K61" s="22">
        <f t="shared" si="71"/>
        <v>-5.98</v>
      </c>
      <c r="L61" s="24">
        <f t="shared" si="72"/>
        <v>-0.48225806451612907</v>
      </c>
      <c r="M61" s="22">
        <f t="shared" ref="M61:M63" si="76">J61-H61</f>
        <v>-8.9499999999999993</v>
      </c>
      <c r="N61" s="52">
        <f t="shared" ref="N61:N63" si="77">M61/H61</f>
        <v>-0.58230318802862713</v>
      </c>
      <c r="O61" s="52">
        <f t="shared" si="75"/>
        <v>0.34479054779806656</v>
      </c>
    </row>
    <row r="62" spans="2:15" x14ac:dyDescent="0.3">
      <c r="B62" s="23" t="s">
        <v>189</v>
      </c>
      <c r="C62" s="22">
        <v>9.89</v>
      </c>
      <c r="D62" s="66">
        <f t="shared" si="69"/>
        <v>1.265027801192375E-3</v>
      </c>
      <c r="E62" s="296"/>
      <c r="F62" s="22">
        <f>ROUND('PU Wise OWE'!$AN$16/10000,2)</f>
        <v>14.8</v>
      </c>
      <c r="G62" s="24">
        <f>F62/$F$7</f>
        <v>1.6997720238197784E-3</v>
      </c>
      <c r="H62" s="70">
        <f>ROUND('PU Wise OWE'!$AN$18/10000,2)</f>
        <v>10.61</v>
      </c>
      <c r="I62" s="22">
        <f>ROUND('PU Wise OWE'!$AN$17/10000,2)</f>
        <v>7.68</v>
      </c>
      <c r="J62" s="23">
        <f>ROUND('PU Wise OWE'!$AN$19/10000,2)</f>
        <v>10.85</v>
      </c>
      <c r="K62" s="22">
        <f t="shared" si="71"/>
        <v>3.17</v>
      </c>
      <c r="L62" s="24">
        <f t="shared" si="72"/>
        <v>0.41276041666666669</v>
      </c>
      <c r="M62" s="22">
        <f t="shared" si="76"/>
        <v>0.24000000000000021</v>
      </c>
      <c r="N62" s="52">
        <f t="shared" si="77"/>
        <v>2.2620169651272407E-2</v>
      </c>
      <c r="O62" s="52">
        <f t="shared" si="75"/>
        <v>0.733108108108108</v>
      </c>
    </row>
    <row r="63" spans="2:15" x14ac:dyDescent="0.3">
      <c r="B63" s="23" t="s">
        <v>190</v>
      </c>
      <c r="C63" s="22">
        <v>1.64</v>
      </c>
      <c r="D63" s="66">
        <f t="shared" si="69"/>
        <v>2.0977205196718855E-4</v>
      </c>
      <c r="E63" s="296"/>
      <c r="F63" s="22">
        <f>ROUND('PU Wise OWE'!$AN$60/10000,2)</f>
        <v>3.34</v>
      </c>
      <c r="G63" s="24">
        <f>F63/$F$7</f>
        <v>3.8359719997013914E-4</v>
      </c>
      <c r="H63" s="70">
        <f>ROUND('PU Wise OWE'!$AN$62/10000,2)</f>
        <v>2.78</v>
      </c>
      <c r="I63" s="22">
        <f>ROUND('PU Wise OWE'!$AN$61/10000,2)</f>
        <v>1.1100000000000001</v>
      </c>
      <c r="J63" s="23">
        <f>ROUND('PU Wise OWE'!$AN$63/10000,2)</f>
        <v>2.57</v>
      </c>
      <c r="K63" s="22">
        <f t="shared" ref="K63" si="78">J63-I63</f>
        <v>1.4599999999999997</v>
      </c>
      <c r="L63" s="24">
        <f t="shared" ref="L63" si="79">K63/I63</f>
        <v>1.315315315315315</v>
      </c>
      <c r="M63" s="22">
        <f t="shared" si="76"/>
        <v>-0.20999999999999996</v>
      </c>
      <c r="N63" s="52">
        <f t="shared" si="77"/>
        <v>-7.5539568345323729E-2</v>
      </c>
      <c r="O63" s="52">
        <f t="shared" si="75"/>
        <v>0.76946107784431139</v>
      </c>
    </row>
    <row r="64" spans="2:15" s="36" customFormat="1" x14ac:dyDescent="0.3">
      <c r="B64" s="25" t="s">
        <v>130</v>
      </c>
      <c r="C64" s="26">
        <f>C60+C61+C62+C63</f>
        <v>112.89</v>
      </c>
      <c r="D64" s="67">
        <f t="shared" si="69"/>
        <v>1.4439735943034097E-2</v>
      </c>
      <c r="E64" s="297"/>
      <c r="F64" s="26">
        <f>SUM(F60:F63)</f>
        <v>116.87</v>
      </c>
      <c r="G64" s="54">
        <f t="shared" si="70"/>
        <v>1.3422456515122805E-2</v>
      </c>
      <c r="H64" s="74">
        <f>SUM(H60:H63)</f>
        <v>89.16</v>
      </c>
      <c r="I64" s="26">
        <f>SUM(I60:I63)</f>
        <v>72.72</v>
      </c>
      <c r="J64" s="26">
        <f>SUM(J60:J63)</f>
        <v>86.439999999999984</v>
      </c>
      <c r="K64" s="26">
        <f t="shared" ref="K64" si="80">J64-I64</f>
        <v>13.719999999999985</v>
      </c>
      <c r="L64" s="54">
        <f t="shared" ref="L64" si="81">K64/I64</f>
        <v>0.18866886688668846</v>
      </c>
      <c r="M64" s="26">
        <f t="shared" ref="M64" si="82">J64-H64</f>
        <v>-2.7200000000000131</v>
      </c>
      <c r="N64" s="55">
        <f t="shared" ref="N64" si="83">M64/H64</f>
        <v>-3.0506953790937787E-2</v>
      </c>
      <c r="O64" s="55">
        <f t="shared" si="75"/>
        <v>0.73962522460853919</v>
      </c>
    </row>
    <row r="65" spans="2:15" x14ac:dyDescent="0.3">
      <c r="O65" s="92"/>
    </row>
    <row r="66" spans="2:15" x14ac:dyDescent="0.3">
      <c r="B66" s="75" t="s">
        <v>191</v>
      </c>
      <c r="C66" s="75"/>
    </row>
    <row r="67" spans="2:15" x14ac:dyDescent="0.3">
      <c r="B67" s="23" t="s">
        <v>192</v>
      </c>
      <c r="C67" s="22">
        <v>1117.51</v>
      </c>
      <c r="D67" s="66">
        <f t="shared" ref="D67:D69" si="84">C67/$C$7</f>
        <v>0.14294046694747128</v>
      </c>
      <c r="E67" s="23"/>
      <c r="F67" s="22">
        <f>ROUND('PU Wise OWE'!$AP$71/10000,2)</f>
        <v>1510.58</v>
      </c>
      <c r="G67" s="24">
        <f t="shared" ref="G67:G69" si="85">F67/$F$7</f>
        <v>0.17348929890146492</v>
      </c>
      <c r="H67" s="70">
        <f>ROUND('PU Wise OWE'!$AP$73/10000,2)</f>
        <v>1373.32</v>
      </c>
      <c r="I67" s="22">
        <f>ROUND('PU Wise OWE'!$AP$72/10000,2)</f>
        <v>1335.27</v>
      </c>
      <c r="J67" s="23">
        <f>ROUND('PU Wise OWE'!$AP$74/10000,2)</f>
        <v>1309.96</v>
      </c>
      <c r="K67" s="22">
        <f t="shared" ref="K67" si="86">J67-I67</f>
        <v>-25.309999999999945</v>
      </c>
      <c r="L67" s="24">
        <f t="shared" ref="L67" si="87">K67/I67</f>
        <v>-1.8954967909111973E-2</v>
      </c>
      <c r="M67" s="22">
        <f t="shared" ref="M67" si="88">J67-H67</f>
        <v>-63.3599999999999</v>
      </c>
      <c r="N67" s="52">
        <f t="shared" ref="N67" si="89">M67/H67</f>
        <v>-4.6136370256021832E-2</v>
      </c>
      <c r="O67" s="52">
        <f t="shared" ref="O67:O69" si="90">J67/F67</f>
        <v>0.86719008592725977</v>
      </c>
    </row>
    <row r="68" spans="2:15" x14ac:dyDescent="0.3">
      <c r="B68" s="87" t="s">
        <v>193</v>
      </c>
      <c r="C68" s="111">
        <v>38.520000000000003</v>
      </c>
      <c r="D68" s="66">
        <f t="shared" si="84"/>
        <v>4.9270850254732341E-3</v>
      </c>
      <c r="E68" s="23"/>
      <c r="F68" s="22">
        <f>ROUND('PU Wise OWE'!$AP$126/10000,2)-F67-F44</f>
        <v>37.290000000000134</v>
      </c>
      <c r="G68" s="24">
        <f t="shared" si="85"/>
        <v>4.2827364032594437E-3</v>
      </c>
      <c r="H68" s="70">
        <f>ROUND('PU Wise OWE'!$AP$128/10000,2)-H67-H44</f>
        <v>28.440000000000055</v>
      </c>
      <c r="I68" s="22">
        <f>ROUND('PU Wise OWE'!$AP$127/10000,2)-I67-I44</f>
        <v>26.779999999999973</v>
      </c>
      <c r="J68" s="22">
        <f>ROUND('PU Wise OWE'!$AP$129/10000,2)-J67-J44</f>
        <v>55.539999999999949</v>
      </c>
      <c r="K68" s="22">
        <f>J68-I68</f>
        <v>28.759999999999977</v>
      </c>
      <c r="L68" s="24">
        <f t="shared" ref="L68:L84" si="91">K68/I68</f>
        <v>1.0739357729648995</v>
      </c>
      <c r="M68" s="22">
        <f t="shared" ref="M68" si="92">J68-H68</f>
        <v>27.099999999999895</v>
      </c>
      <c r="N68" s="52">
        <f t="shared" ref="N68" si="93">M68/H68</f>
        <v>0.95288326300983972</v>
      </c>
      <c r="O68" s="52">
        <f t="shared" si="90"/>
        <v>1.4894073478144207</v>
      </c>
    </row>
    <row r="69" spans="2:15" s="36" customFormat="1" x14ac:dyDescent="0.3">
      <c r="B69" s="25" t="s">
        <v>130</v>
      </c>
      <c r="C69" s="26">
        <f>C67+C68</f>
        <v>1156.03</v>
      </c>
      <c r="D69" s="67">
        <f t="shared" si="84"/>
        <v>0.14786755197294452</v>
      </c>
      <c r="E69" s="88"/>
      <c r="F69" s="74">
        <f>SUM(F67:F68)</f>
        <v>1547.8700000000001</v>
      </c>
      <c r="G69" s="54">
        <f t="shared" si="85"/>
        <v>0.17777203530472435</v>
      </c>
      <c r="H69" s="74">
        <f>SUM(H67:H68)</f>
        <v>1401.76</v>
      </c>
      <c r="I69" s="74">
        <f>SUM(I67:I68)</f>
        <v>1362.05</v>
      </c>
      <c r="J69" s="74">
        <f>SUM(J67:J68)</f>
        <v>1365.5</v>
      </c>
      <c r="K69" s="26">
        <f t="shared" ref="K69:K84" si="94">J69-I69</f>
        <v>3.4500000000000455</v>
      </c>
      <c r="L69" s="54">
        <f t="shared" si="91"/>
        <v>2.5329466612826587E-3</v>
      </c>
      <c r="M69" s="26">
        <f t="shared" ref="M69" si="95">J69-H69</f>
        <v>-36.259999999999991</v>
      </c>
      <c r="N69" s="55">
        <f t="shared" ref="N69" si="96">M69/H69</f>
        <v>-2.5867480881177941E-2</v>
      </c>
      <c r="O69" s="55">
        <f t="shared" si="90"/>
        <v>0.88218002803853035</v>
      </c>
    </row>
    <row r="70" spans="2:15" x14ac:dyDescent="0.3">
      <c r="E70" s="31"/>
      <c r="F70" s="34"/>
      <c r="G70" s="34"/>
      <c r="I70" s="34"/>
      <c r="J70" s="31"/>
      <c r="K70" s="34"/>
      <c r="L70" s="35"/>
      <c r="M70" s="34"/>
      <c r="N70" s="92"/>
      <c r="O70" s="36"/>
    </row>
    <row r="71" spans="2:15" x14ac:dyDescent="0.3">
      <c r="B71" s="75" t="s">
        <v>195</v>
      </c>
      <c r="C71" s="75"/>
      <c r="E71" s="31"/>
      <c r="F71" s="34"/>
      <c r="G71" s="34"/>
      <c r="I71" s="34"/>
      <c r="J71" s="31"/>
      <c r="K71" s="34"/>
      <c r="L71" s="35"/>
      <c r="M71" s="34"/>
      <c r="N71" s="92"/>
    </row>
    <row r="72" spans="2:15" x14ac:dyDescent="0.3">
      <c r="B72" s="23" t="s">
        <v>194</v>
      </c>
      <c r="C72" s="22">
        <v>12.31</v>
      </c>
      <c r="D72" s="66">
        <f t="shared" ref="D72:D74" si="97">C72/$C$7</f>
        <v>1.5745694876317631E-3</v>
      </c>
      <c r="E72" s="23"/>
      <c r="F72" s="70">
        <f>ROUND('PU Wise OWE'!$AQ$27/10000,2)+ROUND('PU Wise OWE'!$BB$27/10000,2)</f>
        <v>3.18</v>
      </c>
      <c r="G72" s="24">
        <f t="shared" ref="G72:G74" si="98">F72/$F$7</f>
        <v>3.6522128619911458E-4</v>
      </c>
      <c r="H72" s="70">
        <f>ROUND('PU Wise OWE'!$AQ$29/10000,2)+ROUND('PU Wise OWE'!$BB$29/10000,2)</f>
        <v>21.73</v>
      </c>
      <c r="I72" s="70">
        <f>ROUND('PU Wise OWE'!$AQ$28/10000,2)+ROUND('PU Wise OWE'!$BB$28/10000,2)</f>
        <v>8.49</v>
      </c>
      <c r="J72" s="70">
        <f>ROUND('PU Wise OWE'!$AQ$30/10000,2)+ROUND('PU Wise OWE'!$BB$30/10000,2)</f>
        <v>17.09</v>
      </c>
      <c r="K72" s="22">
        <f t="shared" si="94"/>
        <v>8.6</v>
      </c>
      <c r="L72" s="24">
        <f t="shared" si="91"/>
        <v>1.0129564193168432</v>
      </c>
      <c r="M72" s="22">
        <f t="shared" ref="M72:M73" si="99">J72-H72</f>
        <v>-4.6400000000000006</v>
      </c>
      <c r="N72" s="52">
        <f t="shared" ref="N72:N73" si="100">M72/H72</f>
        <v>-0.21352968246663601</v>
      </c>
      <c r="O72" s="52">
        <f t="shared" ref="O72:O74" si="101">J72/F72</f>
        <v>5.3742138364779874</v>
      </c>
    </row>
    <row r="73" spans="2:15" x14ac:dyDescent="0.3">
      <c r="B73" s="23" t="s">
        <v>196</v>
      </c>
      <c r="C73" s="22">
        <v>114.52</v>
      </c>
      <c r="D73" s="66">
        <f t="shared" si="97"/>
        <v>1.4648228897123436E-2</v>
      </c>
      <c r="E73" s="23"/>
      <c r="F73" s="70">
        <f>ROUND('PU Wise OWE'!$AQ$38/10000,2)+ROUND('PU Wise OWE'!$BB$38/10000,2)</f>
        <v>129.79999999999998</v>
      </c>
      <c r="G73" s="24">
        <f t="shared" si="98"/>
        <v>1.490746004674373E-2</v>
      </c>
      <c r="H73" s="70">
        <f>ROUND('PU Wise OWE'!$AQ$40/10000,2)+ROUND('PU Wise OWE'!$BB$40/10000,2)</f>
        <v>72.489999999999995</v>
      </c>
      <c r="I73" s="70">
        <f>ROUND('PU Wise OWE'!$AQ$39/10000,2)+ROUND('PU Wise OWE'!$BB$39/10000,2)</f>
        <v>60.480000000000004</v>
      </c>
      <c r="J73" s="70">
        <f>ROUND('PU Wise OWE'!$AQ$41/10000,2)+ROUND('PU Wise OWE'!$BB$41/10000,2)</f>
        <v>109.16</v>
      </c>
      <c r="K73" s="22">
        <f t="shared" si="94"/>
        <v>48.679999999999993</v>
      </c>
      <c r="L73" s="24">
        <f t="shared" si="91"/>
        <v>0.80489417989417977</v>
      </c>
      <c r="M73" s="22">
        <f t="shared" si="99"/>
        <v>36.67</v>
      </c>
      <c r="N73" s="52">
        <f t="shared" si="100"/>
        <v>0.50586287763829496</v>
      </c>
      <c r="O73" s="52">
        <f t="shared" si="101"/>
        <v>0.84098613251155629</v>
      </c>
    </row>
    <row r="74" spans="2:15" s="36" customFormat="1" x14ac:dyDescent="0.3">
      <c r="B74" s="25" t="s">
        <v>130</v>
      </c>
      <c r="C74" s="26">
        <f>C72+C73</f>
        <v>126.83</v>
      </c>
      <c r="D74" s="67">
        <f t="shared" si="97"/>
        <v>1.62227983847552E-2</v>
      </c>
      <c r="E74" s="25"/>
      <c r="F74" s="74">
        <f>SUM(F72:F73)</f>
        <v>132.97999999999999</v>
      </c>
      <c r="G74" s="54">
        <f t="shared" si="98"/>
        <v>1.5272681332942845E-2</v>
      </c>
      <c r="H74" s="74">
        <f>SUM(H72:H73)</f>
        <v>94.22</v>
      </c>
      <c r="I74" s="74">
        <f t="shared" ref="I74:J74" si="102">SUM(I72:I73)</f>
        <v>68.97</v>
      </c>
      <c r="J74" s="74">
        <f t="shared" si="102"/>
        <v>126.25</v>
      </c>
      <c r="K74" s="26">
        <f t="shared" si="94"/>
        <v>57.28</v>
      </c>
      <c r="L74" s="54">
        <f t="shared" si="91"/>
        <v>0.83050601710888794</v>
      </c>
      <c r="M74" s="26">
        <f t="shared" ref="M74" si="103">J74-H74</f>
        <v>32.03</v>
      </c>
      <c r="N74" s="55">
        <f t="shared" ref="N74" si="104">M74/H74</f>
        <v>0.33994905540225007</v>
      </c>
      <c r="O74" s="55">
        <f t="shared" si="101"/>
        <v>0.94939088584749598</v>
      </c>
    </row>
    <row r="75" spans="2:15" s="36" customFormat="1" x14ac:dyDescent="0.3">
      <c r="B75" s="208"/>
      <c r="C75" s="209"/>
      <c r="D75" s="211"/>
      <c r="E75" s="208"/>
      <c r="F75" s="210"/>
      <c r="G75" s="212"/>
      <c r="H75" s="210"/>
      <c r="I75" s="210"/>
      <c r="J75" s="210"/>
      <c r="K75" s="209"/>
      <c r="L75" s="212"/>
      <c r="M75" s="209"/>
      <c r="N75" s="213"/>
      <c r="O75" s="213"/>
    </row>
    <row r="76" spans="2:15" s="36" customFormat="1" x14ac:dyDescent="0.3">
      <c r="B76" s="208"/>
      <c r="C76" s="209"/>
      <c r="D76" s="211"/>
      <c r="E76" s="208"/>
      <c r="F76" s="210"/>
      <c r="G76" s="212"/>
      <c r="H76" s="210"/>
      <c r="I76" s="210"/>
      <c r="J76" s="210"/>
      <c r="K76" s="209"/>
      <c r="L76" s="212"/>
      <c r="M76" s="36" t="s">
        <v>150</v>
      </c>
      <c r="N76" s="213"/>
      <c r="O76" s="213"/>
    </row>
    <row r="77" spans="2:15" x14ac:dyDescent="0.3">
      <c r="B77" s="305" t="s">
        <v>311</v>
      </c>
      <c r="C77" s="285" t="s">
        <v>296</v>
      </c>
      <c r="D77" s="285" t="s">
        <v>173</v>
      </c>
      <c r="E77" s="285"/>
      <c r="F77" s="306" t="str">
        <f>'PU Wise OWE'!$B$5</f>
        <v xml:space="preserve">RG 2021-22 </v>
      </c>
      <c r="G77" s="285" t="s">
        <v>332</v>
      </c>
      <c r="H77" s="306" t="str">
        <f>'PU Wise OWE'!$B$7</f>
        <v>Actuals upto Dec' 20</v>
      </c>
      <c r="I77" s="306" t="str">
        <f>'PU Wise OWE'!$B$6</f>
        <v>BP to end  Dec-21</v>
      </c>
      <c r="J77" s="306" t="str">
        <f>'PU Wise OWE'!$B$8</f>
        <v>Actuals upto Dec' 21</v>
      </c>
      <c r="K77" s="283" t="s">
        <v>206</v>
      </c>
      <c r="L77" s="283"/>
      <c r="M77" s="283" t="s">
        <v>147</v>
      </c>
      <c r="N77" s="283"/>
      <c r="O77" s="285" t="s">
        <v>331</v>
      </c>
    </row>
    <row r="78" spans="2:15" x14ac:dyDescent="0.3">
      <c r="B78" s="305"/>
      <c r="C78" s="285"/>
      <c r="D78" s="285"/>
      <c r="E78" s="285"/>
      <c r="F78" s="285"/>
      <c r="G78" s="285"/>
      <c r="H78" s="285"/>
      <c r="I78" s="285"/>
      <c r="J78" s="285"/>
      <c r="K78" s="79" t="s">
        <v>145</v>
      </c>
      <c r="L78" s="80" t="s">
        <v>146</v>
      </c>
      <c r="M78" s="79" t="s">
        <v>145</v>
      </c>
      <c r="N78" s="80" t="s">
        <v>146</v>
      </c>
      <c r="O78" s="285"/>
    </row>
    <row r="79" spans="2:15" x14ac:dyDescent="0.3">
      <c r="B79" s="23" t="s">
        <v>199</v>
      </c>
      <c r="C79" s="22">
        <v>2</v>
      </c>
      <c r="D79" s="66">
        <f t="shared" ref="D79:D87" si="105">C79/$C$7</f>
        <v>2.5581957556974216E-4</v>
      </c>
      <c r="E79" s="23"/>
      <c r="F79" s="22">
        <f>ROUND('PU Wise OWE'!$AW$126/10000,2)</f>
        <v>2.62</v>
      </c>
      <c r="G79" s="24">
        <f t="shared" ref="G79:G85" si="106">F79/$F$7</f>
        <v>3.0090558800052833E-4</v>
      </c>
      <c r="H79" s="70">
        <f>ROUND('PU Wise OWE'!$AW$128/10000,2)</f>
        <v>1.36</v>
      </c>
      <c r="I79" s="22">
        <f>ROUND('PU Wise OWE'!$AW$127/10000,2)</f>
        <v>2.02</v>
      </c>
      <c r="J79" s="23">
        <f>ROUND('PU Wise OWE'!$AW$129/10000,2)</f>
        <v>1.1399999999999999</v>
      </c>
      <c r="K79" s="22">
        <f t="shared" si="94"/>
        <v>-0.88000000000000012</v>
      </c>
      <c r="L79" s="24">
        <f t="shared" si="91"/>
        <v>-0.4356435643564357</v>
      </c>
      <c r="M79" s="22">
        <f t="shared" ref="M79:M80" si="107">J79-H79</f>
        <v>-0.2200000000000002</v>
      </c>
      <c r="N79" s="52">
        <f t="shared" ref="N79:N80" si="108">M79/H79</f>
        <v>-0.16176470588235306</v>
      </c>
      <c r="O79" s="52">
        <f t="shared" ref="O79:O87" si="109">J79/F79</f>
        <v>0.43511450381679384</v>
      </c>
    </row>
    <row r="80" spans="2:15" x14ac:dyDescent="0.3">
      <c r="B80" s="23" t="s">
        <v>198</v>
      </c>
      <c r="C80" s="22">
        <v>1.66</v>
      </c>
      <c r="D80" s="66">
        <f t="shared" si="105"/>
        <v>2.1233024772288598E-4</v>
      </c>
      <c r="E80" s="23"/>
      <c r="F80" s="22">
        <f>ROUND('PU Wise OWE'!$AX$126/10000,2)</f>
        <v>1.36</v>
      </c>
      <c r="G80" s="24">
        <f t="shared" si="106"/>
        <v>1.5619526705370936E-4</v>
      </c>
      <c r="H80" s="70">
        <f>ROUND('PU Wise OWE'!$AX$128/10000,2)</f>
        <v>1.21</v>
      </c>
      <c r="I80" s="22">
        <f>ROUND('PU Wise OWE'!$AX$127/10000,2)</f>
        <v>1.38</v>
      </c>
      <c r="J80" s="23">
        <f>ROUND('PU Wise OWE'!$AX$129/10000,2)</f>
        <v>1.48</v>
      </c>
      <c r="K80" s="22">
        <f t="shared" si="94"/>
        <v>0.10000000000000009</v>
      </c>
      <c r="L80" s="24">
        <f t="shared" si="91"/>
        <v>7.2463768115942101E-2</v>
      </c>
      <c r="M80" s="22">
        <f t="shared" si="107"/>
        <v>0.27</v>
      </c>
      <c r="N80" s="52">
        <f t="shared" si="108"/>
        <v>0.22314049586776863</v>
      </c>
      <c r="O80" s="52">
        <f t="shared" si="109"/>
        <v>1.088235294117647</v>
      </c>
    </row>
    <row r="81" spans="2:15" x14ac:dyDescent="0.3">
      <c r="B81" s="23" t="s">
        <v>200</v>
      </c>
      <c r="C81" s="22">
        <v>16.940000000000001</v>
      </c>
      <c r="D81" s="66">
        <f t="shared" si="105"/>
        <v>2.1667918050757161E-3</v>
      </c>
      <c r="E81" s="23"/>
      <c r="F81" s="22">
        <f>ROUND('PU Wise OWE'!$BC$126/10000,2)</f>
        <v>14.85</v>
      </c>
      <c r="G81" s="24">
        <f t="shared" si="106"/>
        <v>1.7055144968732235E-3</v>
      </c>
      <c r="H81" s="70">
        <f>ROUND('PU Wise OWE'!$BC$128/10000,2)</f>
        <v>13.35</v>
      </c>
      <c r="I81" s="22">
        <f>ROUND('PU Wise OWE'!$BC$127/10000,2)</f>
        <v>11.31</v>
      </c>
      <c r="J81" s="23">
        <f>ROUND('PU Wise OWE'!$BC$129/10000,2)</f>
        <v>13.64</v>
      </c>
      <c r="K81" s="22">
        <f t="shared" si="94"/>
        <v>2.33</v>
      </c>
      <c r="L81" s="24">
        <f t="shared" si="91"/>
        <v>0.20601237842617154</v>
      </c>
      <c r="M81" s="22">
        <f t="shared" ref="M81:M84" si="110">J81-H81</f>
        <v>0.29000000000000092</v>
      </c>
      <c r="N81" s="52">
        <f t="shared" ref="N81:N84" si="111">M81/H81</f>
        <v>2.1722846441947635E-2</v>
      </c>
      <c r="O81" s="52">
        <f t="shared" si="109"/>
        <v>0.91851851851851862</v>
      </c>
    </row>
    <row r="82" spans="2:15" x14ac:dyDescent="0.3">
      <c r="B82" s="23" t="s">
        <v>201</v>
      </c>
      <c r="C82" s="22">
        <v>16.95</v>
      </c>
      <c r="D82" s="66">
        <f t="shared" si="105"/>
        <v>2.1680709029535646E-3</v>
      </c>
      <c r="E82" s="23"/>
      <c r="F82" s="22">
        <f>ROUND('PU Wise OWE'!$BD$126/10000,2)</f>
        <v>14.72</v>
      </c>
      <c r="G82" s="24">
        <f t="shared" si="106"/>
        <v>1.690584066934266E-3</v>
      </c>
      <c r="H82" s="70">
        <f>ROUND('PU Wise OWE'!$BD$128/10000,2)</f>
        <v>13.35</v>
      </c>
      <c r="I82" s="22">
        <f>ROUND('PU Wise OWE'!$BD$127/10000,2)</f>
        <v>11.31</v>
      </c>
      <c r="J82" s="23">
        <f>ROUND('PU Wise OWE'!$BD$129/10000,2)</f>
        <v>13.55</v>
      </c>
      <c r="K82" s="22">
        <f t="shared" si="94"/>
        <v>2.2400000000000002</v>
      </c>
      <c r="L82" s="24">
        <f t="shared" si="91"/>
        <v>0.19805481874447392</v>
      </c>
      <c r="M82" s="22">
        <f t="shared" si="110"/>
        <v>0.20000000000000107</v>
      </c>
      <c r="N82" s="52">
        <f t="shared" si="111"/>
        <v>1.498127340823978E-2</v>
      </c>
      <c r="O82" s="52">
        <f t="shared" si="109"/>
        <v>0.92051630434782605</v>
      </c>
    </row>
    <row r="83" spans="2:15" x14ac:dyDescent="0.3">
      <c r="B83" s="23" t="s">
        <v>202</v>
      </c>
      <c r="C83" s="22">
        <v>17.329999999999998</v>
      </c>
      <c r="D83" s="66">
        <f t="shared" si="105"/>
        <v>2.2166766223118157E-3</v>
      </c>
      <c r="E83" s="23"/>
      <c r="F83" s="22">
        <f>ROUND('PU Wise OWE'!$BF$126/10000,2)</f>
        <v>12.35</v>
      </c>
      <c r="G83" s="24">
        <f t="shared" si="106"/>
        <v>1.4183908442009638E-3</v>
      </c>
      <c r="H83" s="70">
        <f>ROUND('PU Wise OWE'!$BF$128/10000,2)</f>
        <v>12.96</v>
      </c>
      <c r="I83" s="22">
        <f>ROUND('PU Wise OWE'!$BF$127/10000,2)</f>
        <v>9.85</v>
      </c>
      <c r="J83" s="23">
        <f>ROUND('PU Wise OWE'!$BF$129/10000,2)</f>
        <v>13.22</v>
      </c>
      <c r="K83" s="22">
        <f t="shared" si="94"/>
        <v>3.370000000000001</v>
      </c>
      <c r="L83" s="24">
        <f t="shared" si="91"/>
        <v>0.34213197969543158</v>
      </c>
      <c r="M83" s="22">
        <f t="shared" si="110"/>
        <v>0.25999999999999979</v>
      </c>
      <c r="N83" s="52">
        <f t="shared" si="111"/>
        <v>2.006172839506171E-2</v>
      </c>
      <c r="O83" s="52">
        <f t="shared" si="109"/>
        <v>1.0704453441295547</v>
      </c>
    </row>
    <row r="84" spans="2:15" x14ac:dyDescent="0.3">
      <c r="B84" s="23" t="s">
        <v>203</v>
      </c>
      <c r="C84" s="22">
        <v>166.71</v>
      </c>
      <c r="D84" s="66">
        <f t="shared" si="105"/>
        <v>2.1323840721615858E-2</v>
      </c>
      <c r="E84" s="23"/>
      <c r="F84" s="22">
        <f>ROUND('PU Wise OWE'!$BG$126/10000,2)-ROUND('PU Wise OWE'!$BG$115/10000,2)</f>
        <v>137.21000000000004</v>
      </c>
      <c r="G84" s="24">
        <f t="shared" si="106"/>
        <v>1.5758494553264314E-2</v>
      </c>
      <c r="H84" s="70">
        <f>ROUND('PU Wise OWE'!$BG$128/10000,2)-ROUND('PU Wise OWE'!$BG$117/10000,2)</f>
        <v>150.07999999999993</v>
      </c>
      <c r="I84" s="22">
        <f>ROUND('PU Wise OWE'!$BG$127/10000,2)-ROUND('PU Wise OWE'!$BG$116/10000,2)</f>
        <v>102.5</v>
      </c>
      <c r="J84" s="23">
        <f>ROUND('PU Wise OWE'!$BG$129/10000,2)-ROUND('PU Wise OWE'!$BG$118/10000,2)</f>
        <v>164.71999999999935</v>
      </c>
      <c r="K84" s="22">
        <f t="shared" si="94"/>
        <v>62.219999999999345</v>
      </c>
      <c r="L84" s="24">
        <f t="shared" si="91"/>
        <v>0.60702439024389609</v>
      </c>
      <c r="M84" s="22">
        <f t="shared" si="110"/>
        <v>14.639999999999418</v>
      </c>
      <c r="N84" s="52">
        <f t="shared" si="111"/>
        <v>9.7547974413642227E-2</v>
      </c>
      <c r="O84" s="52">
        <f t="shared" si="109"/>
        <v>1.2004955907003811</v>
      </c>
    </row>
    <row r="85" spans="2:15" s="36" customFormat="1" x14ac:dyDescent="0.3">
      <c r="B85" s="25" t="s">
        <v>130</v>
      </c>
      <c r="C85" s="26">
        <f>C79+C80+C81+C82+C83+C84</f>
        <v>221.59</v>
      </c>
      <c r="D85" s="67">
        <f t="shared" si="105"/>
        <v>2.8343529875249584E-2</v>
      </c>
      <c r="E85" s="25"/>
      <c r="F85" s="74">
        <f>SUM(F79:F84)</f>
        <v>183.11000000000004</v>
      </c>
      <c r="G85" s="54">
        <f t="shared" si="106"/>
        <v>2.1030084816327007E-2</v>
      </c>
      <c r="H85" s="74">
        <f>SUM(H79:H84)</f>
        <v>192.30999999999995</v>
      </c>
      <c r="I85" s="74">
        <f>SUM(I79:I84)</f>
        <v>138.37</v>
      </c>
      <c r="J85" s="74">
        <f>SUM(J79:J84)</f>
        <v>207.74999999999935</v>
      </c>
      <c r="K85" s="26">
        <f t="shared" ref="K85" si="112">J85-I85</f>
        <v>69.379999999999342</v>
      </c>
      <c r="L85" s="54">
        <f t="shared" ref="L85" si="113">K85/I85</f>
        <v>0.50140926501408789</v>
      </c>
      <c r="M85" s="26">
        <f t="shared" ref="M85" si="114">J85-H85</f>
        <v>15.439999999999401</v>
      </c>
      <c r="N85" s="55">
        <f t="shared" ref="N85" si="115">M85/H85</f>
        <v>8.0287036555558244E-2</v>
      </c>
      <c r="O85" s="55">
        <f t="shared" si="109"/>
        <v>1.1345639233247735</v>
      </c>
    </row>
    <row r="86" spans="2:15" x14ac:dyDescent="0.3">
      <c r="O86" s="25"/>
    </row>
    <row r="87" spans="2:15" s="36" customFormat="1" ht="30" customHeight="1" x14ac:dyDescent="0.3">
      <c r="B87" s="93" t="s">
        <v>204</v>
      </c>
      <c r="C87" s="112">
        <v>3247.44</v>
      </c>
      <c r="D87" s="256">
        <f t="shared" si="105"/>
        <v>0.41537936124410174</v>
      </c>
      <c r="E87" s="25"/>
      <c r="F87" s="112">
        <f>F37+F50+F55+F57+F64+F69+F74+F85</f>
        <v>3846.6800000000003</v>
      </c>
      <c r="G87" s="198">
        <f t="shared" ref="G87" si="116">F87/$F$7</f>
        <v>0.44178912490453148</v>
      </c>
      <c r="H87" s="112">
        <f>H37+H50+H55+H57+H64+H69+H74+H85</f>
        <v>2968.96</v>
      </c>
      <c r="I87" s="112">
        <f>I37+I50+I55+I57+I64+I69+I74+I85</f>
        <v>2798.14</v>
      </c>
      <c r="J87" s="112">
        <f>J37+J50+J55+J57+J64+J69+J74+J85</f>
        <v>3383.97</v>
      </c>
      <c r="K87" s="197">
        <f t="shared" ref="K87" si="117">J87-I87</f>
        <v>585.82999999999993</v>
      </c>
      <c r="L87" s="198">
        <f t="shared" ref="L87" si="118">K87/I87</f>
        <v>0.20936407756581155</v>
      </c>
      <c r="M87" s="197">
        <f t="shared" ref="M87" si="119">J87-H87</f>
        <v>415.00999999999976</v>
      </c>
      <c r="N87" s="199">
        <f t="shared" ref="N87" si="120">M87/H87</f>
        <v>0.13978295430049573</v>
      </c>
      <c r="O87" s="199">
        <f t="shared" si="109"/>
        <v>0.87971185541817865</v>
      </c>
    </row>
    <row r="88" spans="2:15" x14ac:dyDescent="0.3">
      <c r="O88" s="92"/>
    </row>
    <row r="89" spans="2:15" x14ac:dyDescent="0.3">
      <c r="C89" s="178"/>
      <c r="O89" s="178"/>
    </row>
    <row r="90" spans="2:15" x14ac:dyDescent="0.3">
      <c r="B90" s="303" t="s">
        <v>253</v>
      </c>
      <c r="C90" s="289" t="s">
        <v>296</v>
      </c>
      <c r="D90" s="289" t="s">
        <v>173</v>
      </c>
      <c r="E90" s="289"/>
      <c r="F90" s="293" t="s">
        <v>333</v>
      </c>
      <c r="G90" s="289" t="s">
        <v>330</v>
      </c>
      <c r="H90" s="293" t="s">
        <v>321</v>
      </c>
      <c r="I90" s="293" t="s">
        <v>322</v>
      </c>
      <c r="J90" s="289" t="s">
        <v>205</v>
      </c>
      <c r="K90" s="301" t="s">
        <v>147</v>
      </c>
      <c r="L90" s="301"/>
      <c r="M90" s="302" t="s">
        <v>331</v>
      </c>
      <c r="N90" s="191"/>
      <c r="O90" s="196"/>
    </row>
    <row r="91" spans="2:15" ht="30" customHeight="1" x14ac:dyDescent="0.3">
      <c r="B91" s="304"/>
      <c r="C91" s="290"/>
      <c r="D91" s="290"/>
      <c r="E91" s="290"/>
      <c r="F91" s="290"/>
      <c r="G91" s="290"/>
      <c r="H91" s="290"/>
      <c r="I91" s="294"/>
      <c r="J91" s="290"/>
      <c r="K91" s="79" t="s">
        <v>145</v>
      </c>
      <c r="L91" s="79" t="s">
        <v>146</v>
      </c>
      <c r="M91" s="302"/>
      <c r="N91" s="191"/>
      <c r="O91" s="196"/>
    </row>
    <row r="92" spans="2:15" x14ac:dyDescent="0.3">
      <c r="B92" s="20" t="s">
        <v>254</v>
      </c>
      <c r="C92" s="20">
        <v>0</v>
      </c>
      <c r="D92" s="66">
        <f t="shared" ref="D92:D105" si="121">C92/$C$7</f>
        <v>0</v>
      </c>
      <c r="E92" s="20"/>
      <c r="F92" s="105">
        <f>'PU Wise OWE'!V27/10000</f>
        <v>0.15609999999999999</v>
      </c>
      <c r="G92" s="185">
        <f t="shared" ref="G92:G105" si="122">F92/$F$7</f>
        <v>1.7928000872855904E-5</v>
      </c>
      <c r="H92" s="217">
        <f>'PU Wise OWE'!V29</f>
        <v>0</v>
      </c>
      <c r="I92" s="217">
        <f>'PU Wise OWE'!W30</f>
        <v>0</v>
      </c>
      <c r="J92" s="185">
        <f t="shared" ref="J92:J105" si="123">I92/$I$7</f>
        <v>0</v>
      </c>
      <c r="K92" s="22">
        <f>I92-H92</f>
        <v>0</v>
      </c>
      <c r="L92" s="52" t="e">
        <f>K92/H92</f>
        <v>#DIV/0!</v>
      </c>
      <c r="M92" s="186">
        <f t="shared" ref="M92:M105" si="124">I92/F92</f>
        <v>0</v>
      </c>
      <c r="N92" s="191"/>
      <c r="O92" s="193"/>
    </row>
    <row r="93" spans="2:15" x14ac:dyDescent="0.3">
      <c r="B93" s="20" t="s">
        <v>255</v>
      </c>
      <c r="C93" s="20">
        <v>33.630000000000003</v>
      </c>
      <c r="D93" s="66">
        <f t="shared" si="121"/>
        <v>4.3016061632052145E-3</v>
      </c>
      <c r="E93" s="20"/>
      <c r="F93" s="105">
        <f>'PU Wise OWE'!V38/10000</f>
        <v>41.477899999999998</v>
      </c>
      <c r="G93" s="185">
        <f t="shared" si="122"/>
        <v>4.7637144612698908E-3</v>
      </c>
      <c r="H93" s="109">
        <f>'PU Wise OWE'!V40/10000</f>
        <v>26.9133</v>
      </c>
      <c r="I93" s="109">
        <f>'PU Wise OWE'!V41/10000</f>
        <v>36.583300000000001</v>
      </c>
      <c r="J93" s="185">
        <f t="shared" si="123"/>
        <v>5.6153537983106346E-3</v>
      </c>
      <c r="K93" s="22">
        <f t="shared" ref="K93:K94" si="125">I93-H93</f>
        <v>9.6700000000000017</v>
      </c>
      <c r="L93" s="52">
        <f t="shared" ref="L93:L94" si="126">K93/H93</f>
        <v>0.35930190649232913</v>
      </c>
      <c r="M93" s="186">
        <f t="shared" si="124"/>
        <v>0.8819949901031634</v>
      </c>
      <c r="N93" s="191"/>
      <c r="O93" s="193"/>
    </row>
    <row r="94" spans="2:15" x14ac:dyDescent="0.3">
      <c r="B94" s="20" t="s">
        <v>265</v>
      </c>
      <c r="C94" s="20">
        <v>7.44</v>
      </c>
      <c r="D94" s="66">
        <f t="shared" si="121"/>
        <v>9.5164882111944092E-4</v>
      </c>
      <c r="E94" s="20"/>
      <c r="F94" s="105">
        <f>'PU Wise OWE'!V49/10000</f>
        <v>0.3664</v>
      </c>
      <c r="G94" s="185">
        <f t="shared" si="122"/>
        <v>4.2080842535646404E-5</v>
      </c>
      <c r="H94" s="109">
        <f>'PU Wise OWE'!V51/10000</f>
        <v>7.2550999999999997</v>
      </c>
      <c r="I94" s="105">
        <f>'PU Wise OWE'!V52/10000</f>
        <v>0.78390000000000004</v>
      </c>
      <c r="J94" s="185">
        <f t="shared" si="123"/>
        <v>1.2032473403153095E-4</v>
      </c>
      <c r="K94" s="22">
        <f t="shared" si="125"/>
        <v>-6.4711999999999996</v>
      </c>
      <c r="L94" s="52">
        <f t="shared" si="126"/>
        <v>-0.89195186834089124</v>
      </c>
      <c r="M94" s="186">
        <f t="shared" si="124"/>
        <v>2.1394650655021836</v>
      </c>
      <c r="N94" s="191"/>
      <c r="O94" s="193"/>
    </row>
    <row r="95" spans="2:15" x14ac:dyDescent="0.3">
      <c r="B95" s="59" t="s">
        <v>256</v>
      </c>
      <c r="C95" s="27">
        <f>SUM(C92:C94)</f>
        <v>41.07</v>
      </c>
      <c r="D95" s="67">
        <f t="shared" si="121"/>
        <v>5.2532549843246554E-3</v>
      </c>
      <c r="E95" s="27">
        <f t="shared" ref="E95" si="127">SUM(E92:E93)</f>
        <v>0</v>
      </c>
      <c r="F95" s="104">
        <f>F92+F93+F94</f>
        <v>42.000399999999999</v>
      </c>
      <c r="G95" s="187">
        <f t="shared" si="122"/>
        <v>4.823723304678393E-3</v>
      </c>
      <c r="H95" s="104">
        <f>SUM(H92:H94)</f>
        <v>34.168399999999998</v>
      </c>
      <c r="I95" s="104">
        <f>SUM(I92:I94)</f>
        <v>37.367200000000004</v>
      </c>
      <c r="J95" s="187">
        <f t="shared" si="123"/>
        <v>5.7356785323421653E-3</v>
      </c>
      <c r="K95" s="26">
        <f t="shared" ref="K95" si="128">I95-H95</f>
        <v>3.1988000000000056</v>
      </c>
      <c r="L95" s="55">
        <f t="shared" ref="L95" si="129">K95/H95</f>
        <v>9.3618665199424203E-2</v>
      </c>
      <c r="M95" s="188">
        <f t="shared" si="124"/>
        <v>0.88968676488795351</v>
      </c>
      <c r="N95" s="191"/>
      <c r="O95" s="194"/>
    </row>
    <row r="96" spans="2:15" x14ac:dyDescent="0.3">
      <c r="B96" s="20" t="s">
        <v>257</v>
      </c>
      <c r="C96" s="20">
        <v>0</v>
      </c>
      <c r="D96" s="66">
        <f t="shared" si="121"/>
        <v>0</v>
      </c>
      <c r="E96" s="20"/>
      <c r="F96" s="105">
        <f>'PU Wise OWE'!AQ27</f>
        <v>0</v>
      </c>
      <c r="G96" s="185">
        <f t="shared" si="122"/>
        <v>0</v>
      </c>
      <c r="H96" s="217">
        <f>'PU Wise OWE'!AQ29/10000</f>
        <v>0</v>
      </c>
      <c r="I96" s="105">
        <f>'PU Wise OWE'!AQ30</f>
        <v>0</v>
      </c>
      <c r="J96" s="185">
        <f t="shared" si="123"/>
        <v>0</v>
      </c>
      <c r="K96" s="22">
        <f>I96-H96</f>
        <v>0</v>
      </c>
      <c r="L96" s="52" t="e">
        <f>K96/H96</f>
        <v>#DIV/0!</v>
      </c>
      <c r="M96" s="186">
        <v>0</v>
      </c>
      <c r="N96" s="191"/>
      <c r="O96" s="193"/>
    </row>
    <row r="97" spans="2:15" x14ac:dyDescent="0.3">
      <c r="B97" s="20" t="s">
        <v>258</v>
      </c>
      <c r="C97" s="20">
        <v>13.18</v>
      </c>
      <c r="D97" s="66">
        <f t="shared" si="121"/>
        <v>1.6858510030046008E-3</v>
      </c>
      <c r="E97" s="20"/>
      <c r="F97" s="105">
        <f>'PU Wise OWE'!AQ38/10000</f>
        <v>34.979399999999998</v>
      </c>
      <c r="G97" s="185">
        <f t="shared" si="122"/>
        <v>4.0173652385136187E-3</v>
      </c>
      <c r="H97" s="109">
        <f>'PU Wise OWE'!AQ40/10000</f>
        <v>10.9138</v>
      </c>
      <c r="I97" s="105">
        <f>'PU Wise OWE'!AQ41/10000</f>
        <v>29.147600000000001</v>
      </c>
      <c r="J97" s="185">
        <f t="shared" si="123"/>
        <v>4.4740109933122229E-3</v>
      </c>
      <c r="K97" s="22">
        <f t="shared" ref="K97:K99" si="130">I97-H97</f>
        <v>18.233800000000002</v>
      </c>
      <c r="L97" s="52">
        <f t="shared" ref="L97:L99" si="131">K97/H97</f>
        <v>1.6707104766442487</v>
      </c>
      <c r="M97" s="186">
        <f t="shared" si="124"/>
        <v>0.8332790156492107</v>
      </c>
      <c r="N97" s="191"/>
      <c r="O97" s="193"/>
    </row>
    <row r="98" spans="2:15" x14ac:dyDescent="0.3">
      <c r="B98" s="20" t="s">
        <v>266</v>
      </c>
      <c r="C98" s="20">
        <v>-0.3</v>
      </c>
      <c r="D98" s="66">
        <f t="shared" si="121"/>
        <v>-3.8372936335461326E-5</v>
      </c>
      <c r="E98" s="20"/>
      <c r="F98" s="105">
        <f>'PU Wise OWE'!AQ49/10000</f>
        <v>2.5600000000000001E-2</v>
      </c>
      <c r="G98" s="185">
        <f t="shared" si="122"/>
        <v>2.9401462033639413E-6</v>
      </c>
      <c r="H98" s="109">
        <f>'PU Wise OWE'!AQ51/10000</f>
        <v>-0.30259999999999998</v>
      </c>
      <c r="I98" s="109">
        <f>'PU Wise OWE'!AQ52/10000</f>
        <v>1.4955000000000001</v>
      </c>
      <c r="J98" s="185">
        <f t="shared" si="123"/>
        <v>2.2955177923734472E-4</v>
      </c>
      <c r="K98" s="22">
        <f t="shared" si="130"/>
        <v>1.7981</v>
      </c>
      <c r="L98" s="52">
        <f t="shared" si="131"/>
        <v>-5.9421678783873109</v>
      </c>
      <c r="M98" s="186">
        <v>0</v>
      </c>
      <c r="N98" s="191"/>
      <c r="O98" s="193"/>
    </row>
    <row r="99" spans="2:15" x14ac:dyDescent="0.3">
      <c r="B99" s="59" t="s">
        <v>259</v>
      </c>
      <c r="C99" s="27">
        <f>SUM(C96:C98)</f>
        <v>12.879999999999999</v>
      </c>
      <c r="D99" s="67">
        <f t="shared" si="121"/>
        <v>1.6474780666691394E-3</v>
      </c>
      <c r="E99" s="27">
        <f t="shared" ref="E99" si="132">SUM(E96:E97)</f>
        <v>0</v>
      </c>
      <c r="F99" s="104">
        <f>SUM(F96:F98)</f>
        <v>35.004999999999995</v>
      </c>
      <c r="G99" s="187">
        <f t="shared" si="122"/>
        <v>4.0203053847169823E-3</v>
      </c>
      <c r="H99" s="104">
        <f>H97+H98</f>
        <v>10.6112</v>
      </c>
      <c r="I99" s="104">
        <f>I97+I98</f>
        <v>30.6431</v>
      </c>
      <c r="J99" s="187">
        <f t="shared" si="123"/>
        <v>4.7035627725495674E-3</v>
      </c>
      <c r="K99" s="26">
        <f t="shared" si="130"/>
        <v>20.0319</v>
      </c>
      <c r="L99" s="55">
        <f t="shared" si="131"/>
        <v>1.8878072225572979</v>
      </c>
      <c r="M99" s="188">
        <f t="shared" si="124"/>
        <v>0.87539208684473657</v>
      </c>
      <c r="N99" s="191"/>
      <c r="O99" s="194"/>
    </row>
    <row r="100" spans="2:15" x14ac:dyDescent="0.3">
      <c r="B100" s="20" t="s">
        <v>260</v>
      </c>
      <c r="C100" s="105">
        <v>24.12</v>
      </c>
      <c r="D100" s="66">
        <f t="shared" si="121"/>
        <v>3.0851840813710908E-3</v>
      </c>
      <c r="E100" s="20"/>
      <c r="F100" s="105">
        <f>'PU Wise OWE'!AC27/10000</f>
        <v>10.4863</v>
      </c>
      <c r="G100" s="185">
        <f t="shared" si="122"/>
        <v>1.2043459036068474E-3</v>
      </c>
      <c r="H100" s="109">
        <f>'PU Wise OWE'!AC29/10000</f>
        <v>17.7089</v>
      </c>
      <c r="I100" s="105">
        <f>'PU Wise OWE'!AC30/10000</f>
        <v>13.8249</v>
      </c>
      <c r="J100" s="185">
        <f t="shared" si="123"/>
        <v>2.1220530877822581E-3</v>
      </c>
      <c r="K100" s="22">
        <f>I100-H100</f>
        <v>-3.8840000000000003</v>
      </c>
      <c r="L100" s="52">
        <f>K100/H100</f>
        <v>-0.21932474631400031</v>
      </c>
      <c r="M100" s="186">
        <f t="shared" si="124"/>
        <v>1.3183773113490935</v>
      </c>
      <c r="N100" s="191"/>
      <c r="O100" s="193"/>
    </row>
    <row r="101" spans="2:15" x14ac:dyDescent="0.3">
      <c r="B101" s="20" t="s">
        <v>261</v>
      </c>
      <c r="C101" s="20">
        <v>145.66</v>
      </c>
      <c r="D101" s="66">
        <f t="shared" si="121"/>
        <v>1.8631339688744322E-2</v>
      </c>
      <c r="E101" s="20"/>
      <c r="F101" s="105">
        <f>'PU Wise OWE'!AC38/10000</f>
        <v>122.2557</v>
      </c>
      <c r="G101" s="185">
        <f t="shared" si="122"/>
        <v>1.4041001257601601E-2</v>
      </c>
      <c r="H101" s="109">
        <f>'PU Wise OWE'!AC40/10000</f>
        <v>97.899100000000004</v>
      </c>
      <c r="I101" s="105">
        <f>'PU Wise OWE'!AC41/10000</f>
        <v>85.866699999999994</v>
      </c>
      <c r="J101" s="185">
        <f t="shared" si="123"/>
        <v>1.3180109503336214E-2</v>
      </c>
      <c r="K101" s="22">
        <f t="shared" ref="K101:K102" si="133">I101-H101</f>
        <v>-12.03240000000001</v>
      </c>
      <c r="L101" s="52">
        <f t="shared" ref="L101:L102" si="134">K101/H101</f>
        <v>-0.12290613499000511</v>
      </c>
      <c r="M101" s="186">
        <f t="shared" si="124"/>
        <v>0.70235334630614354</v>
      </c>
      <c r="N101" s="191"/>
      <c r="O101" s="193"/>
    </row>
    <row r="102" spans="2:15" x14ac:dyDescent="0.3">
      <c r="B102" s="59" t="s">
        <v>262</v>
      </c>
      <c r="C102" s="27">
        <f t="shared" ref="C102:I102" si="135">SUM(C100:C101)</f>
        <v>169.78</v>
      </c>
      <c r="D102" s="67">
        <f t="shared" si="121"/>
        <v>2.1716523770115414E-2</v>
      </c>
      <c r="E102" s="27">
        <f t="shared" si="135"/>
        <v>0</v>
      </c>
      <c r="F102" s="104">
        <f>F100+F101</f>
        <v>132.74200000000002</v>
      </c>
      <c r="G102" s="187">
        <f t="shared" si="122"/>
        <v>1.5245347161208449E-2</v>
      </c>
      <c r="H102" s="104">
        <f t="shared" ref="H102" si="136">SUM(H100:H101)</f>
        <v>115.608</v>
      </c>
      <c r="I102" s="104">
        <f t="shared" si="135"/>
        <v>99.691599999999994</v>
      </c>
      <c r="J102" s="187">
        <f t="shared" si="123"/>
        <v>1.5302162591118471E-2</v>
      </c>
      <c r="K102" s="22">
        <f t="shared" si="133"/>
        <v>-15.91640000000001</v>
      </c>
      <c r="L102" s="52">
        <f t="shared" si="134"/>
        <v>-0.13767559338454094</v>
      </c>
      <c r="M102" s="188">
        <f t="shared" si="124"/>
        <v>0.75101776378237473</v>
      </c>
      <c r="N102" s="191"/>
      <c r="O102" s="194"/>
    </row>
    <row r="103" spans="2:15" x14ac:dyDescent="0.3">
      <c r="B103" s="20" t="s">
        <v>263</v>
      </c>
      <c r="C103" s="105">
        <v>12.31</v>
      </c>
      <c r="D103" s="66">
        <f t="shared" si="121"/>
        <v>1.5745694876317631E-3</v>
      </c>
      <c r="E103" s="20"/>
      <c r="F103" s="105">
        <f>'PU Wise OWE'!BB27/10000</f>
        <v>3.1829999999999998</v>
      </c>
      <c r="G103" s="185">
        <f t="shared" si="122"/>
        <v>3.6556583458232121E-4</v>
      </c>
      <c r="H103" s="109">
        <f>'PU Wise OWE'!BB29/10000</f>
        <v>21.726500000000001</v>
      </c>
      <c r="I103" s="105">
        <f>'PU Wise OWE'!BB30/10000</f>
        <v>17.085699999999999</v>
      </c>
      <c r="J103" s="185">
        <f t="shared" si="123"/>
        <v>2.6225695984724178E-3</v>
      </c>
      <c r="K103" s="22">
        <f>I103-H103</f>
        <v>-4.6408000000000023</v>
      </c>
      <c r="L103" s="52">
        <f>K103/H103</f>
        <v>-0.21360090212413421</v>
      </c>
      <c r="M103" s="186">
        <f t="shared" si="124"/>
        <v>5.3677976751492302</v>
      </c>
      <c r="N103" s="191"/>
      <c r="O103" s="193"/>
    </row>
    <row r="104" spans="2:15" x14ac:dyDescent="0.3">
      <c r="B104" s="20" t="s">
        <v>264</v>
      </c>
      <c r="C104" s="105">
        <v>101.34</v>
      </c>
      <c r="D104" s="66">
        <f t="shared" si="121"/>
        <v>1.2962377894118835E-2</v>
      </c>
      <c r="E104" s="20"/>
      <c r="F104" s="105">
        <f>'PU Wise OWE'!BB38/10000</f>
        <v>94.818100000000001</v>
      </c>
      <c r="G104" s="185">
        <f t="shared" si="122"/>
        <v>1.0889807684577441E-2</v>
      </c>
      <c r="H104" s="109">
        <f>'PU Wise OWE'!BB40/10000</f>
        <v>61.578600000000002</v>
      </c>
      <c r="I104" s="105">
        <f>'PU Wise OWE'!BB41/10000</f>
        <v>80.009100000000004</v>
      </c>
      <c r="J104" s="185">
        <f t="shared" si="123"/>
        <v>1.2280997164947268E-2</v>
      </c>
      <c r="K104" s="22">
        <f t="shared" ref="K104:K105" si="137">I104-H104</f>
        <v>18.430500000000002</v>
      </c>
      <c r="L104" s="52">
        <f t="shared" ref="L104:L105" si="138">K104/H104</f>
        <v>0.29930040630998433</v>
      </c>
      <c r="M104" s="186">
        <f t="shared" si="124"/>
        <v>0.84381673963093551</v>
      </c>
      <c r="N104" s="191"/>
      <c r="O104" s="193"/>
    </row>
    <row r="105" spans="2:15" x14ac:dyDescent="0.3">
      <c r="B105" s="59" t="s">
        <v>294</v>
      </c>
      <c r="C105" s="104">
        <f>SUM(C103:C104)</f>
        <v>113.65</v>
      </c>
      <c r="D105" s="67">
        <f t="shared" si="121"/>
        <v>1.45369473817506E-2</v>
      </c>
      <c r="E105" s="27">
        <f t="shared" ref="E105:F105" si="139">SUM(E103:E104)</f>
        <v>0</v>
      </c>
      <c r="F105" s="104">
        <f t="shared" si="139"/>
        <v>98.001100000000008</v>
      </c>
      <c r="G105" s="187">
        <f t="shared" si="122"/>
        <v>1.1255373519159763E-2</v>
      </c>
      <c r="H105" s="104">
        <f>SUM(H103:H104)</f>
        <v>83.30510000000001</v>
      </c>
      <c r="I105" s="104">
        <f>SUM(I103:I104)</f>
        <v>97.094800000000006</v>
      </c>
      <c r="J105" s="187">
        <f t="shared" si="123"/>
        <v>1.4903566763419685E-2</v>
      </c>
      <c r="K105" s="26">
        <f t="shared" si="137"/>
        <v>13.789699999999996</v>
      </c>
      <c r="L105" s="55">
        <f t="shared" si="138"/>
        <v>0.16553248240503876</v>
      </c>
      <c r="M105" s="188">
        <f t="shared" si="124"/>
        <v>0.99075214461878491</v>
      </c>
      <c r="N105" s="191"/>
      <c r="O105" s="194"/>
    </row>
    <row r="106" spans="2:15" x14ac:dyDescent="0.3">
      <c r="B106" s="178"/>
      <c r="C106" s="178"/>
      <c r="D106" s="178"/>
      <c r="E106" s="178"/>
      <c r="F106" s="178"/>
      <c r="G106" s="178"/>
      <c r="H106" s="137"/>
      <c r="I106" s="178"/>
      <c r="J106" s="178"/>
      <c r="K106" s="178"/>
      <c r="L106" s="178"/>
      <c r="M106" s="178"/>
      <c r="N106" s="191"/>
      <c r="O106" s="192"/>
    </row>
    <row r="107" spans="2:15" ht="15" customHeight="1" x14ac:dyDescent="0.3">
      <c r="B107" s="251"/>
      <c r="C107" s="289" t="s">
        <v>296</v>
      </c>
      <c r="D107" s="289" t="s">
        <v>173</v>
      </c>
      <c r="E107" s="289"/>
      <c r="F107" s="293" t="str">
        <f>'PU Wise OWE'!$B$5</f>
        <v xml:space="preserve">RG 2021-22 </v>
      </c>
      <c r="G107" s="289" t="s">
        <v>330</v>
      </c>
      <c r="H107" s="293" t="str">
        <f>'PU Wise OWE'!$B$7</f>
        <v>Actuals upto Dec' 20</v>
      </c>
      <c r="I107" s="293" t="s">
        <v>322</v>
      </c>
      <c r="J107" s="289" t="s">
        <v>205</v>
      </c>
      <c r="K107" s="301" t="s">
        <v>147</v>
      </c>
      <c r="L107" s="301"/>
      <c r="M107" s="302" t="s">
        <v>331</v>
      </c>
      <c r="N107" s="191"/>
      <c r="O107" s="196"/>
    </row>
    <row r="108" spans="2:15" x14ac:dyDescent="0.3">
      <c r="B108" s="78" t="s">
        <v>191</v>
      </c>
      <c r="C108" s="290"/>
      <c r="D108" s="290"/>
      <c r="E108" s="290"/>
      <c r="F108" s="290"/>
      <c r="G108" s="290"/>
      <c r="H108" s="290"/>
      <c r="I108" s="294"/>
      <c r="J108" s="290"/>
      <c r="K108" s="79" t="s">
        <v>145</v>
      </c>
      <c r="L108" s="79" t="s">
        <v>146</v>
      </c>
      <c r="M108" s="302"/>
      <c r="N108" s="191"/>
      <c r="O108" s="196"/>
    </row>
    <row r="109" spans="2:15" x14ac:dyDescent="0.3">
      <c r="B109" s="20" t="s">
        <v>217</v>
      </c>
      <c r="C109" s="20">
        <v>305.92</v>
      </c>
      <c r="D109" s="66">
        <f t="shared" ref="D109:D112" si="140">C109/$C$7</f>
        <v>3.9130162279147764E-2</v>
      </c>
      <c r="E109" s="20"/>
      <c r="F109" s="20">
        <v>337.66</v>
      </c>
      <c r="G109" s="185">
        <f t="shared" ref="G109:G112" si="141">F109/$F$7</f>
        <v>3.8780069024526111E-2</v>
      </c>
      <c r="H109" s="262">
        <v>234.51</v>
      </c>
      <c r="I109" s="262">
        <v>313.91000000000003</v>
      </c>
      <c r="J109" s="185">
        <f t="shared" ref="J109:J112" si="142">I109/$I$7</f>
        <v>4.8183616864189156E-2</v>
      </c>
      <c r="K109" s="105">
        <f t="shared" ref="K109" si="143">I109-H109</f>
        <v>79.400000000000034</v>
      </c>
      <c r="L109" s="186">
        <f t="shared" ref="L109" si="144">K109/H109</f>
        <v>0.33857831222549162</v>
      </c>
      <c r="M109" s="186">
        <f t="shared" ref="M109:M112" si="145">I109/F109</f>
        <v>0.92966297458982405</v>
      </c>
      <c r="N109" s="191"/>
      <c r="O109" s="193"/>
    </row>
    <row r="110" spans="2:15" x14ac:dyDescent="0.3">
      <c r="B110" s="20" t="s">
        <v>216</v>
      </c>
      <c r="C110" s="20">
        <v>266.58999999999997</v>
      </c>
      <c r="D110" s="66">
        <f t="shared" si="140"/>
        <v>3.409947032556878E-2</v>
      </c>
      <c r="E110" s="20"/>
      <c r="F110" s="105">
        <v>530</v>
      </c>
      <c r="G110" s="185">
        <f t="shared" si="141"/>
        <v>6.0870214366519092E-2</v>
      </c>
      <c r="H110" s="262">
        <v>593.80999999999995</v>
      </c>
      <c r="I110" s="262">
        <v>400.01</v>
      </c>
      <c r="J110" s="185">
        <f t="shared" si="142"/>
        <v>6.1399536752076406E-2</v>
      </c>
      <c r="K110" s="105">
        <f>I110-H110</f>
        <v>-193.79999999999995</v>
      </c>
      <c r="L110" s="186">
        <f>K110/H110</f>
        <v>-0.32636701975379323</v>
      </c>
      <c r="M110" s="186">
        <f t="shared" si="145"/>
        <v>0.75473584905660374</v>
      </c>
      <c r="N110" s="191"/>
      <c r="O110" s="193"/>
    </row>
    <row r="111" spans="2:15" x14ac:dyDescent="0.3">
      <c r="B111" s="252" t="s">
        <v>215</v>
      </c>
      <c r="C111" s="20">
        <v>544.78</v>
      </c>
      <c r="D111" s="66">
        <f t="shared" si="140"/>
        <v>6.9682694189442063E-2</v>
      </c>
      <c r="E111" s="20"/>
      <c r="F111" s="105">
        <v>642</v>
      </c>
      <c r="G111" s="185">
        <f t="shared" si="141"/>
        <v>7.3733354006236332E-2</v>
      </c>
      <c r="H111" s="262">
        <v>544.78</v>
      </c>
      <c r="I111" s="262">
        <v>595.95000000000005</v>
      </c>
      <c r="J111" s="185">
        <f t="shared" si="142"/>
        <v>9.1475347934801471E-2</v>
      </c>
      <c r="K111" s="105">
        <f t="shared" ref="K111" si="146">I111-H111</f>
        <v>51.170000000000073</v>
      </c>
      <c r="L111" s="186">
        <f t="shared" ref="L111" si="147">K111/H111</f>
        <v>9.3927824075773839E-2</v>
      </c>
      <c r="M111" s="186">
        <f t="shared" si="145"/>
        <v>0.92827102803738326</v>
      </c>
      <c r="N111" s="191"/>
      <c r="O111" s="193"/>
    </row>
    <row r="112" spans="2:15" x14ac:dyDescent="0.3">
      <c r="B112" s="27" t="s">
        <v>130</v>
      </c>
      <c r="C112" s="27">
        <f>SUM(C109:C111)</f>
        <v>1117.29</v>
      </c>
      <c r="D112" s="67">
        <f t="shared" si="140"/>
        <v>0.14291232679415861</v>
      </c>
      <c r="E112" s="27"/>
      <c r="F112" s="139">
        <f>+F109+F110+F111</f>
        <v>1509.66</v>
      </c>
      <c r="G112" s="187">
        <f t="shared" si="141"/>
        <v>0.17338363739728155</v>
      </c>
      <c r="H112" s="139">
        <f>+H109+H110+H111</f>
        <v>1373.1</v>
      </c>
      <c r="I112" s="104">
        <f>SUM(I109:I111)</f>
        <v>1309.8700000000001</v>
      </c>
      <c r="J112" s="187">
        <f t="shared" si="142"/>
        <v>0.20105850155106705</v>
      </c>
      <c r="K112" s="104">
        <f t="shared" ref="K112" si="148">I112-H112</f>
        <v>-63.229999999999791</v>
      </c>
      <c r="L112" s="188">
        <f t="shared" ref="L112" si="149">K112/H112</f>
        <v>-4.6049086009758787E-2</v>
      </c>
      <c r="M112" s="188">
        <f t="shared" si="145"/>
        <v>0.86765894307327485</v>
      </c>
      <c r="N112" s="191"/>
      <c r="O112" s="194"/>
    </row>
    <row r="113" spans="2:15" x14ac:dyDescent="0.3">
      <c r="B113" s="178"/>
      <c r="C113" s="178"/>
      <c r="D113" s="178"/>
      <c r="E113" s="178"/>
      <c r="F113" s="178"/>
      <c r="G113" s="178"/>
      <c r="H113" s="137"/>
      <c r="I113" s="178"/>
      <c r="J113" s="178"/>
      <c r="K113" s="178"/>
      <c r="L113" s="178"/>
      <c r="M113" s="178"/>
      <c r="N113" s="191"/>
      <c r="O113" s="192"/>
    </row>
    <row r="114" spans="2:15" x14ac:dyDescent="0.3">
      <c r="B114" s="201" t="s">
        <v>218</v>
      </c>
      <c r="C114" s="32"/>
      <c r="D114" s="32"/>
      <c r="E114" s="32"/>
      <c r="F114" s="32"/>
      <c r="G114" s="32"/>
      <c r="H114" s="253"/>
      <c r="I114" s="32"/>
      <c r="J114" s="32"/>
      <c r="K114" s="32"/>
      <c r="L114" s="32"/>
      <c r="M114" s="32"/>
      <c r="N114" s="191"/>
      <c r="O114" s="192"/>
    </row>
    <row r="115" spans="2:15" x14ac:dyDescent="0.3">
      <c r="B115" s="20" t="s">
        <v>219</v>
      </c>
      <c r="C115" s="105">
        <v>28.7</v>
      </c>
      <c r="D115" s="66">
        <f t="shared" ref="D115:D118" si="150">C115/$C$7</f>
        <v>3.6710109094258E-3</v>
      </c>
      <c r="E115" s="20"/>
      <c r="F115" s="105">
        <v>30.47</v>
      </c>
      <c r="G115" s="185">
        <f t="shared" ref="G115:G118" si="151">F115/$F$7</f>
        <v>3.499463078769503E-3</v>
      </c>
      <c r="H115" s="109">
        <v>19.87</v>
      </c>
      <c r="I115" s="20">
        <v>29.53</v>
      </c>
      <c r="J115" s="185">
        <f t="shared" ref="J115:J118" si="152">I115/$I$7</f>
        <v>4.5327074830349649E-3</v>
      </c>
      <c r="K115" s="105">
        <f t="shared" ref="K115" si="153">I115-H115</f>
        <v>9.66</v>
      </c>
      <c r="L115" s="186">
        <f t="shared" ref="L115" si="154">K115/H115</f>
        <v>0.48616004026170107</v>
      </c>
      <c r="M115" s="237">
        <f t="shared" ref="M115:M118" si="155">I115/F115</f>
        <v>0.96914998359041693</v>
      </c>
      <c r="N115" s="191"/>
      <c r="O115" s="193"/>
    </row>
    <row r="116" spans="2:15" x14ac:dyDescent="0.3">
      <c r="B116" s="20" t="s">
        <v>220</v>
      </c>
      <c r="C116" s="105">
        <v>38.6</v>
      </c>
      <c r="D116" s="66">
        <f t="shared" si="150"/>
        <v>4.9373178084960237E-3</v>
      </c>
      <c r="E116" s="20"/>
      <c r="F116" s="105">
        <v>27.9</v>
      </c>
      <c r="G116" s="185">
        <f t="shared" si="151"/>
        <v>3.2042999638224197E-3</v>
      </c>
      <c r="H116" s="81">
        <v>25.44</v>
      </c>
      <c r="I116" s="105">
        <v>23.47</v>
      </c>
      <c r="J116" s="185">
        <f t="shared" si="152"/>
        <v>3.6025277557341895E-3</v>
      </c>
      <c r="K116" s="105">
        <f>I116-H116</f>
        <v>-1.9700000000000024</v>
      </c>
      <c r="L116" s="186">
        <f>K116/H116</f>
        <v>-7.7437106918239088E-2</v>
      </c>
      <c r="M116" s="237">
        <f t="shared" si="155"/>
        <v>0.84121863799283159</v>
      </c>
      <c r="N116" s="191"/>
      <c r="O116" s="193"/>
    </row>
    <row r="117" spans="2:15" x14ac:dyDescent="0.3">
      <c r="B117" s="252" t="s">
        <v>221</v>
      </c>
      <c r="C117" s="20">
        <v>33.31</v>
      </c>
      <c r="D117" s="66">
        <f t="shared" si="150"/>
        <v>4.260675031114056E-3</v>
      </c>
      <c r="E117" s="20"/>
      <c r="F117" s="20">
        <v>34.04</v>
      </c>
      <c r="G117" s="185">
        <f t="shared" si="151"/>
        <v>3.9094756547854905E-3</v>
      </c>
      <c r="H117" s="109">
        <v>26.27</v>
      </c>
      <c r="I117" s="105">
        <v>27.27</v>
      </c>
      <c r="J117" s="185">
        <f t="shared" si="152"/>
        <v>4.1858087728534879E-3</v>
      </c>
      <c r="K117" s="105">
        <f t="shared" ref="K117" si="156">I117-H117</f>
        <v>1</v>
      </c>
      <c r="L117" s="186">
        <f t="shared" ref="L117" si="157">K117/H117</f>
        <v>3.8066235249333842E-2</v>
      </c>
      <c r="M117" s="237">
        <f t="shared" si="155"/>
        <v>0.80111633372502944</v>
      </c>
      <c r="N117" s="191"/>
      <c r="O117" s="193"/>
    </row>
    <row r="118" spans="2:15" x14ac:dyDescent="0.3">
      <c r="B118" s="27" t="s">
        <v>130</v>
      </c>
      <c r="C118" s="104">
        <f>SUM(C115:C117)</f>
        <v>100.61</v>
      </c>
      <c r="D118" s="67">
        <f t="shared" si="150"/>
        <v>1.2869003749035879E-2</v>
      </c>
      <c r="E118" s="27"/>
      <c r="F118" s="27">
        <f>SUM(F115:F117)</f>
        <v>92.41</v>
      </c>
      <c r="G118" s="187">
        <f t="shared" si="151"/>
        <v>1.0613238697377413E-2</v>
      </c>
      <c r="H118" s="146">
        <f>SUM(H115:H117)</f>
        <v>71.58</v>
      </c>
      <c r="I118" s="27">
        <f>SUM(I115:I117)</f>
        <v>80.27</v>
      </c>
      <c r="J118" s="187">
        <f t="shared" si="152"/>
        <v>1.2321044011622642E-2</v>
      </c>
      <c r="K118" s="104">
        <f t="shared" ref="K118" si="158">I118-H118</f>
        <v>8.6899999999999977</v>
      </c>
      <c r="L118" s="188">
        <f t="shared" ref="L118" si="159">K118/H118</f>
        <v>0.1214026264319642</v>
      </c>
      <c r="M118" s="244">
        <f t="shared" si="155"/>
        <v>0.8686289362623093</v>
      </c>
      <c r="N118" s="191"/>
      <c r="O118" s="194"/>
    </row>
    <row r="119" spans="2:15" x14ac:dyDescent="0.3">
      <c r="H119" s="137"/>
      <c r="I119" s="178"/>
    </row>
    <row r="121" spans="2:15" x14ac:dyDescent="0.3">
      <c r="C121" s="34"/>
    </row>
    <row r="122" spans="2:15" x14ac:dyDescent="0.3">
      <c r="C122" s="31"/>
    </row>
    <row r="123" spans="2:15" x14ac:dyDescent="0.3">
      <c r="C123" s="31"/>
    </row>
    <row r="124" spans="2:15" x14ac:dyDescent="0.3">
      <c r="C124" s="31"/>
    </row>
  </sheetData>
  <mergeCells count="83">
    <mergeCell ref="K77:L77"/>
    <mergeCell ref="M77:N77"/>
    <mergeCell ref="O77:O78"/>
    <mergeCell ref="E77:E78"/>
    <mergeCell ref="F77:F78"/>
    <mergeCell ref="G77:G78"/>
    <mergeCell ref="I77:I78"/>
    <mergeCell ref="J77:J78"/>
    <mergeCell ref="H77:H78"/>
    <mergeCell ref="B90:B91"/>
    <mergeCell ref="B77:B78"/>
    <mergeCell ref="C77:C78"/>
    <mergeCell ref="D77:D78"/>
    <mergeCell ref="C90:C91"/>
    <mergeCell ref="K90:L90"/>
    <mergeCell ref="M90:M91"/>
    <mergeCell ref="D107:D108"/>
    <mergeCell ref="E107:E108"/>
    <mergeCell ref="F107:F108"/>
    <mergeCell ref="G107:G108"/>
    <mergeCell ref="I107:I108"/>
    <mergeCell ref="J107:J108"/>
    <mergeCell ref="K107:L107"/>
    <mergeCell ref="M107:M108"/>
    <mergeCell ref="H90:H91"/>
    <mergeCell ref="H107:H108"/>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B40:B41"/>
    <mergeCell ref="F40:F41"/>
    <mergeCell ref="I40:I41"/>
    <mergeCell ref="J40:J41"/>
    <mergeCell ref="D40:D41"/>
    <mergeCell ref="G40:G41"/>
    <mergeCell ref="E40:E50"/>
    <mergeCell ref="C40:C41"/>
    <mergeCell ref="H40:H41"/>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3:B4"/>
    <mergeCell ref="B11:B12"/>
    <mergeCell ref="F11:F12"/>
    <mergeCell ref="I11:I12"/>
    <mergeCell ref="G11:G12"/>
    <mergeCell ref="D11:D12"/>
    <mergeCell ref="C3:C4"/>
    <mergeCell ref="H3:H4"/>
    <mergeCell ref="H11:H12"/>
    <mergeCell ref="D3:D4"/>
    <mergeCell ref="E3:E4"/>
    <mergeCell ref="K3:L3"/>
    <mergeCell ref="M3:N3"/>
    <mergeCell ref="F3:F4"/>
    <mergeCell ref="I3:I4"/>
    <mergeCell ref="J3:J4"/>
    <mergeCell ref="G3:G4"/>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zoomScaleSheetLayoutView="100" workbookViewId="0">
      <selection activeCell="N93" sqref="N93"/>
    </sheetView>
  </sheetViews>
  <sheetFormatPr defaultRowHeight="14.4" x14ac:dyDescent="0.3"/>
  <cols>
    <col min="2" max="2" width="27" customWidth="1"/>
    <col min="3" max="3" width="10" style="179" customWidth="1"/>
    <col min="4" max="4" width="11.6640625" style="69" customWidth="1"/>
    <col min="5" max="5" width="11.6640625" customWidth="1"/>
    <col min="6" max="6" width="2" hidden="1" customWidth="1"/>
    <col min="7" max="7" width="18" customWidth="1"/>
    <col min="8" max="8" width="11.5546875" customWidth="1"/>
    <col min="9" max="9" width="11.6640625" customWidth="1"/>
    <col min="10" max="10" width="10.6640625" customWidth="1"/>
    <col min="11" max="11" width="11.33203125" customWidth="1"/>
    <col min="12" max="12" width="11.5546875" customWidth="1"/>
    <col min="13" max="13" width="13.33203125" customWidth="1"/>
    <col min="14" max="14" width="65.5546875" customWidth="1"/>
  </cols>
  <sheetData>
    <row r="1" spans="1:14" x14ac:dyDescent="0.3">
      <c r="B1" s="36" t="s">
        <v>279</v>
      </c>
      <c r="C1" s="36"/>
    </row>
    <row r="2" spans="1:14" x14ac:dyDescent="0.3">
      <c r="K2" s="36" t="s">
        <v>150</v>
      </c>
    </row>
    <row r="3" spans="1:14" s="36" customFormat="1" ht="15" customHeight="1" x14ac:dyDescent="0.3">
      <c r="B3" s="271" t="s">
        <v>151</v>
      </c>
      <c r="C3" s="270" t="s">
        <v>296</v>
      </c>
      <c r="D3" s="268" t="str">
        <f>'PU Wise OWE'!$B$7</f>
        <v>Actuals upto Dec' 20</v>
      </c>
      <c r="E3" s="270" t="s">
        <v>173</v>
      </c>
      <c r="F3" s="270"/>
      <c r="G3" s="317" t="str">
        <f>'PU Wise OWE'!$B$5</f>
        <v xml:space="preserve">RG 2021-22 </v>
      </c>
      <c r="H3" s="270" t="s">
        <v>303</v>
      </c>
      <c r="I3" s="268" t="str">
        <f>'PU Wise OWE'!B8</f>
        <v>Actuals upto Dec' 21</v>
      </c>
      <c r="J3" s="270" t="s">
        <v>205</v>
      </c>
      <c r="K3" s="267" t="s">
        <v>147</v>
      </c>
      <c r="L3" s="267"/>
      <c r="M3" s="291" t="s">
        <v>308</v>
      </c>
      <c r="N3" s="320"/>
    </row>
    <row r="4" spans="1:14" ht="15.6" customHeight="1" x14ac:dyDescent="0.3">
      <c r="A4" s="31"/>
      <c r="B4" s="272"/>
      <c r="C4" s="269"/>
      <c r="D4" s="269"/>
      <c r="E4" s="269"/>
      <c r="F4" s="269"/>
      <c r="G4" s="272"/>
      <c r="H4" s="269"/>
      <c r="I4" s="269"/>
      <c r="J4" s="269"/>
      <c r="K4" s="19" t="s">
        <v>145</v>
      </c>
      <c r="L4" s="18" t="s">
        <v>146</v>
      </c>
      <c r="M4" s="291"/>
      <c r="N4" s="320"/>
    </row>
    <row r="5" spans="1:14" x14ac:dyDescent="0.3">
      <c r="A5" s="31"/>
      <c r="B5" s="61" t="s">
        <v>148</v>
      </c>
      <c r="C5" s="22">
        <v>4575.6000000000004</v>
      </c>
      <c r="D5" s="70">
        <f>ROUND('PU Wise OWE'!$AD$128/10000,2)</f>
        <v>3497.15</v>
      </c>
      <c r="E5" s="66">
        <f>D5/D7</f>
        <v>0.54091405450051511</v>
      </c>
      <c r="F5" s="66"/>
      <c r="G5" s="22">
        <f>ROUND('PU Wise OWE'!$AD$126/10000,2)</f>
        <v>4909.41</v>
      </c>
      <c r="H5" s="66">
        <f>G5/G7</f>
        <v>0.56384309266628774</v>
      </c>
      <c r="I5" s="23">
        <f>ROUND('PU Wise OWE'!$AD$129/10000,2)</f>
        <v>3870.12</v>
      </c>
      <c r="J5" s="24">
        <f>I5/$I$7</f>
        <v>0.53700725561724083</v>
      </c>
      <c r="K5" s="22">
        <f>I5-D5</f>
        <v>372.9699999999998</v>
      </c>
      <c r="L5" s="52">
        <f>K5/D5</f>
        <v>0.10664970047038297</v>
      </c>
      <c r="M5" s="52">
        <f>I5/G5</f>
        <v>0.78830653785281735</v>
      </c>
    </row>
    <row r="6" spans="1:14" x14ac:dyDescent="0.3">
      <c r="A6" s="31"/>
      <c r="B6" s="78" t="s">
        <v>144</v>
      </c>
      <c r="C6" s="21">
        <v>3242.41</v>
      </c>
      <c r="D6" s="70">
        <f>D7-D5</f>
        <v>2968.11</v>
      </c>
      <c r="E6" s="66">
        <f>D6/D7</f>
        <v>0.45908594549948495</v>
      </c>
      <c r="F6" s="66"/>
      <c r="G6" s="21">
        <f t="shared" ref="G6:I6" si="0">G7-G5</f>
        <v>3797.6399999999994</v>
      </c>
      <c r="H6" s="66">
        <f>G6/G7</f>
        <v>0.43615690733371232</v>
      </c>
      <c r="I6" s="21">
        <f t="shared" si="0"/>
        <v>3336.71</v>
      </c>
      <c r="J6" s="24">
        <f t="shared" ref="J6:J7" si="1">I6/$I$7</f>
        <v>0.46299274438275917</v>
      </c>
      <c r="K6" s="22">
        <f>I6-D6</f>
        <v>368.59999999999991</v>
      </c>
      <c r="L6" s="52">
        <f>K6/D6</f>
        <v>0.12418677205359636</v>
      </c>
      <c r="M6" s="52">
        <f>I6/G6</f>
        <v>0.8786272527148441</v>
      </c>
    </row>
    <row r="7" spans="1:14" x14ac:dyDescent="0.3">
      <c r="A7" s="31"/>
      <c r="B7" s="27" t="s">
        <v>171</v>
      </c>
      <c r="C7" s="104">
        <f>SUM(C5:C6)</f>
        <v>7818.01</v>
      </c>
      <c r="D7" s="71">
        <f>ROUND('PU Wise OWE'!BK128/10000,2)</f>
        <v>6465.26</v>
      </c>
      <c r="E7" s="67">
        <f>SUM(E5:E6)</f>
        <v>1</v>
      </c>
      <c r="F7" s="67"/>
      <c r="G7" s="26">
        <f>ROUND('PU Wise OWE'!BK126/10000,2)</f>
        <v>8707.0499999999993</v>
      </c>
      <c r="H7" s="67">
        <f>SUM(H5:H6)</f>
        <v>1</v>
      </c>
      <c r="I7" s="25">
        <f>ROUND('PU Wise OWE'!BK129/10000,2)</f>
        <v>7206.83</v>
      </c>
      <c r="J7" s="54">
        <f t="shared" si="1"/>
        <v>1</v>
      </c>
      <c r="K7" s="26">
        <f>I7-D7</f>
        <v>741.56999999999971</v>
      </c>
      <c r="L7" s="55">
        <f>K7/D7</f>
        <v>0.11470072355945464</v>
      </c>
      <c r="M7" s="52">
        <f>I7/G7</f>
        <v>0.827700541515209</v>
      </c>
    </row>
    <row r="8" spans="1:14" x14ac:dyDescent="0.3">
      <c r="A8" s="31"/>
      <c r="B8" s="32"/>
      <c r="C8" s="32"/>
      <c r="D8" s="72"/>
      <c r="E8" s="33"/>
      <c r="F8" s="33"/>
      <c r="G8" s="34"/>
      <c r="H8" s="34"/>
      <c r="I8" s="31"/>
      <c r="J8" s="31"/>
      <c r="K8" s="34"/>
      <c r="L8" s="31"/>
    </row>
    <row r="9" spans="1:14" ht="14.4" customHeight="1" x14ac:dyDescent="0.3">
      <c r="A9" s="31"/>
      <c r="D9" s="72"/>
      <c r="E9" s="33"/>
      <c r="F9" s="33"/>
      <c r="G9" s="34"/>
      <c r="H9" s="34"/>
      <c r="I9" s="31"/>
      <c r="J9" s="31"/>
      <c r="K9" s="34"/>
      <c r="L9" s="31"/>
    </row>
    <row r="10" spans="1:14" x14ac:dyDescent="0.3">
      <c r="A10" s="31"/>
      <c r="B10" s="62" t="s">
        <v>172</v>
      </c>
      <c r="C10" s="62"/>
      <c r="D10" s="73"/>
      <c r="E10" s="63"/>
      <c r="F10" s="63"/>
      <c r="G10" s="63"/>
      <c r="H10" s="63"/>
      <c r="I10" s="63"/>
      <c r="J10" s="63"/>
      <c r="K10" s="36" t="s">
        <v>150</v>
      </c>
    </row>
    <row r="11" spans="1:14" ht="15" customHeight="1" x14ac:dyDescent="0.3">
      <c r="A11" s="31"/>
      <c r="B11" s="277"/>
      <c r="C11" s="277" t="s">
        <v>296</v>
      </c>
      <c r="D11" s="275" t="str">
        <f>'PU Wise OWE'!$B$7</f>
        <v>Actuals upto Dec' 20</v>
      </c>
      <c r="E11" s="277" t="s">
        <v>173</v>
      </c>
      <c r="F11" s="277"/>
      <c r="G11" s="318" t="str">
        <f>'PU Wise OWE'!$B$5</f>
        <v xml:space="preserve">RG 2021-22 </v>
      </c>
      <c r="H11" s="277" t="s">
        <v>303</v>
      </c>
      <c r="I11" s="275" t="str">
        <f>'PU Wise OWE'!B8</f>
        <v>Actuals upto Dec' 21</v>
      </c>
      <c r="J11" s="277" t="s">
        <v>205</v>
      </c>
      <c r="K11" s="278" t="s">
        <v>147</v>
      </c>
      <c r="L11" s="278"/>
      <c r="M11" s="292" t="s">
        <v>308</v>
      </c>
      <c r="N11" s="320" t="s">
        <v>208</v>
      </c>
    </row>
    <row r="12" spans="1:14" ht="17.25" customHeight="1" x14ac:dyDescent="0.3">
      <c r="A12" s="31"/>
      <c r="B12" s="276"/>
      <c r="C12" s="276"/>
      <c r="D12" s="276"/>
      <c r="E12" s="276"/>
      <c r="F12" s="276"/>
      <c r="G12" s="319"/>
      <c r="H12" s="276"/>
      <c r="I12" s="276"/>
      <c r="J12" s="276"/>
      <c r="K12" s="64" t="s">
        <v>145</v>
      </c>
      <c r="L12" s="65" t="s">
        <v>146</v>
      </c>
      <c r="M12" s="292"/>
      <c r="N12" s="320"/>
    </row>
    <row r="13" spans="1:14" x14ac:dyDescent="0.3">
      <c r="A13" s="31"/>
      <c r="B13" s="20" t="s">
        <v>152</v>
      </c>
      <c r="C13" s="105">
        <v>2522.8000000000002</v>
      </c>
      <c r="D13" s="70">
        <f>ROUND('PU Wise OWE'!$C$128/10000,2)</f>
        <v>1891.36</v>
      </c>
      <c r="E13" s="66">
        <f>D13/$D$7</f>
        <v>0.29254198593714714</v>
      </c>
      <c r="F13" s="21"/>
      <c r="G13" s="22">
        <f>ROUND('PU Wise OWE'!$C$126/10000,2)</f>
        <v>2515.66</v>
      </c>
      <c r="H13" s="24">
        <f>G13/$G$7</f>
        <v>0.28892219523259888</v>
      </c>
      <c r="I13" s="23">
        <f>ROUND('PU Wise OWE'!$C$129/10000,2)</f>
        <v>1934.93</v>
      </c>
      <c r="J13" s="24">
        <f>I13/$I$7</f>
        <v>0.26848558936453337</v>
      </c>
      <c r="K13" s="22">
        <f t="shared" ref="K13:K28" si="2">I13-D13</f>
        <v>43.570000000000164</v>
      </c>
      <c r="L13" s="52">
        <f t="shared" ref="L13:L28" si="3">K13/D13</f>
        <v>2.3036333643515865E-2</v>
      </c>
      <c r="M13" s="52">
        <f>I13/G13</f>
        <v>0.76915401922358351</v>
      </c>
    </row>
    <row r="14" spans="1:14" x14ac:dyDescent="0.3">
      <c r="A14" s="31"/>
      <c r="B14" s="20" t="s">
        <v>153</v>
      </c>
      <c r="C14" s="105">
        <v>441.91</v>
      </c>
      <c r="D14" s="70">
        <f>ROUND('PU Wise OWE'!$D$128/10000,2)</f>
        <v>331.09</v>
      </c>
      <c r="E14" s="66">
        <f t="shared" ref="E14:E27" si="4">D14/$D$7</f>
        <v>5.1210624166700171E-2</v>
      </c>
      <c r="F14" s="21"/>
      <c r="G14" s="22">
        <f>ROUND('PU Wise OWE'!$D$126/10000,2)</f>
        <v>701.35</v>
      </c>
      <c r="H14" s="24">
        <f t="shared" ref="H14:H27" si="5">G14/$G$7</f>
        <v>8.0549669520675785E-2</v>
      </c>
      <c r="I14" s="23">
        <f>ROUND('PU Wise OWE'!$D$129/10000,2)</f>
        <v>529.13</v>
      </c>
      <c r="J14" s="24">
        <f t="shared" ref="J14:J28" si="6">I14/$I$7</f>
        <v>7.342063015223059E-2</v>
      </c>
      <c r="K14" s="22">
        <f t="shared" si="2"/>
        <v>198.04000000000002</v>
      </c>
      <c r="L14" s="52">
        <f t="shared" si="3"/>
        <v>0.59814551934519322</v>
      </c>
      <c r="M14" s="52">
        <f t="shared" ref="M14:M27" si="7">I14/G14</f>
        <v>0.75444499893063377</v>
      </c>
    </row>
    <row r="15" spans="1:14" x14ac:dyDescent="0.3">
      <c r="B15" s="23" t="s">
        <v>174</v>
      </c>
      <c r="C15" s="22">
        <v>98.2</v>
      </c>
      <c r="D15" s="70">
        <f>ROUND('PU Wise OWE'!$E$128/10000,2)</f>
        <v>96.5</v>
      </c>
      <c r="E15" s="66">
        <f t="shared" si="4"/>
        <v>1.4925927186222982E-2</v>
      </c>
      <c r="F15" s="21"/>
      <c r="G15" s="22">
        <f>ROUND('PU Wise OWE'!$E$126/10000,2)</f>
        <v>96.82</v>
      </c>
      <c r="H15" s="24">
        <f t="shared" si="5"/>
        <v>1.111972482069128E-2</v>
      </c>
      <c r="I15" s="23">
        <f>ROUND('PU Wise OWE'!$E$129/10000,2)</f>
        <v>96.88</v>
      </c>
      <c r="J15" s="24">
        <f t="shared" si="6"/>
        <v>1.3442803562731464E-2</v>
      </c>
      <c r="K15" s="22">
        <f t="shared" si="2"/>
        <v>0.37999999999999545</v>
      </c>
      <c r="L15" s="52">
        <f t="shared" si="3"/>
        <v>3.9378238341968444E-3</v>
      </c>
      <c r="M15" s="52">
        <f t="shared" si="7"/>
        <v>1.0006197066721751</v>
      </c>
    </row>
    <row r="16" spans="1:14" x14ac:dyDescent="0.3">
      <c r="B16" s="23" t="s">
        <v>175</v>
      </c>
      <c r="C16" s="22">
        <v>264.85000000000002</v>
      </c>
      <c r="D16" s="70">
        <f>ROUND('PU Wise OWE'!$F$128/10000,2)</f>
        <v>199.03</v>
      </c>
      <c r="E16" s="66">
        <f t="shared" si="4"/>
        <v>3.0784531480559173E-2</v>
      </c>
      <c r="F16" s="21"/>
      <c r="G16" s="22">
        <f>ROUND('PU Wise OWE'!$F$126/10000,2)</f>
        <v>285.77999999999997</v>
      </c>
      <c r="H16" s="24">
        <f t="shared" si="5"/>
        <v>3.2821678984271366E-2</v>
      </c>
      <c r="I16" s="23">
        <f>ROUND('PU Wise OWE'!$F$129/10000,2)</f>
        <v>223.56</v>
      </c>
      <c r="J16" s="24">
        <f t="shared" si="6"/>
        <v>3.1020573539267612E-2</v>
      </c>
      <c r="K16" s="22">
        <f t="shared" si="2"/>
        <v>24.53</v>
      </c>
      <c r="L16" s="52">
        <f t="shared" si="3"/>
        <v>0.1232477515952369</v>
      </c>
      <c r="M16" s="52">
        <f t="shared" si="7"/>
        <v>0.78228007558261603</v>
      </c>
    </row>
    <row r="17" spans="1:14" x14ac:dyDescent="0.3">
      <c r="B17" s="23" t="s">
        <v>176</v>
      </c>
      <c r="C17" s="22">
        <v>134.78</v>
      </c>
      <c r="D17" s="70">
        <f>ROUND('PU Wise OWE'!$G$128/10000,2)</f>
        <v>101.2</v>
      </c>
      <c r="E17" s="66">
        <f t="shared" si="4"/>
        <v>1.5652889442961303E-2</v>
      </c>
      <c r="F17" s="21"/>
      <c r="G17" s="22">
        <f>ROUND('PU Wise OWE'!$G$126/10000,2)</f>
        <v>152.38</v>
      </c>
      <c r="H17" s="24">
        <f t="shared" si="5"/>
        <v>1.7500760877679582E-2</v>
      </c>
      <c r="I17" s="23">
        <f>ROUND('PU Wise OWE'!$G$129/10000,2)</f>
        <v>113.59</v>
      </c>
      <c r="J17" s="24">
        <f t="shared" si="6"/>
        <v>1.5761437414230667E-2</v>
      </c>
      <c r="K17" s="22">
        <f t="shared" si="2"/>
        <v>12.39</v>
      </c>
      <c r="L17" s="52">
        <f t="shared" si="3"/>
        <v>0.12243083003952569</v>
      </c>
      <c r="M17" s="52">
        <f t="shared" si="7"/>
        <v>0.7454390339939625</v>
      </c>
    </row>
    <row r="18" spans="1:14" x14ac:dyDescent="0.3">
      <c r="A18" s="31"/>
      <c r="B18" s="20" t="s">
        <v>154</v>
      </c>
      <c r="C18" s="105">
        <v>247.05</v>
      </c>
      <c r="D18" s="70">
        <f>ROUND('PU Wise OWE'!$H$128/10000,2)</f>
        <v>205.37</v>
      </c>
      <c r="E18" s="66">
        <f t="shared" si="4"/>
        <v>3.1765157163052997E-2</v>
      </c>
      <c r="F18" s="21"/>
      <c r="G18" s="22">
        <f>ROUND('PU Wise OWE'!$H$126/10000,2)</f>
        <v>301.89</v>
      </c>
      <c r="H18" s="24">
        <f t="shared" si="5"/>
        <v>3.4671903802091411E-2</v>
      </c>
      <c r="I18" s="23">
        <f>ROUND('PU Wise OWE'!$H$129/10000,2)</f>
        <v>230.9</v>
      </c>
      <c r="J18" s="24">
        <f t="shared" si="6"/>
        <v>3.2039051843875878E-2</v>
      </c>
      <c r="K18" s="22">
        <f t="shared" si="2"/>
        <v>25.53</v>
      </c>
      <c r="L18" s="52">
        <f t="shared" si="3"/>
        <v>0.12431221697424162</v>
      </c>
      <c r="M18" s="52">
        <f t="shared" si="7"/>
        <v>0.76484812348868803</v>
      </c>
    </row>
    <row r="19" spans="1:14" ht="45" customHeight="1" x14ac:dyDescent="0.3">
      <c r="A19" s="31"/>
      <c r="B19" s="56" t="s">
        <v>155</v>
      </c>
      <c r="C19" s="106">
        <v>188.24</v>
      </c>
      <c r="D19" s="70">
        <f>ROUND('PU Wise OWE'!$J$128/10000,2)</f>
        <v>136.13</v>
      </c>
      <c r="E19" s="66">
        <f t="shared" si="4"/>
        <v>2.1055611065912274E-2</v>
      </c>
      <c r="F19" s="21"/>
      <c r="G19" s="22">
        <f>ROUND('PU Wise OWE'!$J$126/10000,2)</f>
        <v>205.75</v>
      </c>
      <c r="H19" s="24">
        <f t="shared" si="5"/>
        <v>2.3630276614926986E-2</v>
      </c>
      <c r="I19" s="23">
        <f>ROUND('PU Wise OWE'!$J$129/10000,2)</f>
        <v>174.2</v>
      </c>
      <c r="J19" s="24">
        <f t="shared" si="6"/>
        <v>2.4171515076670324E-2</v>
      </c>
      <c r="K19" s="22">
        <f t="shared" si="2"/>
        <v>38.069999999999993</v>
      </c>
      <c r="L19" s="52">
        <f t="shared" si="3"/>
        <v>0.27965914934254016</v>
      </c>
      <c r="M19" s="52">
        <f t="shared" si="7"/>
        <v>0.84665856622114211</v>
      </c>
      <c r="N19" s="69"/>
    </row>
    <row r="20" spans="1:14" x14ac:dyDescent="0.3">
      <c r="A20" s="31"/>
      <c r="B20" s="20" t="s">
        <v>156</v>
      </c>
      <c r="C20" s="105">
        <v>12.03</v>
      </c>
      <c r="D20" s="70">
        <f>ROUND('PU Wise OWE'!$K$128/10000,2)</f>
        <v>7.27</v>
      </c>
      <c r="E20" s="66">
        <f t="shared" si="4"/>
        <v>1.1244714056356589E-3</v>
      </c>
      <c r="F20" s="21"/>
      <c r="G20" s="22">
        <f>ROUND('PU Wise OWE'!$K$126/10000,2)</f>
        <v>4.5</v>
      </c>
      <c r="H20" s="24">
        <f t="shared" si="5"/>
        <v>5.1682257481006771E-4</v>
      </c>
      <c r="I20" s="23">
        <f>ROUND('PU Wise OWE'!$K$129/10000,2)</f>
        <v>2.85</v>
      </c>
      <c r="J20" s="24">
        <f t="shared" si="6"/>
        <v>3.9545819729340086E-4</v>
      </c>
      <c r="K20" s="22">
        <f t="shared" si="2"/>
        <v>-4.42</v>
      </c>
      <c r="L20" s="52">
        <f t="shared" si="3"/>
        <v>-0.60797799174690514</v>
      </c>
      <c r="M20" s="52">
        <f t="shared" si="7"/>
        <v>0.6333333333333333</v>
      </c>
    </row>
    <row r="21" spans="1:14" x14ac:dyDescent="0.3">
      <c r="A21" s="31"/>
      <c r="B21" s="20" t="s">
        <v>157</v>
      </c>
      <c r="C21" s="105">
        <v>48.93</v>
      </c>
      <c r="D21" s="70">
        <f>ROUND('PU Wise OWE'!$L$128/10000,2)</f>
        <v>38.950000000000003</v>
      </c>
      <c r="E21" s="66">
        <f t="shared" si="4"/>
        <v>6.024506361693111E-3</v>
      </c>
      <c r="F21" s="21"/>
      <c r="G21" s="22">
        <f>ROUND('PU Wise OWE'!$L$126/10000,2)</f>
        <v>41.49</v>
      </c>
      <c r="H21" s="24">
        <f t="shared" si="5"/>
        <v>4.7651041397488245E-3</v>
      </c>
      <c r="I21" s="23">
        <f>ROUND('PU Wise OWE'!$L$129/10000,2)</f>
        <v>30.7</v>
      </c>
      <c r="J21" s="24">
        <f t="shared" si="6"/>
        <v>4.259847949792072E-3</v>
      </c>
      <c r="K21" s="22">
        <f t="shared" si="2"/>
        <v>-8.2500000000000036</v>
      </c>
      <c r="L21" s="52">
        <f t="shared" si="3"/>
        <v>-0.21181001283697054</v>
      </c>
      <c r="M21" s="52">
        <f t="shared" si="7"/>
        <v>0.73993733429742103</v>
      </c>
      <c r="N21" s="69"/>
    </row>
    <row r="22" spans="1:14" x14ac:dyDescent="0.3">
      <c r="A22" s="31"/>
      <c r="B22" s="20" t="s">
        <v>179</v>
      </c>
      <c r="C22" s="105">
        <v>120.4</v>
      </c>
      <c r="D22" s="70">
        <f>ROUND('PU Wise OWE'!$M$128/10000,2)</f>
        <v>98.19</v>
      </c>
      <c r="E22" s="66">
        <f t="shared" si="4"/>
        <v>1.5187324253007612E-2</v>
      </c>
      <c r="F22" s="21"/>
      <c r="G22" s="22">
        <f>ROUND('PU Wise OWE'!$M$126/10000,2)</f>
        <v>123.41</v>
      </c>
      <c r="H22" s="24">
        <f t="shared" si="5"/>
        <v>1.4173571990513435E-2</v>
      </c>
      <c r="I22" s="23">
        <f>ROUND('PU Wise OWE'!$M$129/10000,2)</f>
        <v>104.87</v>
      </c>
      <c r="J22" s="24">
        <f t="shared" si="6"/>
        <v>1.455147408777507E-2</v>
      </c>
      <c r="K22" s="22">
        <f t="shared" si="2"/>
        <v>6.6800000000000068</v>
      </c>
      <c r="L22" s="52">
        <f t="shared" si="3"/>
        <v>6.8031367756390737E-2</v>
      </c>
      <c r="M22" s="52">
        <f t="shared" si="7"/>
        <v>0.84976906247467798</v>
      </c>
      <c r="N22" s="69"/>
    </row>
    <row r="23" spans="1:14" x14ac:dyDescent="0.3">
      <c r="A23" s="31"/>
      <c r="B23" s="56" t="s">
        <v>158</v>
      </c>
      <c r="C23" s="106">
        <v>88.73</v>
      </c>
      <c r="D23" s="70">
        <f>ROUND('PU Wise OWE'!$P$128/10000,2)</f>
        <v>76.180000000000007</v>
      </c>
      <c r="E23" s="66">
        <f t="shared" si="4"/>
        <v>1.1782975471984113E-2</v>
      </c>
      <c r="F23" s="21"/>
      <c r="G23" s="22">
        <f>ROUND('PU Wise OWE'!$P$126/10000,2)</f>
        <v>92.67</v>
      </c>
      <c r="H23" s="24">
        <f t="shared" si="5"/>
        <v>1.0643099557255328E-2</v>
      </c>
      <c r="I23" s="23">
        <f>ROUND('PU Wise OWE'!$P$129/10000,2)</f>
        <v>84.14</v>
      </c>
      <c r="J23" s="24">
        <f t="shared" si="6"/>
        <v>1.1675036042198859E-2</v>
      </c>
      <c r="K23" s="22">
        <f t="shared" si="2"/>
        <v>7.9599999999999937</v>
      </c>
      <c r="L23" s="52">
        <f t="shared" si="3"/>
        <v>0.10448936728800201</v>
      </c>
      <c r="M23" s="52">
        <f t="shared" si="7"/>
        <v>0.90795295133268583</v>
      </c>
    </row>
    <row r="24" spans="1:14" x14ac:dyDescent="0.3">
      <c r="B24" s="56" t="s">
        <v>159</v>
      </c>
      <c r="C24" s="106">
        <v>81.78</v>
      </c>
      <c r="D24" s="70">
        <f>ROUND('PU Wise OWE'!$S$128/10000,2)</f>
        <v>80.849999999999994</v>
      </c>
      <c r="E24" s="66">
        <f t="shared" si="4"/>
        <v>1.2505297544104954E-2</v>
      </c>
      <c r="F24" s="21"/>
      <c r="G24" s="22">
        <f>ROUND('PU Wise OWE'!$S$126/10000,2)</f>
        <v>82.94</v>
      </c>
      <c r="H24" s="24">
        <f t="shared" si="5"/>
        <v>9.5256143010548928E-3</v>
      </c>
      <c r="I24" s="23">
        <f>ROUND('PU Wise OWE'!$S$129/10000,2)</f>
        <v>83.72</v>
      </c>
      <c r="J24" s="24">
        <f t="shared" si="6"/>
        <v>1.161675799207141E-2</v>
      </c>
      <c r="K24" s="22">
        <f t="shared" si="2"/>
        <v>2.8700000000000045</v>
      </c>
      <c r="L24" s="52">
        <f t="shared" si="3"/>
        <v>3.5497835497835556E-2</v>
      </c>
      <c r="M24" s="52">
        <f t="shared" si="7"/>
        <v>1.0094043887147335</v>
      </c>
      <c r="N24" s="69"/>
    </row>
    <row r="25" spans="1:14" x14ac:dyDescent="0.3">
      <c r="B25" s="56" t="s">
        <v>160</v>
      </c>
      <c r="C25" s="106">
        <v>90.5</v>
      </c>
      <c r="D25" s="70">
        <f>ROUND('PU Wise OWE'!$T$128/10000,2)</f>
        <v>67.709999999999994</v>
      </c>
      <c r="E25" s="66">
        <f t="shared" si="4"/>
        <v>1.0472896681649305E-2</v>
      </c>
      <c r="F25" s="21"/>
      <c r="G25" s="22">
        <f>ROUND('PU Wise OWE'!$T$126/10000,2)</f>
        <v>90</v>
      </c>
      <c r="H25" s="24">
        <f t="shared" si="5"/>
        <v>1.0336451496201354E-2</v>
      </c>
      <c r="I25" s="23">
        <f>ROUND('PU Wise OWE'!$T$129/10000,2)</f>
        <v>94.51</v>
      </c>
      <c r="J25" s="24">
        <f t="shared" si="6"/>
        <v>1.3113948851298006E-2</v>
      </c>
      <c r="K25" s="22">
        <f t="shared" si="2"/>
        <v>26.800000000000011</v>
      </c>
      <c r="L25" s="52">
        <f t="shared" si="3"/>
        <v>0.39580564170728127</v>
      </c>
      <c r="M25" s="52">
        <f t="shared" si="7"/>
        <v>1.0501111111111112</v>
      </c>
    </row>
    <row r="26" spans="1:14" x14ac:dyDescent="0.3">
      <c r="B26" s="56" t="s">
        <v>178</v>
      </c>
      <c r="C26" s="106">
        <v>41.07</v>
      </c>
      <c r="D26" s="70">
        <f>ROUND('PU Wise OWE'!$V$128/10000,2)</f>
        <v>34.17</v>
      </c>
      <c r="E26" s="66">
        <f t="shared" si="4"/>
        <v>5.2851702793081795E-3</v>
      </c>
      <c r="F26" s="22"/>
      <c r="G26" s="22">
        <f>ROUND('PU Wise OWE'!$V$126/10000,2)</f>
        <v>42</v>
      </c>
      <c r="H26" s="24">
        <f t="shared" si="5"/>
        <v>4.8236773648939659E-3</v>
      </c>
      <c r="I26" s="23">
        <f>ROUND('PU Wise OWE'!$V$129/10000,2)</f>
        <v>37.369999999999997</v>
      </c>
      <c r="J26" s="24">
        <f t="shared" si="6"/>
        <v>5.1853588887208384E-3</v>
      </c>
      <c r="K26" s="22">
        <f t="shared" si="2"/>
        <v>3.1999999999999957</v>
      </c>
      <c r="L26" s="52">
        <f t="shared" si="3"/>
        <v>9.3649400058530743E-2</v>
      </c>
      <c r="M26" s="52">
        <f t="shared" si="7"/>
        <v>0.88976190476190475</v>
      </c>
      <c r="N26" s="69"/>
    </row>
    <row r="27" spans="1:14" x14ac:dyDescent="0.3">
      <c r="B27" s="56" t="s">
        <v>177</v>
      </c>
      <c r="C27" s="106">
        <v>169.78</v>
      </c>
      <c r="D27" s="70">
        <f>ROUND('PU Wise OWE'!$AC$128/10000,2)</f>
        <v>115.61</v>
      </c>
      <c r="E27" s="66">
        <f t="shared" si="4"/>
        <v>1.7881724787556879E-2</v>
      </c>
      <c r="F27" s="22"/>
      <c r="G27" s="22">
        <f>ROUND('PU Wise OWE'!$AC$126/10000,2)</f>
        <v>132.74</v>
      </c>
      <c r="H27" s="24">
        <f t="shared" si="5"/>
        <v>1.5245117462286311E-2</v>
      </c>
      <c r="I27" s="23">
        <f>ROUND('PU Wise OWE'!$AC$129/10000,2)</f>
        <v>99.69</v>
      </c>
      <c r="J27" s="24">
        <f t="shared" si="6"/>
        <v>1.3832711469536537E-2</v>
      </c>
      <c r="K27" s="22">
        <f t="shared" si="2"/>
        <v>-15.920000000000002</v>
      </c>
      <c r="L27" s="52">
        <f t="shared" si="3"/>
        <v>-0.13770435083470289</v>
      </c>
      <c r="M27" s="52">
        <f t="shared" si="7"/>
        <v>0.75101702576465268</v>
      </c>
    </row>
    <row r="28" spans="1:14" x14ac:dyDescent="0.3">
      <c r="B28" s="25" t="s">
        <v>149</v>
      </c>
      <c r="C28" s="26">
        <f>SUM(C13:C27)</f>
        <v>4551.0499999999993</v>
      </c>
      <c r="D28" s="74">
        <f>SUM(D13:D27)</f>
        <v>3479.6099999999997</v>
      </c>
      <c r="E28" s="54">
        <f>SUM(E13:E27)</f>
        <v>0.53820109322749576</v>
      </c>
      <c r="F28" s="26"/>
      <c r="G28" s="26">
        <f>G5</f>
        <v>4909.41</v>
      </c>
      <c r="H28" s="54">
        <f t="shared" ref="H28:I28" si="8">SUM(H13:H27)</f>
        <v>0.55924566873969939</v>
      </c>
      <c r="I28" s="26">
        <f t="shared" si="8"/>
        <v>3841.0399999999995</v>
      </c>
      <c r="J28" s="54">
        <f t="shared" si="6"/>
        <v>0.53297219443222599</v>
      </c>
      <c r="K28" s="26">
        <f t="shared" si="2"/>
        <v>361.42999999999984</v>
      </c>
      <c r="L28" s="55">
        <f t="shared" si="3"/>
        <v>0.10387083609944789</v>
      </c>
    </row>
    <row r="29" spans="1:14" x14ac:dyDescent="0.3">
      <c r="I29" s="68"/>
      <c r="J29" s="68"/>
    </row>
    <row r="31" spans="1:14" x14ac:dyDescent="0.3">
      <c r="B31" s="75" t="s">
        <v>180</v>
      </c>
      <c r="C31" s="75"/>
      <c r="D31" s="76"/>
      <c r="E31" s="77"/>
      <c r="K31" t="s">
        <v>150</v>
      </c>
    </row>
    <row r="32" spans="1:14" ht="15" customHeight="1" x14ac:dyDescent="0.3">
      <c r="B32" s="285"/>
      <c r="C32" s="284" t="s">
        <v>296</v>
      </c>
      <c r="D32" s="281" t="str">
        <f>'PU Wise OWE'!$B$7</f>
        <v>Actuals upto Dec' 20</v>
      </c>
      <c r="E32" s="284" t="s">
        <v>173</v>
      </c>
      <c r="F32" s="284"/>
      <c r="G32" s="315" t="str">
        <f>'PU Wise OWE'!$B$5</f>
        <v xml:space="preserve">RG 2021-22 </v>
      </c>
      <c r="H32" s="284" t="s">
        <v>303</v>
      </c>
      <c r="I32" s="281" t="str">
        <f>'PU Wise OWE'!B8</f>
        <v>Actuals upto Dec' 21</v>
      </c>
      <c r="J32" s="284" t="s">
        <v>205</v>
      </c>
      <c r="K32" s="283" t="s">
        <v>147</v>
      </c>
      <c r="L32" s="283"/>
      <c r="M32" s="285" t="s">
        <v>308</v>
      </c>
      <c r="N32" s="320" t="s">
        <v>208</v>
      </c>
    </row>
    <row r="33" spans="2:14" ht="17.25" customHeight="1" x14ac:dyDescent="0.3">
      <c r="B33" s="285"/>
      <c r="C33" s="282"/>
      <c r="D33" s="282"/>
      <c r="E33" s="282"/>
      <c r="F33" s="282"/>
      <c r="G33" s="316"/>
      <c r="H33" s="282"/>
      <c r="I33" s="282"/>
      <c r="J33" s="282"/>
      <c r="K33" s="79" t="s">
        <v>145</v>
      </c>
      <c r="L33" s="80" t="s">
        <v>146</v>
      </c>
      <c r="M33" s="285"/>
      <c r="N33" s="320"/>
    </row>
    <row r="34" spans="2:14" x14ac:dyDescent="0.3">
      <c r="B34" s="84" t="s">
        <v>181</v>
      </c>
      <c r="C34" s="107">
        <v>10.44</v>
      </c>
      <c r="D34" s="70">
        <f>ROUND(('PU Wise OWE'!$AE$128+'PU Wise OWE'!$AF$128)/10000,2)</f>
        <v>7.4</v>
      </c>
      <c r="E34" s="85">
        <f>D34/$D$7</f>
        <v>1.1445788723113998E-3</v>
      </c>
      <c r="F34" s="21"/>
      <c r="G34" s="22">
        <f>ROUND(('PU Wise OWE'!$AE$126+'PU Wise OWE'!$AF$126)/10000,2)</f>
        <v>8.23</v>
      </c>
      <c r="H34" s="24">
        <f t="shared" ref="H34:H37" si="9">G34/$G$7</f>
        <v>9.4521106459707948E-4</v>
      </c>
      <c r="I34" s="23">
        <f>ROUND(('PU Wise OWE'!$AE$129+'PU Wise OWE'!$AF$129)/10000,2)</f>
        <v>10.32</v>
      </c>
      <c r="J34" s="24">
        <f t="shared" ref="J34:J37" si="10">I34/$I$7</f>
        <v>1.4319749459887358E-3</v>
      </c>
      <c r="K34" s="22">
        <f>I34-D34</f>
        <v>2.92</v>
      </c>
      <c r="L34" s="52">
        <f>K34/D34</f>
        <v>0.39459459459459456</v>
      </c>
      <c r="M34" s="52">
        <f t="shared" ref="M34:M37" si="11">I34/G34</f>
        <v>1.2539489671931956</v>
      </c>
      <c r="N34" s="321"/>
    </row>
    <row r="35" spans="2:14" ht="16.5" customHeight="1" x14ac:dyDescent="0.3">
      <c r="B35" s="84" t="s">
        <v>182</v>
      </c>
      <c r="C35" s="107">
        <v>21.76</v>
      </c>
      <c r="D35" s="70">
        <f>ROUND('PU Wise OWE'!$AG$128/10000,2)</f>
        <v>14.71</v>
      </c>
      <c r="E35" s="85">
        <f t="shared" ref="E35:E37" si="12">D35/$D$7</f>
        <v>2.2752371907703633E-3</v>
      </c>
      <c r="F35" s="21"/>
      <c r="G35" s="22">
        <f>ROUND('PU Wise OWE'!$AG$126/10000,2)</f>
        <v>20.38</v>
      </c>
      <c r="H35" s="24">
        <f t="shared" si="9"/>
        <v>2.3406320165842622E-3</v>
      </c>
      <c r="I35" s="23">
        <f>ROUND('PU Wise OWE'!$AG$129/10000,2)</f>
        <v>15.3</v>
      </c>
      <c r="J35" s="24">
        <f t="shared" si="10"/>
        <v>2.1229861117856258E-3</v>
      </c>
      <c r="K35" s="22">
        <f>I35-D35</f>
        <v>0.58999999999999986</v>
      </c>
      <c r="L35" s="52">
        <f>K35/D35</f>
        <v>4.0108769544527523E-2</v>
      </c>
      <c r="M35" s="52">
        <f t="shared" si="11"/>
        <v>0.75073601570166837</v>
      </c>
      <c r="N35" s="321"/>
    </row>
    <row r="36" spans="2:14" ht="15.75" customHeight="1" x14ac:dyDescent="0.3">
      <c r="B36" s="84" t="s">
        <v>183</v>
      </c>
      <c r="C36" s="107">
        <v>2.42</v>
      </c>
      <c r="D36" s="70">
        <f>ROUND('PU Wise OWE'!$AJ$128/10000,2)</f>
        <v>1.89</v>
      </c>
      <c r="E36" s="85">
        <f t="shared" si="12"/>
        <v>2.9233163090115478E-4</v>
      </c>
      <c r="F36" s="21"/>
      <c r="G36" s="22">
        <f>ROUND('PU Wise OWE'!$AJ$126/10000,2)</f>
        <v>2.36</v>
      </c>
      <c r="H36" s="24">
        <f t="shared" si="9"/>
        <v>2.7104472812261327E-4</v>
      </c>
      <c r="I36" s="23">
        <f>ROUND('PU Wise OWE'!$AJ$129/10000,2)</f>
        <v>1.81</v>
      </c>
      <c r="J36" s="24">
        <f t="shared" si="10"/>
        <v>2.5115064459686162E-4</v>
      </c>
      <c r="K36" s="22">
        <f>I36-D36</f>
        <v>-7.9999999999999849E-2</v>
      </c>
      <c r="L36" s="52">
        <f>K36/D36</f>
        <v>-4.2328042328042249E-2</v>
      </c>
      <c r="M36" s="52">
        <f t="shared" si="11"/>
        <v>0.76694915254237295</v>
      </c>
      <c r="N36" s="321"/>
    </row>
    <row r="37" spans="2:14" x14ac:dyDescent="0.3">
      <c r="B37" s="25" t="s">
        <v>149</v>
      </c>
      <c r="C37" s="26">
        <v>34.619999999999997</v>
      </c>
      <c r="D37" s="74">
        <f>SUM(D34:D36)</f>
        <v>24</v>
      </c>
      <c r="E37" s="86">
        <f t="shared" si="12"/>
        <v>3.7121476939829178E-3</v>
      </c>
      <c r="F37" s="26"/>
      <c r="G37" s="74">
        <f t="shared" ref="G37:I37" si="13">SUM(G34:G36)</f>
        <v>30.97</v>
      </c>
      <c r="H37" s="54">
        <f t="shared" si="9"/>
        <v>3.5568878093039549E-3</v>
      </c>
      <c r="I37" s="74">
        <f t="shared" si="13"/>
        <v>27.43</v>
      </c>
      <c r="J37" s="54">
        <f t="shared" si="10"/>
        <v>3.8061117023712229E-3</v>
      </c>
      <c r="K37" s="26">
        <f>I37-D37</f>
        <v>3.4299999999999997</v>
      </c>
      <c r="L37" s="55">
        <f>K37/D37</f>
        <v>0.14291666666666666</v>
      </c>
      <c r="M37" s="52">
        <f t="shared" si="11"/>
        <v>0.88569583467872137</v>
      </c>
    </row>
    <row r="39" spans="2:14" x14ac:dyDescent="0.3">
      <c r="B39" s="82"/>
      <c r="C39" s="82"/>
      <c r="D39" s="83"/>
      <c r="E39" s="82"/>
      <c r="K39" t="s">
        <v>150</v>
      </c>
    </row>
    <row r="40" spans="2:14" ht="15" customHeight="1" x14ac:dyDescent="0.3">
      <c r="B40" s="285" t="s">
        <v>164</v>
      </c>
      <c r="C40" s="284" t="s">
        <v>296</v>
      </c>
      <c r="D40" s="281" t="str">
        <f>'PU Wise OWE'!$B$7</f>
        <v>Actuals upto Dec' 20</v>
      </c>
      <c r="E40" s="284" t="s">
        <v>173</v>
      </c>
      <c r="F40" s="284"/>
      <c r="G40" s="315" t="str">
        <f>'PU Wise OWE'!$B$5</f>
        <v xml:space="preserve">RG 2021-22 </v>
      </c>
      <c r="H40" s="284" t="s">
        <v>295</v>
      </c>
      <c r="I40" s="281" t="str">
        <f>'PU Wise OWE'!B8</f>
        <v>Actuals upto Dec' 21</v>
      </c>
      <c r="J40" s="284" t="s">
        <v>205</v>
      </c>
      <c r="K40" s="283" t="s">
        <v>147</v>
      </c>
      <c r="L40" s="283"/>
      <c r="M40" s="285" t="s">
        <v>308</v>
      </c>
      <c r="N40" s="320" t="s">
        <v>208</v>
      </c>
    </row>
    <row r="41" spans="2:14" x14ac:dyDescent="0.3">
      <c r="B41" s="285"/>
      <c r="C41" s="282"/>
      <c r="D41" s="282"/>
      <c r="E41" s="282"/>
      <c r="F41" s="282"/>
      <c r="G41" s="316"/>
      <c r="H41" s="282"/>
      <c r="I41" s="282"/>
      <c r="J41" s="282"/>
      <c r="K41" s="79" t="s">
        <v>145</v>
      </c>
      <c r="L41" s="80" t="s">
        <v>146</v>
      </c>
      <c r="M41" s="285"/>
      <c r="N41" s="320"/>
    </row>
    <row r="42" spans="2:14" x14ac:dyDescent="0.3">
      <c r="B42" s="27" t="s">
        <v>165</v>
      </c>
      <c r="C42" s="104">
        <v>273.47000000000003</v>
      </c>
      <c r="D42" s="70">
        <f>SUM(D43:D47)</f>
        <v>191.1</v>
      </c>
      <c r="E42" s="85">
        <f t="shared" ref="E42:E49" si="14">D42/$D$7</f>
        <v>2.9557976013338982E-2</v>
      </c>
      <c r="F42" s="97"/>
      <c r="G42" s="21">
        <f>SUM(G43:G47)</f>
        <v>330.37</v>
      </c>
      <c r="H42" s="24">
        <f t="shared" ref="H42:H49" si="15">G42/$G$7</f>
        <v>3.7942816453333798E-2</v>
      </c>
      <c r="I42" s="21">
        <f>SUM(I43:I47)</f>
        <v>312.24</v>
      </c>
      <c r="J42" s="24">
        <f t="shared" ref="J42:J49" si="16">I42/$I$7</f>
        <v>4.332556755189175E-2</v>
      </c>
      <c r="K42" s="22">
        <f t="shared" ref="K42:K49" si="17">I42-D42</f>
        <v>121.14000000000001</v>
      </c>
      <c r="L42" s="52">
        <f t="shared" ref="L42:L49" si="18">K42/D42</f>
        <v>0.63390894819466259</v>
      </c>
      <c r="M42" s="52">
        <f t="shared" ref="M42:M49" si="19">I42/G42</f>
        <v>0.94512213578714777</v>
      </c>
    </row>
    <row r="43" spans="2:14" x14ac:dyDescent="0.3">
      <c r="B43" s="57" t="s">
        <v>161</v>
      </c>
      <c r="C43" s="21">
        <v>19.690000000000001</v>
      </c>
      <c r="D43" s="70">
        <f>ROUND('PU Wise OWE'!$AK$84/10000,2)</f>
        <v>11.92</v>
      </c>
      <c r="E43" s="85">
        <f t="shared" si="14"/>
        <v>1.8437000213448493E-3</v>
      </c>
      <c r="F43" s="97"/>
      <c r="G43" s="21">
        <f>ROUND('PU Wise OWE'!$AK$82/10000,2)</f>
        <v>50.81</v>
      </c>
      <c r="H43" s="24">
        <f t="shared" si="15"/>
        <v>5.8355011169110094E-3</v>
      </c>
      <c r="I43" s="21">
        <f>ROUND('PU Wise OWE'!$AK$85/10000,2)</f>
        <v>40.74</v>
      </c>
      <c r="J43" s="24">
        <f t="shared" si="16"/>
        <v>5.6529708623625089E-3</v>
      </c>
      <c r="K43" s="22">
        <f t="shared" si="17"/>
        <v>28.82</v>
      </c>
      <c r="L43" s="52">
        <f t="shared" si="18"/>
        <v>2.4177852348993287</v>
      </c>
      <c r="M43" s="52">
        <f t="shared" si="19"/>
        <v>0.80181066719149774</v>
      </c>
    </row>
    <row r="44" spans="2:14" x14ac:dyDescent="0.3">
      <c r="B44" s="58" t="s">
        <v>168</v>
      </c>
      <c r="C44" s="108">
        <v>114.4</v>
      </c>
      <c r="D44" s="70">
        <f>ROUND('PU Wise OWE'!$AR$84/10000,2)</f>
        <v>83.73</v>
      </c>
      <c r="E44" s="85">
        <f t="shared" si="14"/>
        <v>1.2950755267382905E-2</v>
      </c>
      <c r="F44" s="97"/>
      <c r="G44" s="21">
        <f>ROUND('PU Wise OWE'!$AR$82/10000,2)</f>
        <v>42.23</v>
      </c>
      <c r="H44" s="24">
        <f t="shared" si="15"/>
        <v>4.8500927409398133E-3</v>
      </c>
      <c r="I44" s="21">
        <f>ROUND('PU Wise OWE'!$AR$85/10000,2)</f>
        <v>29.49</v>
      </c>
      <c r="J44" s="24">
        <f t="shared" si="16"/>
        <v>4.0919516625201368E-3</v>
      </c>
      <c r="K44" s="22">
        <f t="shared" si="17"/>
        <v>-54.240000000000009</v>
      </c>
      <c r="L44" s="52">
        <f t="shared" si="18"/>
        <v>-0.64779648871372275</v>
      </c>
      <c r="M44" s="52">
        <f t="shared" si="19"/>
        <v>0.69831873076012319</v>
      </c>
    </row>
    <row r="45" spans="2:14" x14ac:dyDescent="0.3">
      <c r="B45" s="58" t="s">
        <v>169</v>
      </c>
      <c r="C45" s="108">
        <v>46.69</v>
      </c>
      <c r="D45" s="70">
        <f>ROUND('PU Wise OWE'!$AU$84/10000,2)</f>
        <v>32.4</v>
      </c>
      <c r="E45" s="85">
        <f t="shared" si="14"/>
        <v>5.0113993868769391E-3</v>
      </c>
      <c r="F45" s="97"/>
      <c r="G45" s="21">
        <f>ROUND('PU Wise OWE'!$AU$82/10000,2)</f>
        <v>13.65</v>
      </c>
      <c r="H45" s="24">
        <f t="shared" si="15"/>
        <v>1.5676951435905388E-3</v>
      </c>
      <c r="I45" s="21">
        <f>ROUND('PU Wise OWE'!$AU$85/10000,2)</f>
        <v>13.2</v>
      </c>
      <c r="J45" s="24">
        <f t="shared" si="16"/>
        <v>1.8315958611483827E-3</v>
      </c>
      <c r="K45" s="22">
        <f t="shared" si="17"/>
        <v>-19.2</v>
      </c>
      <c r="L45" s="52">
        <f t="shared" si="18"/>
        <v>-0.59259259259259256</v>
      </c>
      <c r="M45" s="52">
        <f t="shared" si="19"/>
        <v>0.96703296703296693</v>
      </c>
    </row>
    <row r="46" spans="2:14" x14ac:dyDescent="0.3">
      <c r="B46" s="57" t="s">
        <v>166</v>
      </c>
      <c r="C46" s="21">
        <v>54.55</v>
      </c>
      <c r="D46" s="70">
        <f>ROUND('PU Wise OWE'!$AZ$84/10000,2)</f>
        <v>33.479999999999997</v>
      </c>
      <c r="E46" s="85">
        <f t="shared" si="14"/>
        <v>5.1784460331061695E-3</v>
      </c>
      <c r="F46" s="97"/>
      <c r="G46" s="21">
        <f>ROUND('PU Wise OWE'!$AZ$82/10000,2)</f>
        <v>83.82</v>
      </c>
      <c r="H46" s="24">
        <f t="shared" si="15"/>
        <v>9.6266818267955277E-3</v>
      </c>
      <c r="I46" s="21">
        <f>ROUND('PU Wise OWE'!$AZ$85/10000,2)</f>
        <v>82.42</v>
      </c>
      <c r="J46" s="24">
        <f t="shared" si="16"/>
        <v>1.1436373551200736E-2</v>
      </c>
      <c r="K46" s="22">
        <f t="shared" si="17"/>
        <v>48.940000000000005</v>
      </c>
      <c r="L46" s="52">
        <f t="shared" si="18"/>
        <v>1.4617682198327362</v>
      </c>
      <c r="M46" s="52">
        <f t="shared" si="19"/>
        <v>0.98329754235266054</v>
      </c>
    </row>
    <row r="47" spans="2:14" x14ac:dyDescent="0.3">
      <c r="B47" s="58" t="s">
        <v>167</v>
      </c>
      <c r="C47" s="108">
        <v>38.14</v>
      </c>
      <c r="D47" s="70">
        <f>ROUND('PU Wise OWE'!$BA$84/10000,2)</f>
        <v>29.57</v>
      </c>
      <c r="E47" s="85">
        <f t="shared" si="14"/>
        <v>4.5736753046281197E-3</v>
      </c>
      <c r="F47" s="97"/>
      <c r="G47" s="21">
        <f>ROUND('PU Wise OWE'!$BA$82/10000,2)</f>
        <v>139.86000000000001</v>
      </c>
      <c r="H47" s="24">
        <f t="shared" si="15"/>
        <v>1.6062845625096907E-2</v>
      </c>
      <c r="I47" s="21">
        <f>ROUND('PU Wise OWE'!$BA$85/10000,2)</f>
        <v>146.38999999999999</v>
      </c>
      <c r="J47" s="24">
        <f t="shared" si="16"/>
        <v>2.0312675614659981E-2</v>
      </c>
      <c r="K47" s="22">
        <f t="shared" si="17"/>
        <v>116.82</v>
      </c>
      <c r="L47" s="52">
        <f t="shared" si="18"/>
        <v>3.950625634088603</v>
      </c>
      <c r="M47" s="52">
        <f t="shared" si="19"/>
        <v>1.0466895466895465</v>
      </c>
    </row>
    <row r="48" spans="2:14" x14ac:dyDescent="0.3">
      <c r="B48" s="59" t="s">
        <v>170</v>
      </c>
      <c r="C48" s="103">
        <v>663.48</v>
      </c>
      <c r="D48" s="70">
        <f>ROUND('PU Wise OWE'!$AM$84/10000,2)-ROUND('PU Wise OWE'!$BJ$84/10000,2)</f>
        <v>478.70000000000005</v>
      </c>
      <c r="E48" s="85">
        <f t="shared" si="14"/>
        <v>7.4041879212900952E-2</v>
      </c>
      <c r="F48" s="97"/>
      <c r="G48" s="21">
        <f>ROUND('PU Wise OWE'!$AM$82/10000,2)-ROUND('PU Wise OWE'!$BJ$82/10000,2)</f>
        <v>865.18</v>
      </c>
      <c r="H48" s="24">
        <f t="shared" si="15"/>
        <v>9.9365456727594309E-2</v>
      </c>
      <c r="I48" s="21">
        <f>ROUND('PU Wise OWE'!$AM$85/10000,2)-ROUND('PU Wise OWE'!$BJ$85/10000,2)</f>
        <v>737.57</v>
      </c>
      <c r="J48" s="24">
        <f t="shared" si="16"/>
        <v>0.10234319388691006</v>
      </c>
      <c r="K48" s="22">
        <f t="shared" si="17"/>
        <v>258.87</v>
      </c>
      <c r="L48" s="52">
        <f t="shared" si="18"/>
        <v>0.54077710465844997</v>
      </c>
      <c r="M48" s="52">
        <f t="shared" si="19"/>
        <v>0.85250468110682176</v>
      </c>
    </row>
    <row r="49" spans="2:14" s="36" customFormat="1" x14ac:dyDescent="0.3">
      <c r="B49" s="60" t="s">
        <v>130</v>
      </c>
      <c r="C49" s="74">
        <f>C42+C48</f>
        <v>936.95</v>
      </c>
      <c r="D49" s="74">
        <f>D42+D48</f>
        <v>669.80000000000007</v>
      </c>
      <c r="E49" s="86">
        <f t="shared" si="14"/>
        <v>0.10359985522623995</v>
      </c>
      <c r="F49" s="98"/>
      <c r="G49" s="26">
        <f>G42+G48</f>
        <v>1195.55</v>
      </c>
      <c r="H49" s="54">
        <f t="shared" si="15"/>
        <v>0.13730827318092811</v>
      </c>
      <c r="I49" s="26">
        <f>I42+I48</f>
        <v>1049.81</v>
      </c>
      <c r="J49" s="54">
        <f t="shared" si="16"/>
        <v>0.14566876143880181</v>
      </c>
      <c r="K49" s="26">
        <f t="shared" si="17"/>
        <v>380.00999999999988</v>
      </c>
      <c r="L49" s="55">
        <f t="shared" si="18"/>
        <v>0.56734846222753033</v>
      </c>
      <c r="M49" s="52">
        <f t="shared" si="19"/>
        <v>0.87809794655179618</v>
      </c>
    </row>
    <row r="51" spans="2:14" x14ac:dyDescent="0.3">
      <c r="B51" s="75" t="s">
        <v>184</v>
      </c>
      <c r="C51" s="75"/>
    </row>
    <row r="52" spans="2:14" ht="48" customHeight="1" x14ac:dyDescent="0.3">
      <c r="B52" s="81" t="s">
        <v>185</v>
      </c>
      <c r="C52" s="109">
        <v>188.88</v>
      </c>
      <c r="D52" s="70">
        <f>ROUND('PU Wise OWE'!$AK$128/10000,2)-D43</f>
        <v>130.03</v>
      </c>
      <c r="E52" s="85">
        <f t="shared" ref="E52:E56" si="20">D52/$D$7</f>
        <v>2.0112106860358282E-2</v>
      </c>
      <c r="F52" s="298"/>
      <c r="G52" s="22">
        <f>ROUND('PU Wise OWE'!$AK$126/10000,2)-G43</f>
        <v>127.84</v>
      </c>
      <c r="H52" s="24">
        <f t="shared" ref="H52:H54" si="21">G52/$G$7</f>
        <v>1.468235510304868E-2</v>
      </c>
      <c r="I52" s="22">
        <f>ROUND('PU Wise OWE'!$AK$129/10000,2)-I43</f>
        <v>93.97</v>
      </c>
      <c r="J52" s="24">
        <f t="shared" ref="J52:J56" si="22">I52/$I$7</f>
        <v>1.303901992970557E-2</v>
      </c>
      <c r="K52" s="22">
        <f>I52-D52</f>
        <v>-36.06</v>
      </c>
      <c r="L52" s="52">
        <f>K52/D52</f>
        <v>-0.27732061831884952</v>
      </c>
      <c r="M52" s="52">
        <f t="shared" ref="M52:M54" si="23">I52/G52</f>
        <v>0.73505944931163947</v>
      </c>
    </row>
    <row r="53" spans="2:14" x14ac:dyDescent="0.3">
      <c r="B53" s="20" t="s">
        <v>162</v>
      </c>
      <c r="C53" s="105">
        <v>121.46</v>
      </c>
      <c r="D53" s="70">
        <f>ROUND('PU Wise OWE'!$AL$128/10000,2)</f>
        <v>94.63</v>
      </c>
      <c r="E53" s="85">
        <f t="shared" si="20"/>
        <v>1.4636689011733478E-2</v>
      </c>
      <c r="F53" s="299"/>
      <c r="G53" s="22">
        <f>ROUND('PU Wise OWE'!$AL$126/10000,2)</f>
        <v>100.46</v>
      </c>
      <c r="H53" s="24">
        <f t="shared" si="21"/>
        <v>1.153777685898209E-2</v>
      </c>
      <c r="I53" s="23">
        <f>ROUND('PU Wise OWE'!$AL$129/10000,2)</f>
        <v>69.650000000000006</v>
      </c>
      <c r="J53" s="24">
        <f t="shared" si="22"/>
        <v>9.6644433128018851E-3</v>
      </c>
      <c r="K53" s="22">
        <f>I53-D53</f>
        <v>-24.97999999999999</v>
      </c>
      <c r="L53" s="52">
        <f>K53/D53</f>
        <v>-0.26397548346190414</v>
      </c>
      <c r="M53" s="52">
        <f t="shared" si="23"/>
        <v>0.69331077045590295</v>
      </c>
    </row>
    <row r="54" spans="2:14" s="36" customFormat="1" x14ac:dyDescent="0.3">
      <c r="B54" s="25" t="s">
        <v>130</v>
      </c>
      <c r="C54" s="26">
        <f>C52+C53</f>
        <v>310.33999999999997</v>
      </c>
      <c r="D54" s="74">
        <f>SUM(D52:D53)</f>
        <v>224.66</v>
      </c>
      <c r="E54" s="86">
        <f t="shared" si="20"/>
        <v>3.4748795872091766E-2</v>
      </c>
      <c r="F54" s="300"/>
      <c r="G54" s="74">
        <f t="shared" ref="G54:I54" si="24">SUM(G52:G53)</f>
        <v>228.3</v>
      </c>
      <c r="H54" s="54">
        <f t="shared" si="21"/>
        <v>2.6220131962030772E-2</v>
      </c>
      <c r="I54" s="74">
        <f t="shared" si="24"/>
        <v>163.62</v>
      </c>
      <c r="J54" s="54">
        <f t="shared" si="22"/>
        <v>2.2703463242507455E-2</v>
      </c>
      <c r="K54" s="26">
        <f>I54-D54</f>
        <v>-61.039999999999992</v>
      </c>
      <c r="L54" s="102">
        <f>K54/D54</f>
        <v>-0.27169945695717973</v>
      </c>
      <c r="M54" s="52">
        <f t="shared" si="23"/>
        <v>0.71668856767411304</v>
      </c>
    </row>
    <row r="56" spans="2:14" s="36" customFormat="1" x14ac:dyDescent="0.3">
      <c r="B56" s="78" t="s">
        <v>163</v>
      </c>
      <c r="C56" s="110">
        <v>348.19</v>
      </c>
      <c r="D56" s="71">
        <f>ROUND('PU Wise OWE'!$AO$128/10000,2)</f>
        <v>273.05</v>
      </c>
      <c r="E56" s="86">
        <f t="shared" si="20"/>
        <v>4.2233413660084825E-2</v>
      </c>
      <c r="F56" s="53"/>
      <c r="G56" s="26">
        <f>ROUND('PU Wise OWE'!$AO$126/10000,2)</f>
        <v>318.47000000000003</v>
      </c>
      <c r="H56" s="54">
        <f t="shared" ref="H56" si="25">G56/$G$7</f>
        <v>3.657610786661384E-2</v>
      </c>
      <c r="I56" s="25">
        <f>ROUND('PU Wise OWE'!$AO$129/10000,2)</f>
        <v>269.41000000000003</v>
      </c>
      <c r="J56" s="54">
        <f t="shared" si="22"/>
        <v>3.738259401151408E-2</v>
      </c>
      <c r="K56" s="26">
        <f>I56-D56</f>
        <v>-3.6399999999999864</v>
      </c>
      <c r="L56" s="55">
        <f>K56/D56</f>
        <v>-1.3330891778062575E-2</v>
      </c>
      <c r="M56" s="52">
        <f t="shared" ref="M56" si="26">I56/G56</f>
        <v>0.84595095299400258</v>
      </c>
      <c r="N56" s="118"/>
    </row>
    <row r="57" spans="2:14" s="36" customFormat="1" x14ac:dyDescent="0.3">
      <c r="B57" s="116"/>
      <c r="C57" s="117"/>
      <c r="D57" s="113"/>
      <c r="E57" s="114"/>
      <c r="F57" s="115"/>
      <c r="G57" s="91"/>
      <c r="H57" s="90"/>
      <c r="I57" s="88"/>
      <c r="J57" s="90"/>
      <c r="K57" s="26"/>
      <c r="L57" s="55"/>
      <c r="M57" s="100"/>
    </row>
    <row r="58" spans="2:14" x14ac:dyDescent="0.3">
      <c r="C58" s="284" t="s">
        <v>296</v>
      </c>
      <c r="D58" s="281" t="str">
        <f>'PU Wise OWE'!$B$7</f>
        <v>Actuals upto Dec' 20</v>
      </c>
      <c r="E58" s="284" t="s">
        <v>173</v>
      </c>
      <c r="F58" s="284"/>
      <c r="G58" s="315" t="str">
        <f>'PU Wise OWE'!$B$5</f>
        <v xml:space="preserve">RG 2021-22 </v>
      </c>
      <c r="H58" s="284" t="s">
        <v>295</v>
      </c>
      <c r="I58" s="281" t="str">
        <f>'PU Wise OWE'!B8</f>
        <v>Actuals upto Dec' 21</v>
      </c>
      <c r="J58" s="284" t="s">
        <v>205</v>
      </c>
      <c r="K58" s="283" t="s">
        <v>147</v>
      </c>
      <c r="L58" s="283"/>
      <c r="M58" s="285" t="s">
        <v>308</v>
      </c>
      <c r="N58" s="320" t="s">
        <v>208</v>
      </c>
    </row>
    <row r="59" spans="2:14" x14ac:dyDescent="0.3">
      <c r="B59" s="75" t="s">
        <v>186</v>
      </c>
      <c r="C59" s="282"/>
      <c r="D59" s="282"/>
      <c r="E59" s="282"/>
      <c r="F59" s="282"/>
      <c r="G59" s="316"/>
      <c r="H59" s="282"/>
      <c r="I59" s="282"/>
      <c r="J59" s="282"/>
      <c r="K59" s="79" t="s">
        <v>145</v>
      </c>
      <c r="L59" s="80" t="s">
        <v>146</v>
      </c>
      <c r="M59" s="285"/>
      <c r="N59" s="320"/>
    </row>
    <row r="60" spans="2:14" x14ac:dyDescent="0.3">
      <c r="B60" s="23" t="s">
        <v>187</v>
      </c>
      <c r="C60" s="22">
        <v>80.099999999999994</v>
      </c>
      <c r="D60" s="70">
        <f>ROUND('PU Wise OWE'!$AM$62/10000,2)</f>
        <v>60.4</v>
      </c>
      <c r="E60" s="85">
        <f t="shared" ref="E60:E64" si="27">D60/$D$7</f>
        <v>9.3422383631903434E-3</v>
      </c>
      <c r="F60" s="295"/>
      <c r="G60" s="22">
        <f>ROUND('PU Wise OWE'!$AM$60/10000,2)</f>
        <v>80.11</v>
      </c>
      <c r="H60" s="24" t="b">
        <f>H58=G60/$G$7</f>
        <v>0</v>
      </c>
      <c r="I60" s="23">
        <f>ROUND('PU Wise OWE'!$AM$63/10000,2)</f>
        <v>66.599999999999994</v>
      </c>
      <c r="J60" s="94">
        <f t="shared" ref="J60:J64" si="28">I60/$I$7</f>
        <v>9.2412336630668408E-3</v>
      </c>
      <c r="K60" s="22">
        <f>I60-D60</f>
        <v>6.1999999999999957</v>
      </c>
      <c r="L60" s="52">
        <f>K60/D60</f>
        <v>0.10264900662251648</v>
      </c>
      <c r="M60" s="52">
        <f t="shared" ref="M60:M64" si="29">I60/G60</f>
        <v>0.83135688428410925</v>
      </c>
      <c r="N60" s="69"/>
    </row>
    <row r="61" spans="2:14" x14ac:dyDescent="0.3">
      <c r="B61" s="23" t="s">
        <v>188</v>
      </c>
      <c r="C61" s="22">
        <v>21.26</v>
      </c>
      <c r="D61" s="70">
        <f>ROUND('PU Wise OWE'!$AM$95/10000,2)</f>
        <v>15.37</v>
      </c>
      <c r="E61" s="85">
        <f t="shared" si="27"/>
        <v>2.3773212523548934E-3</v>
      </c>
      <c r="F61" s="296"/>
      <c r="G61" s="22">
        <f>ROUND('PU Wise OWE'!$AM$93/10000,2)</f>
        <v>18.62</v>
      </c>
      <c r="H61" s="24">
        <f t="shared" ref="H61:H64" si="30">G61/$G$7</f>
        <v>2.1384969651029916E-3</v>
      </c>
      <c r="I61" s="23">
        <f>ROUND('PU Wise OWE'!$AM$96/10000,2)</f>
        <v>6.42</v>
      </c>
      <c r="J61" s="94">
        <f t="shared" si="28"/>
        <v>8.908216233767135E-4</v>
      </c>
      <c r="K61" s="22">
        <f>I61-D61</f>
        <v>-8.9499999999999993</v>
      </c>
      <c r="L61" s="52">
        <f>K61/D61</f>
        <v>-0.58230318802862713</v>
      </c>
      <c r="M61" s="52">
        <f t="shared" si="29"/>
        <v>0.34479054779806656</v>
      </c>
    </row>
    <row r="62" spans="2:14" x14ac:dyDescent="0.3">
      <c r="B62" s="23" t="s">
        <v>189</v>
      </c>
      <c r="C62" s="22">
        <v>9.89</v>
      </c>
      <c r="D62" s="70">
        <f>ROUND('PU Wise OWE'!$AN$18/10000,2)</f>
        <v>10.61</v>
      </c>
      <c r="E62" s="85">
        <f t="shared" si="27"/>
        <v>1.6410786263816148E-3</v>
      </c>
      <c r="F62" s="296"/>
      <c r="G62" s="22">
        <f>ROUND('PU Wise OWE'!$AN$16/10000,2)</f>
        <v>14.8</v>
      </c>
      <c r="H62" s="24">
        <f>G62/$G$7</f>
        <v>1.6997720238197784E-3</v>
      </c>
      <c r="I62" s="23">
        <f>ROUND('PU Wise OWE'!$AN$19/10000,2)</f>
        <v>10.85</v>
      </c>
      <c r="J62" s="94">
        <f t="shared" si="28"/>
        <v>1.5055162949590875E-3</v>
      </c>
      <c r="K62" s="22">
        <f>I62-D62</f>
        <v>0.24000000000000021</v>
      </c>
      <c r="L62" s="52">
        <f>K62/D62</f>
        <v>2.2620169651272407E-2</v>
      </c>
      <c r="M62" s="52">
        <f t="shared" si="29"/>
        <v>0.733108108108108</v>
      </c>
      <c r="N62" s="69"/>
    </row>
    <row r="63" spans="2:14" x14ac:dyDescent="0.3">
      <c r="B63" s="23" t="s">
        <v>190</v>
      </c>
      <c r="C63" s="22">
        <v>1.64</v>
      </c>
      <c r="D63" s="70">
        <f>ROUND('PU Wise OWE'!$AN$62/10000,2)</f>
        <v>2.78</v>
      </c>
      <c r="E63" s="85">
        <f t="shared" si="27"/>
        <v>4.2999044121968795E-4</v>
      </c>
      <c r="F63" s="296"/>
      <c r="G63" s="22">
        <f>ROUND('PU Wise OWE'!$AN$60/10000,2)</f>
        <v>3.34</v>
      </c>
      <c r="H63" s="24">
        <f>G63/$G$7</f>
        <v>3.8359719997013914E-4</v>
      </c>
      <c r="I63" s="23">
        <f>ROUND('PU Wise OWE'!$AN$63/10000,2)</f>
        <v>2.57</v>
      </c>
      <c r="J63" s="94">
        <f t="shared" si="28"/>
        <v>3.5660616387510178E-4</v>
      </c>
      <c r="K63" s="22">
        <f>I63-D63</f>
        <v>-0.20999999999999996</v>
      </c>
      <c r="L63" s="52">
        <f>K63/D63</f>
        <v>-7.5539568345323729E-2</v>
      </c>
      <c r="M63" s="52">
        <f t="shared" si="29"/>
        <v>0.76946107784431139</v>
      </c>
    </row>
    <row r="64" spans="2:14" s="36" customFormat="1" x14ac:dyDescent="0.3">
      <c r="B64" s="25" t="s">
        <v>130</v>
      </c>
      <c r="C64" s="26">
        <f>C60+C61+C62+C63</f>
        <v>112.89</v>
      </c>
      <c r="D64" s="74">
        <f>SUM(D60:D63)</f>
        <v>89.16</v>
      </c>
      <c r="E64" s="86">
        <f t="shared" si="27"/>
        <v>1.3790628683146539E-2</v>
      </c>
      <c r="F64" s="297"/>
      <c r="G64" s="26">
        <f>SUM(G60:G63)</f>
        <v>116.87</v>
      </c>
      <c r="H64" s="54">
        <f t="shared" si="30"/>
        <v>1.3422456515122805E-2</v>
      </c>
      <c r="I64" s="26">
        <f>SUM(I60:I63)</f>
        <v>86.439999999999984</v>
      </c>
      <c r="J64" s="54">
        <f t="shared" si="28"/>
        <v>1.1994177745277741E-2</v>
      </c>
      <c r="K64" s="26">
        <f>I64-D64</f>
        <v>-2.7200000000000131</v>
      </c>
      <c r="L64" s="55">
        <f>K64/D64</f>
        <v>-3.0506953790937787E-2</v>
      </c>
      <c r="M64" s="52">
        <f t="shared" si="29"/>
        <v>0.73962522460853919</v>
      </c>
    </row>
    <row r="66" spans="2:13" x14ac:dyDescent="0.3">
      <c r="B66" s="75" t="s">
        <v>191</v>
      </c>
      <c r="C66" s="75"/>
    </row>
    <row r="67" spans="2:13" x14ac:dyDescent="0.3">
      <c r="B67" s="23" t="s">
        <v>192</v>
      </c>
      <c r="C67" s="22">
        <v>1117.51</v>
      </c>
      <c r="D67" s="70">
        <f>ROUND('PU Wise OWE'!$AP$73/10000,2)</f>
        <v>1373.32</v>
      </c>
      <c r="E67" s="85">
        <f t="shared" ref="E67:E69" si="31">D67/$D$7</f>
        <v>0.21241527796252585</v>
      </c>
      <c r="F67" s="23"/>
      <c r="G67" s="22">
        <f>ROUND('PU Wise OWE'!$AP$71/10000,2)</f>
        <v>1510.58</v>
      </c>
      <c r="H67" s="24">
        <f t="shared" ref="H67:H69" si="32">G67/$G$7</f>
        <v>0.17348929890146492</v>
      </c>
      <c r="I67" s="23">
        <f>ROUND('PU Wise OWE'!$AP$74/10000,2)</f>
        <v>1309.96</v>
      </c>
      <c r="J67" s="94">
        <f t="shared" ref="J67:J69" si="33">I67/$I$7</f>
        <v>0.18176646320226786</v>
      </c>
      <c r="K67" s="22">
        <f>I67-D67</f>
        <v>-63.3599999999999</v>
      </c>
      <c r="L67" s="52">
        <f>K67/D67</f>
        <v>-4.6136370256021832E-2</v>
      </c>
      <c r="M67" s="52">
        <f t="shared" ref="M67:M68" si="34">I67/G67</f>
        <v>0.86719008592725977</v>
      </c>
    </row>
    <row r="68" spans="2:13" x14ac:dyDescent="0.3">
      <c r="B68" s="87" t="s">
        <v>193</v>
      </c>
      <c r="C68" s="111">
        <v>38.520000000000003</v>
      </c>
      <c r="D68" s="70">
        <f>ROUND('PU Wise OWE'!$AP$128/10000,2)-D67</f>
        <v>28.440000000000055</v>
      </c>
      <c r="E68" s="85">
        <f t="shared" si="31"/>
        <v>4.3988950173697661E-3</v>
      </c>
      <c r="F68" s="23"/>
      <c r="G68" s="22">
        <f>ROUND('PU Wise OWE'!$AP$126/10000,2)-G67</f>
        <v>129.85000000000014</v>
      </c>
      <c r="H68" s="24">
        <f t="shared" si="32"/>
        <v>1.4913202519797194E-2</v>
      </c>
      <c r="I68" s="23">
        <f>ROUND('PU Wise OWE'!$AP$129/10000,2)-I67</f>
        <v>143.29999999999995</v>
      </c>
      <c r="J68" s="94">
        <f t="shared" si="33"/>
        <v>1.9883915674436606E-2</v>
      </c>
      <c r="K68" s="22">
        <f>I68-D68</f>
        <v>114.8599999999999</v>
      </c>
      <c r="L68" s="52">
        <f>K68/D68</f>
        <v>4.0386779184247423</v>
      </c>
      <c r="M68" s="52">
        <f t="shared" si="34"/>
        <v>1.1035810550635334</v>
      </c>
    </row>
    <row r="69" spans="2:13" s="36" customFormat="1" x14ac:dyDescent="0.3">
      <c r="B69" s="25" t="s">
        <v>130</v>
      </c>
      <c r="C69" s="26">
        <f>C67+C68</f>
        <v>1156.03</v>
      </c>
      <c r="D69" s="74">
        <f>SUM(D67:D68)</f>
        <v>1401.76</v>
      </c>
      <c r="E69" s="86">
        <f t="shared" si="31"/>
        <v>0.21681417297989561</v>
      </c>
      <c r="F69" s="88"/>
      <c r="G69" s="89">
        <f>SUM(G67:G68)</f>
        <v>1640.43</v>
      </c>
      <c r="H69" s="90">
        <f t="shared" si="32"/>
        <v>0.18840250142126211</v>
      </c>
      <c r="I69" s="89">
        <f>SUM(I67:I68)</f>
        <v>1453.26</v>
      </c>
      <c r="J69" s="54">
        <f t="shared" si="33"/>
        <v>0.20165037887670445</v>
      </c>
      <c r="K69" s="91">
        <f>I69-D69</f>
        <v>51.5</v>
      </c>
      <c r="L69" s="101">
        <f>K69/D69</f>
        <v>3.67395274512042E-2</v>
      </c>
    </row>
    <row r="70" spans="2:13" x14ac:dyDescent="0.3">
      <c r="F70" s="31"/>
      <c r="G70" s="34"/>
      <c r="H70" s="34"/>
      <c r="I70" s="31"/>
      <c r="J70" s="31"/>
      <c r="K70" s="34"/>
      <c r="L70" s="92"/>
    </row>
    <row r="71" spans="2:13" x14ac:dyDescent="0.3">
      <c r="B71" s="75" t="s">
        <v>195</v>
      </c>
      <c r="C71" s="75"/>
      <c r="F71" s="31"/>
      <c r="G71" s="34"/>
      <c r="H71" s="34"/>
      <c r="I71" s="31"/>
      <c r="J71" s="31"/>
      <c r="K71" s="34"/>
      <c r="L71" s="92"/>
    </row>
    <row r="72" spans="2:13" x14ac:dyDescent="0.3">
      <c r="B72" s="23" t="s">
        <v>194</v>
      </c>
      <c r="C72" s="22">
        <v>12.31</v>
      </c>
      <c r="D72" s="70">
        <f>ROUND('PU Wise OWE'!$AQ$29/10000,2)+ROUND('PU Wise OWE'!$BB$29/10000,2)</f>
        <v>21.73</v>
      </c>
      <c r="E72" s="85">
        <f t="shared" ref="E72:E74" si="35">D72/$D$7</f>
        <v>3.361040391260367E-3</v>
      </c>
      <c r="F72" s="23"/>
      <c r="G72" s="70">
        <f>ROUND('PU Wise OWE'!$AQ$27/10000,2)+ROUND('PU Wise OWE'!$BB$27/10000,2)</f>
        <v>3.18</v>
      </c>
      <c r="H72" s="24">
        <f t="shared" ref="H72:H74" si="36">G72/$G$7</f>
        <v>3.6522128619911458E-4</v>
      </c>
      <c r="I72" s="70">
        <f>ROUND('PU Wise OWE'!$AQ$30/10000,2)+ROUND('PU Wise OWE'!$BB$30/10000,2)</f>
        <v>17.09</v>
      </c>
      <c r="J72" s="94">
        <f t="shared" ref="J72:J74" si="37">I72/$I$7</f>
        <v>2.3713616111383229E-3</v>
      </c>
      <c r="K72" s="22">
        <f>I72-D72</f>
        <v>-4.6400000000000006</v>
      </c>
      <c r="L72" s="52">
        <f>K72/D72</f>
        <v>-0.21352968246663601</v>
      </c>
      <c r="M72" s="52">
        <f t="shared" ref="M72:M73" si="38">I72/G72</f>
        <v>5.3742138364779874</v>
      </c>
    </row>
    <row r="73" spans="2:13" x14ac:dyDescent="0.3">
      <c r="B73" s="23" t="s">
        <v>196</v>
      </c>
      <c r="C73" s="22">
        <v>114.52</v>
      </c>
      <c r="D73" s="70">
        <f>ROUND('PU Wise OWE'!$AQ$40/10000,2)+ROUND('PU Wise OWE'!$BB$40/10000,2)</f>
        <v>72.489999999999995</v>
      </c>
      <c r="E73" s="85">
        <f t="shared" si="35"/>
        <v>1.1212232764034238E-2</v>
      </c>
      <c r="F73" s="23"/>
      <c r="G73" s="70">
        <f>ROUND('PU Wise OWE'!$AQ$38/10000,2)+ROUND('PU Wise OWE'!$BB$38/10000,2)</f>
        <v>129.79999999999998</v>
      </c>
      <c r="H73" s="24">
        <f t="shared" si="36"/>
        <v>1.490746004674373E-2</v>
      </c>
      <c r="I73" s="70">
        <f>ROUND('PU Wise OWE'!$AQ$41/10000,2)+ROUND('PU Wise OWE'!$BB$41/10000,2)</f>
        <v>109.16</v>
      </c>
      <c r="J73" s="94">
        <f t="shared" si="37"/>
        <v>1.5146742742648293E-2</v>
      </c>
      <c r="K73" s="22">
        <f>I73-D73</f>
        <v>36.67</v>
      </c>
      <c r="L73" s="52">
        <f>K73/D73</f>
        <v>0.50586287763829496</v>
      </c>
      <c r="M73" s="52">
        <f t="shared" si="38"/>
        <v>0.84098613251155629</v>
      </c>
    </row>
    <row r="74" spans="2:13" s="36" customFormat="1" x14ac:dyDescent="0.3">
      <c r="B74" s="25" t="s">
        <v>130</v>
      </c>
      <c r="C74" s="26">
        <f>C72+C73</f>
        <v>126.83</v>
      </c>
      <c r="D74" s="74">
        <f>SUM(D72:D73)</f>
        <v>94.22</v>
      </c>
      <c r="E74" s="86">
        <f t="shared" si="35"/>
        <v>1.4573273155294605E-2</v>
      </c>
      <c r="F74" s="25"/>
      <c r="G74" s="74">
        <f>SUM(G72:G73)</f>
        <v>132.97999999999999</v>
      </c>
      <c r="H74" s="54">
        <f t="shared" si="36"/>
        <v>1.5272681332942845E-2</v>
      </c>
      <c r="I74" s="74">
        <f t="shared" ref="I74" si="39">SUM(I72:I73)</f>
        <v>126.25</v>
      </c>
      <c r="J74" s="54">
        <f t="shared" si="37"/>
        <v>1.7518104353786618E-2</v>
      </c>
      <c r="K74" s="26">
        <f>I74-D74</f>
        <v>32.03</v>
      </c>
      <c r="L74" s="55">
        <f>K74/D74</f>
        <v>0.33994905540225007</v>
      </c>
    </row>
    <row r="75" spans="2:13" x14ac:dyDescent="0.3">
      <c r="E75" s="31"/>
      <c r="F75" s="31"/>
      <c r="G75" s="34"/>
      <c r="H75" s="34"/>
      <c r="I75" s="31"/>
      <c r="J75" s="31"/>
      <c r="K75" s="34"/>
      <c r="L75" s="92"/>
    </row>
    <row r="76" spans="2:13" x14ac:dyDescent="0.3">
      <c r="B76" s="75" t="s">
        <v>197</v>
      </c>
      <c r="C76" s="75"/>
      <c r="E76" s="31"/>
      <c r="F76" s="31"/>
      <c r="G76" s="34"/>
      <c r="H76" s="34"/>
      <c r="I76" s="31"/>
      <c r="J76" s="31"/>
      <c r="K76" s="34"/>
      <c r="L76" s="92"/>
    </row>
    <row r="77" spans="2:13" x14ac:dyDescent="0.3">
      <c r="B77" s="23" t="s">
        <v>199</v>
      </c>
      <c r="C77" s="22">
        <v>2</v>
      </c>
      <c r="D77" s="70">
        <f>ROUND('PU Wise OWE'!$AW$128/10000,2)</f>
        <v>1.36</v>
      </c>
      <c r="E77" s="85">
        <f t="shared" ref="E77:E83" si="40">D77/$D$7</f>
        <v>2.1035503599236535E-4</v>
      </c>
      <c r="F77" s="23"/>
      <c r="G77" s="22">
        <f>ROUND('PU Wise OWE'!$AW$126/10000,2)</f>
        <v>2.62</v>
      </c>
      <c r="H77" s="24">
        <f t="shared" ref="H77:H83" si="41">G77/$G$7</f>
        <v>3.0090558800052833E-4</v>
      </c>
      <c r="I77" s="23">
        <f>ROUND('PU Wise OWE'!$AW$129/10000,2)</f>
        <v>1.1399999999999999</v>
      </c>
      <c r="J77" s="94">
        <f t="shared" ref="J77:J85" si="42">I77/$I$7</f>
        <v>1.5818327891736032E-4</v>
      </c>
      <c r="K77" s="22">
        <f t="shared" ref="K77:K83" si="43">I77-D77</f>
        <v>-0.2200000000000002</v>
      </c>
      <c r="L77" s="52">
        <f t="shared" ref="L77:L83" si="44">K77/D77</f>
        <v>-0.16176470588235306</v>
      </c>
      <c r="M77" s="52">
        <f t="shared" ref="M77:M82" si="45">I77/G77</f>
        <v>0.43511450381679384</v>
      </c>
    </row>
    <row r="78" spans="2:13" x14ac:dyDescent="0.3">
      <c r="B78" s="23" t="s">
        <v>198</v>
      </c>
      <c r="C78" s="22">
        <v>1.66</v>
      </c>
      <c r="D78" s="70">
        <f>ROUND('PU Wise OWE'!$AX$128/10000,2)</f>
        <v>1.21</v>
      </c>
      <c r="E78" s="85">
        <f t="shared" si="40"/>
        <v>1.8715411290497211E-4</v>
      </c>
      <c r="F78" s="23"/>
      <c r="G78" s="22">
        <f>ROUND('PU Wise OWE'!$AX$126/10000,2)</f>
        <v>1.36</v>
      </c>
      <c r="H78" s="24">
        <f t="shared" si="41"/>
        <v>1.5619526705370936E-4</v>
      </c>
      <c r="I78" s="23">
        <f>ROUND('PU Wise OWE'!$AX$129/10000,2)</f>
        <v>1.48</v>
      </c>
      <c r="J78" s="94">
        <f t="shared" si="42"/>
        <v>2.0536074806815202E-4</v>
      </c>
      <c r="K78" s="22">
        <f t="shared" si="43"/>
        <v>0.27</v>
      </c>
      <c r="L78" s="52">
        <f t="shared" si="44"/>
        <v>0.22314049586776863</v>
      </c>
      <c r="M78" s="52">
        <f t="shared" si="45"/>
        <v>1.088235294117647</v>
      </c>
    </row>
    <row r="79" spans="2:13" x14ac:dyDescent="0.3">
      <c r="B79" s="23" t="s">
        <v>200</v>
      </c>
      <c r="C79" s="22">
        <v>16.940000000000001</v>
      </c>
      <c r="D79" s="70">
        <f>ROUND('PU Wise OWE'!$BC$128/10000,2)</f>
        <v>13.35</v>
      </c>
      <c r="E79" s="85">
        <f t="shared" si="40"/>
        <v>2.0648821547779978E-3</v>
      </c>
      <c r="F79" s="23"/>
      <c r="G79" s="22">
        <f>ROUND('PU Wise OWE'!$BC$126/10000,2)</f>
        <v>14.85</v>
      </c>
      <c r="H79" s="24">
        <f t="shared" si="41"/>
        <v>1.7055144968732235E-3</v>
      </c>
      <c r="I79" s="23">
        <f>ROUND('PU Wise OWE'!$BC$129/10000,2)</f>
        <v>13.64</v>
      </c>
      <c r="J79" s="94">
        <f t="shared" si="42"/>
        <v>1.8926490565199957E-3</v>
      </c>
      <c r="K79" s="22">
        <f t="shared" si="43"/>
        <v>0.29000000000000092</v>
      </c>
      <c r="L79" s="52">
        <f t="shared" si="44"/>
        <v>2.1722846441947635E-2</v>
      </c>
      <c r="M79" s="52">
        <f t="shared" si="45"/>
        <v>0.91851851851851862</v>
      </c>
    </row>
    <row r="80" spans="2:13" x14ac:dyDescent="0.3">
      <c r="B80" s="23" t="s">
        <v>201</v>
      </c>
      <c r="C80" s="22">
        <v>16.95</v>
      </c>
      <c r="D80" s="70">
        <f>ROUND('PU Wise OWE'!$BD$128/10000,2)</f>
        <v>13.35</v>
      </c>
      <c r="E80" s="85">
        <f t="shared" si="40"/>
        <v>2.0648821547779978E-3</v>
      </c>
      <c r="F80" s="23"/>
      <c r="G80" s="22">
        <f>ROUND('PU Wise OWE'!$BD$126/10000,2)</f>
        <v>14.72</v>
      </c>
      <c r="H80" s="24">
        <f t="shared" si="41"/>
        <v>1.690584066934266E-3</v>
      </c>
      <c r="I80" s="23">
        <f>ROUND('PU Wise OWE'!$BD$129/10000,2)</f>
        <v>13.55</v>
      </c>
      <c r="J80" s="94">
        <f t="shared" si="42"/>
        <v>1.8801609029212567E-3</v>
      </c>
      <c r="K80" s="22">
        <f t="shared" si="43"/>
        <v>0.20000000000000107</v>
      </c>
      <c r="L80" s="52">
        <f t="shared" si="44"/>
        <v>1.498127340823978E-2</v>
      </c>
      <c r="M80" s="52">
        <f t="shared" si="45"/>
        <v>0.92051630434782605</v>
      </c>
    </row>
    <row r="81" spans="2:13" x14ac:dyDescent="0.3">
      <c r="B81" s="23" t="s">
        <v>202</v>
      </c>
      <c r="C81" s="22">
        <v>17.329999999999998</v>
      </c>
      <c r="D81" s="70">
        <f>ROUND('PU Wise OWE'!$BF$128/10000,2)</f>
        <v>12.96</v>
      </c>
      <c r="E81" s="85">
        <f t="shared" si="40"/>
        <v>2.0045597547507757E-3</v>
      </c>
      <c r="F81" s="23"/>
      <c r="G81" s="22">
        <f>ROUND('PU Wise OWE'!$BF$126/10000,2)</f>
        <v>12.35</v>
      </c>
      <c r="H81" s="24">
        <f t="shared" si="41"/>
        <v>1.4183908442009638E-3</v>
      </c>
      <c r="I81" s="23">
        <f>ROUND('PU Wise OWE'!$BF$129/10000,2)</f>
        <v>13.22</v>
      </c>
      <c r="J81" s="94">
        <f t="shared" si="42"/>
        <v>1.8343710063925471E-3</v>
      </c>
      <c r="K81" s="22">
        <f t="shared" si="43"/>
        <v>0.25999999999999979</v>
      </c>
      <c r="L81" s="52">
        <f t="shared" si="44"/>
        <v>2.006172839506171E-2</v>
      </c>
      <c r="M81" s="52">
        <f t="shared" si="45"/>
        <v>1.0704453441295547</v>
      </c>
    </row>
    <row r="82" spans="2:13" x14ac:dyDescent="0.3">
      <c r="B82" s="23" t="s">
        <v>203</v>
      </c>
      <c r="C82" s="22">
        <v>166.71</v>
      </c>
      <c r="D82" s="70">
        <f>ROUND('PU Wise OWE'!$BG$128/10000,2)-ROUND('PU Wise OWE'!$BG$117/10000,2)</f>
        <v>150.07999999999993</v>
      </c>
      <c r="E82" s="85">
        <f t="shared" si="40"/>
        <v>2.3213296913039836E-2</v>
      </c>
      <c r="F82" s="23"/>
      <c r="G82" s="22">
        <f>ROUND('PU Wise OWE'!$BG$126/10000,2)-ROUND('PU Wise OWE'!$BG$115/10000,2)</f>
        <v>137.21000000000004</v>
      </c>
      <c r="H82" s="24">
        <f t="shared" si="41"/>
        <v>1.5758494553264314E-2</v>
      </c>
      <c r="I82" s="23">
        <f>ROUND('PU Wise OWE'!$BG$129/10000,2)-ROUND('PU Wise OWE'!$BG$118/10000,2)</f>
        <v>164.71999999999935</v>
      </c>
      <c r="J82" s="94">
        <f t="shared" si="42"/>
        <v>2.2856096230936394E-2</v>
      </c>
      <c r="K82" s="22">
        <f t="shared" si="43"/>
        <v>14.639999999999418</v>
      </c>
      <c r="L82" s="52">
        <f t="shared" si="44"/>
        <v>9.7547974413642227E-2</v>
      </c>
      <c r="M82" s="52">
        <f t="shared" si="45"/>
        <v>1.2004955907003811</v>
      </c>
    </row>
    <row r="83" spans="2:13" s="36" customFormat="1" x14ac:dyDescent="0.3">
      <c r="B83" s="25" t="s">
        <v>130</v>
      </c>
      <c r="C83" s="26">
        <f>C77+C78+C79+C80+C81+C82</f>
        <v>221.59</v>
      </c>
      <c r="D83" s="74">
        <f>SUM(D77:D82)</f>
        <v>192.30999999999995</v>
      </c>
      <c r="E83" s="86">
        <f t="shared" si="40"/>
        <v>2.9745130126243947E-2</v>
      </c>
      <c r="F83" s="25"/>
      <c r="G83" s="74">
        <f>SUM(G77:G82)</f>
        <v>183.11000000000004</v>
      </c>
      <c r="H83" s="54">
        <f t="shared" si="41"/>
        <v>2.1030084816327007E-2</v>
      </c>
      <c r="I83" s="74">
        <f>SUM(I77:I82)</f>
        <v>207.74999999999935</v>
      </c>
      <c r="J83" s="54">
        <f t="shared" si="42"/>
        <v>2.8826821223755707E-2</v>
      </c>
      <c r="K83" s="26">
        <f t="shared" si="43"/>
        <v>15.439999999999401</v>
      </c>
      <c r="L83" s="55">
        <f t="shared" si="44"/>
        <v>8.0287036555558244E-2</v>
      </c>
      <c r="M83" s="25"/>
    </row>
    <row r="85" spans="2:13" s="36" customFormat="1" ht="31.5" customHeight="1" x14ac:dyDescent="0.3">
      <c r="B85" s="93" t="s">
        <v>204</v>
      </c>
      <c r="C85" s="112">
        <v>3247.44</v>
      </c>
      <c r="D85" s="74">
        <f>D37+D49+D54+D56+D64+D69+D74+D83</f>
        <v>2968.96</v>
      </c>
      <c r="E85" s="86">
        <f t="shared" ref="E85" si="46">D85/$D$7</f>
        <v>0.45921741739698013</v>
      </c>
      <c r="F85" s="25"/>
      <c r="G85" s="74">
        <f>G37+G49+G54+G56+G64+G69+G74+G83</f>
        <v>3846.6800000000003</v>
      </c>
      <c r="H85" s="54">
        <f t="shared" ref="H85" si="47">G85/$G$7</f>
        <v>0.44178912490453148</v>
      </c>
      <c r="I85" s="74">
        <f>I37+I49+I54+I56+I64+I69+I74+I83</f>
        <v>3383.97</v>
      </c>
      <c r="J85" s="54">
        <f t="shared" si="42"/>
        <v>0.46955041259471914</v>
      </c>
      <c r="K85" s="26">
        <f>I85-D85</f>
        <v>415.00999999999976</v>
      </c>
      <c r="L85" s="55">
        <f>K85/D85</f>
        <v>0.13978295430049573</v>
      </c>
      <c r="M85" s="52">
        <f t="shared" ref="M85" si="48">I85/G85</f>
        <v>0.87971185541817865</v>
      </c>
    </row>
    <row r="86" spans="2:13" x14ac:dyDescent="0.3">
      <c r="B86" s="178"/>
      <c r="C86" s="178"/>
      <c r="D86" s="137"/>
      <c r="E86" s="178"/>
      <c r="F86" s="178"/>
      <c r="G86" s="178"/>
      <c r="H86" s="178"/>
      <c r="I86" s="178"/>
      <c r="J86" s="178"/>
      <c r="K86" s="178"/>
      <c r="L86" s="178"/>
      <c r="M86" s="178"/>
    </row>
    <row r="87" spans="2:13" s="147" customFormat="1" ht="16.5" customHeight="1" x14ac:dyDescent="0.3">
      <c r="B87" s="245"/>
      <c r="C87" s="307" t="s">
        <v>296</v>
      </c>
      <c r="D87" s="309" t="s">
        <v>297</v>
      </c>
      <c r="E87" s="307" t="s">
        <v>173</v>
      </c>
      <c r="F87" s="307"/>
      <c r="G87" s="313" t="s">
        <v>301</v>
      </c>
      <c r="H87" s="307" t="s">
        <v>303</v>
      </c>
      <c r="I87" s="309" t="s">
        <v>298</v>
      </c>
      <c r="J87" s="307" t="s">
        <v>205</v>
      </c>
      <c r="K87" s="311" t="s">
        <v>147</v>
      </c>
      <c r="L87" s="311"/>
      <c r="M87" s="312" t="s">
        <v>300</v>
      </c>
    </row>
    <row r="88" spans="2:13" s="147" customFormat="1" x14ac:dyDescent="0.3">
      <c r="B88" s="231" t="s">
        <v>253</v>
      </c>
      <c r="C88" s="308"/>
      <c r="D88" s="308"/>
      <c r="E88" s="308"/>
      <c r="F88" s="308"/>
      <c r="G88" s="314"/>
      <c r="H88" s="308"/>
      <c r="I88" s="310"/>
      <c r="J88" s="308"/>
      <c r="K88" s="232" t="s">
        <v>145</v>
      </c>
      <c r="L88" s="232" t="s">
        <v>146</v>
      </c>
      <c r="M88" s="312"/>
    </row>
    <row r="89" spans="2:13" s="147" customFormat="1" ht="15" customHeight="1" x14ac:dyDescent="0.3">
      <c r="B89" s="233" t="s">
        <v>254</v>
      </c>
      <c r="C89" s="233">
        <v>17</v>
      </c>
      <c r="D89" s="238">
        <v>0</v>
      </c>
      <c r="E89" s="246">
        <f t="shared" ref="E89:E102" si="49">D89/$D$7</f>
        <v>0</v>
      </c>
      <c r="F89" s="233"/>
      <c r="G89" s="236">
        <v>0.69</v>
      </c>
      <c r="H89" s="234">
        <f t="shared" ref="H89:H102" si="50">G89/$G$7</f>
        <v>7.9246128137543714E-5</v>
      </c>
      <c r="I89" s="233">
        <v>0</v>
      </c>
      <c r="J89" s="234">
        <f t="shared" ref="J89:J102" si="51">I89/$I$7</f>
        <v>0</v>
      </c>
      <c r="K89" s="236">
        <f>I89-D89</f>
        <v>0</v>
      </c>
      <c r="L89" s="237">
        <v>0</v>
      </c>
      <c r="M89" s="237">
        <f t="shared" ref="M89:M102" si="52">I89/G89</f>
        <v>0</v>
      </c>
    </row>
    <row r="90" spans="2:13" s="147" customFormat="1" x14ac:dyDescent="0.3">
      <c r="B90" s="233" t="s">
        <v>255</v>
      </c>
      <c r="C90" s="233">
        <v>33.630000000000003</v>
      </c>
      <c r="D90" s="235">
        <v>1.86</v>
      </c>
      <c r="E90" s="246">
        <f t="shared" si="49"/>
        <v>2.8769144628367616E-4</v>
      </c>
      <c r="F90" s="233"/>
      <c r="G90" s="236">
        <v>33.28</v>
      </c>
      <c r="H90" s="234">
        <f t="shared" si="50"/>
        <v>3.8221900643731232E-3</v>
      </c>
      <c r="I90" s="236">
        <v>2.77</v>
      </c>
      <c r="J90" s="234">
        <f t="shared" si="51"/>
        <v>3.84357616316744E-4</v>
      </c>
      <c r="K90" s="236">
        <f t="shared" ref="K90:K102" si="53">I90-D90</f>
        <v>0.90999999999999992</v>
      </c>
      <c r="L90" s="237">
        <f t="shared" ref="L90:L102" si="54">K90/D90</f>
        <v>0.48924731182795694</v>
      </c>
      <c r="M90" s="237">
        <f t="shared" si="52"/>
        <v>8.3233173076923073E-2</v>
      </c>
    </row>
    <row r="91" spans="2:13" s="147" customFormat="1" x14ac:dyDescent="0.3">
      <c r="B91" s="233" t="s">
        <v>265</v>
      </c>
      <c r="C91" s="233">
        <v>7.44</v>
      </c>
      <c r="D91" s="235">
        <v>0.04</v>
      </c>
      <c r="E91" s="246">
        <f t="shared" si="49"/>
        <v>6.1869128233048629E-6</v>
      </c>
      <c r="F91" s="233"/>
      <c r="G91" s="236">
        <v>0.53</v>
      </c>
      <c r="H91" s="234">
        <f t="shared" si="50"/>
        <v>6.0870214366519095E-5</v>
      </c>
      <c r="I91" s="236">
        <v>0</v>
      </c>
      <c r="J91" s="234">
        <f t="shared" si="51"/>
        <v>0</v>
      </c>
      <c r="K91" s="236">
        <f t="shared" si="53"/>
        <v>-0.04</v>
      </c>
      <c r="L91" s="237">
        <f t="shared" si="54"/>
        <v>-1</v>
      </c>
      <c r="M91" s="237">
        <f t="shared" si="52"/>
        <v>0</v>
      </c>
    </row>
    <row r="92" spans="2:13" s="147" customFormat="1" x14ac:dyDescent="0.3">
      <c r="B92" s="247" t="s">
        <v>256</v>
      </c>
      <c r="C92" s="240">
        <f>SUM(C89:C91)</f>
        <v>58.07</v>
      </c>
      <c r="D92" s="243">
        <f>SUM(D89:D91)</f>
        <v>1.9000000000000001</v>
      </c>
      <c r="E92" s="248">
        <f t="shared" si="49"/>
        <v>2.9387835910698099E-4</v>
      </c>
      <c r="F92" s="240">
        <f t="shared" ref="F92:G92" si="55">SUM(F89:F90)</f>
        <v>0</v>
      </c>
      <c r="G92" s="243">
        <f t="shared" si="55"/>
        <v>33.97</v>
      </c>
      <c r="H92" s="242">
        <f t="shared" si="50"/>
        <v>3.901436192510667E-3</v>
      </c>
      <c r="I92" s="243">
        <f>SUM(I89:I91)</f>
        <v>2.77</v>
      </c>
      <c r="J92" s="242">
        <f t="shared" si="51"/>
        <v>3.84357616316744E-4</v>
      </c>
      <c r="K92" s="243">
        <f t="shared" si="53"/>
        <v>0.86999999999999988</v>
      </c>
      <c r="L92" s="244">
        <f t="shared" si="54"/>
        <v>0.45789473684210519</v>
      </c>
      <c r="M92" s="244">
        <f t="shared" si="52"/>
        <v>8.1542537533117465E-2</v>
      </c>
    </row>
    <row r="93" spans="2:13" s="147" customFormat="1" x14ac:dyDescent="0.3">
      <c r="B93" s="233" t="s">
        <v>257</v>
      </c>
      <c r="C93" s="233">
        <v>0</v>
      </c>
      <c r="D93" s="238">
        <v>0</v>
      </c>
      <c r="E93" s="246">
        <f t="shared" si="49"/>
        <v>0</v>
      </c>
      <c r="F93" s="233"/>
      <c r="G93" s="236">
        <v>0</v>
      </c>
      <c r="H93" s="234">
        <f t="shared" si="50"/>
        <v>0</v>
      </c>
      <c r="I93" s="236">
        <v>0</v>
      </c>
      <c r="J93" s="234">
        <f t="shared" si="51"/>
        <v>0</v>
      </c>
      <c r="K93" s="236">
        <f t="shared" si="53"/>
        <v>0</v>
      </c>
      <c r="L93" s="237">
        <v>0</v>
      </c>
      <c r="M93" s="237">
        <v>0</v>
      </c>
    </row>
    <row r="94" spans="2:13" s="147" customFormat="1" x14ac:dyDescent="0.3">
      <c r="B94" s="233" t="s">
        <v>258</v>
      </c>
      <c r="C94" s="233">
        <v>13.17</v>
      </c>
      <c r="D94" s="235">
        <v>0.17</v>
      </c>
      <c r="E94" s="246">
        <f t="shared" si="49"/>
        <v>2.6294379499045669E-5</v>
      </c>
      <c r="F94" s="233"/>
      <c r="G94" s="236">
        <v>14.55</v>
      </c>
      <c r="H94" s="234">
        <f t="shared" si="50"/>
        <v>1.6710596585525525E-3</v>
      </c>
      <c r="I94" s="236">
        <v>3.38</v>
      </c>
      <c r="J94" s="234">
        <f t="shared" si="51"/>
        <v>4.6899954626375255E-4</v>
      </c>
      <c r="K94" s="236">
        <f t="shared" si="53"/>
        <v>3.21</v>
      </c>
      <c r="L94" s="237">
        <f t="shared" si="54"/>
        <v>18.882352941176467</v>
      </c>
      <c r="M94" s="237">
        <f t="shared" si="52"/>
        <v>0.23230240549828177</v>
      </c>
    </row>
    <row r="95" spans="2:13" s="147" customFormat="1" x14ac:dyDescent="0.3">
      <c r="B95" s="233" t="s">
        <v>266</v>
      </c>
      <c r="C95" s="233">
        <v>-0.3</v>
      </c>
      <c r="D95" s="235">
        <v>0</v>
      </c>
      <c r="E95" s="246">
        <f t="shared" si="49"/>
        <v>0</v>
      </c>
      <c r="F95" s="233"/>
      <c r="G95" s="236">
        <v>0.05</v>
      </c>
      <c r="H95" s="234">
        <f t="shared" si="50"/>
        <v>5.7424730534451972E-6</v>
      </c>
      <c r="I95" s="236">
        <v>0</v>
      </c>
      <c r="J95" s="234">
        <f t="shared" si="51"/>
        <v>0</v>
      </c>
      <c r="K95" s="236">
        <f t="shared" si="53"/>
        <v>0</v>
      </c>
      <c r="L95" s="237">
        <v>0</v>
      </c>
      <c r="M95" s="237">
        <v>0</v>
      </c>
    </row>
    <row r="96" spans="2:13" s="147" customFormat="1" x14ac:dyDescent="0.3">
      <c r="B96" s="247" t="s">
        <v>259</v>
      </c>
      <c r="C96" s="240">
        <f>SUM(C93:C95)</f>
        <v>12.87</v>
      </c>
      <c r="D96" s="240">
        <f>SUM(D93:D95)</f>
        <v>0.17</v>
      </c>
      <c r="E96" s="248">
        <f t="shared" si="49"/>
        <v>2.6294379499045669E-5</v>
      </c>
      <c r="F96" s="240">
        <f t="shared" ref="F96" si="56">SUM(F93:F94)</f>
        <v>0</v>
      </c>
      <c r="G96" s="243">
        <f>SUM(G93:G95)</f>
        <v>14.600000000000001</v>
      </c>
      <c r="H96" s="242">
        <f t="shared" si="50"/>
        <v>1.6768021316059978E-3</v>
      </c>
      <c r="I96" s="243">
        <f>SUM(I93:I95)</f>
        <v>3.38</v>
      </c>
      <c r="J96" s="242">
        <f t="shared" si="51"/>
        <v>4.6899954626375255E-4</v>
      </c>
      <c r="K96" s="243">
        <f t="shared" si="53"/>
        <v>3.21</v>
      </c>
      <c r="L96" s="244">
        <f t="shared" si="54"/>
        <v>18.882352941176467</v>
      </c>
      <c r="M96" s="244">
        <f t="shared" si="52"/>
        <v>0.23150684931506846</v>
      </c>
    </row>
    <row r="97" spans="2:13" s="147" customFormat="1" x14ac:dyDescent="0.3">
      <c r="B97" s="233" t="s">
        <v>260</v>
      </c>
      <c r="C97" s="236">
        <v>24.12</v>
      </c>
      <c r="D97" s="235">
        <v>1.61</v>
      </c>
      <c r="E97" s="246">
        <f t="shared" si="49"/>
        <v>2.4902324113802076E-4</v>
      </c>
      <c r="F97" s="233"/>
      <c r="G97" s="236">
        <v>17.600000000000001</v>
      </c>
      <c r="H97" s="234">
        <f t="shared" si="50"/>
        <v>2.0213505148127097E-3</v>
      </c>
      <c r="I97" s="236">
        <v>0.15</v>
      </c>
      <c r="J97" s="234">
        <f t="shared" si="51"/>
        <v>2.0813589331231624E-5</v>
      </c>
      <c r="K97" s="236">
        <f t="shared" si="53"/>
        <v>-1.4600000000000002</v>
      </c>
      <c r="L97" s="237">
        <f t="shared" si="54"/>
        <v>-0.90683229813664601</v>
      </c>
      <c r="M97" s="237">
        <f t="shared" si="52"/>
        <v>8.5227272727272721E-3</v>
      </c>
    </row>
    <row r="98" spans="2:13" s="147" customFormat="1" x14ac:dyDescent="0.3">
      <c r="B98" s="233" t="s">
        <v>261</v>
      </c>
      <c r="C98" s="233">
        <v>145.66</v>
      </c>
      <c r="D98" s="235">
        <v>4.3499999999999996</v>
      </c>
      <c r="E98" s="246">
        <f t="shared" si="49"/>
        <v>6.7282676953440382E-4</v>
      </c>
      <c r="F98" s="233"/>
      <c r="G98" s="236">
        <v>11.56</v>
      </c>
      <c r="H98" s="234">
        <f t="shared" si="50"/>
        <v>1.3276597699565297E-3</v>
      </c>
      <c r="I98" s="236">
        <v>6.27</v>
      </c>
      <c r="J98" s="234">
        <f t="shared" si="51"/>
        <v>8.7000803404548184E-4</v>
      </c>
      <c r="K98" s="236">
        <f t="shared" si="53"/>
        <v>1.92</v>
      </c>
      <c r="L98" s="237">
        <f t="shared" si="54"/>
        <v>0.44137931034482758</v>
      </c>
      <c r="M98" s="237">
        <f t="shared" si="52"/>
        <v>0.54238754325259508</v>
      </c>
    </row>
    <row r="99" spans="2:13" s="147" customFormat="1" x14ac:dyDescent="0.3">
      <c r="B99" s="247" t="s">
        <v>262</v>
      </c>
      <c r="C99" s="240">
        <f t="shared" ref="C99" si="57">SUM(C97:C98)</f>
        <v>169.78</v>
      </c>
      <c r="D99" s="243">
        <f t="shared" ref="D99:I99" si="58">SUM(D97:D98)</f>
        <v>5.96</v>
      </c>
      <c r="E99" s="248">
        <f t="shared" si="49"/>
        <v>9.2185001067242463E-4</v>
      </c>
      <c r="F99" s="240">
        <f t="shared" si="58"/>
        <v>0</v>
      </c>
      <c r="G99" s="243">
        <f t="shared" si="58"/>
        <v>29.160000000000004</v>
      </c>
      <c r="H99" s="242">
        <f t="shared" si="50"/>
        <v>3.3490102847692394E-3</v>
      </c>
      <c r="I99" s="243">
        <f t="shared" si="58"/>
        <v>6.42</v>
      </c>
      <c r="J99" s="242">
        <f t="shared" si="51"/>
        <v>8.908216233767135E-4</v>
      </c>
      <c r="K99" s="243">
        <f t="shared" si="53"/>
        <v>0.45999999999999996</v>
      </c>
      <c r="L99" s="244">
        <f t="shared" si="54"/>
        <v>7.7181208053691275E-2</v>
      </c>
      <c r="M99" s="244">
        <f t="shared" si="52"/>
        <v>0.22016460905349791</v>
      </c>
    </row>
    <row r="100" spans="2:13" s="147" customFormat="1" x14ac:dyDescent="0.3">
      <c r="B100" s="233" t="s">
        <v>263</v>
      </c>
      <c r="C100" s="236">
        <v>12.31</v>
      </c>
      <c r="D100" s="235">
        <v>4.28</v>
      </c>
      <c r="E100" s="246">
        <f t="shared" si="49"/>
        <v>6.6199967209362037E-4</v>
      </c>
      <c r="F100" s="233"/>
      <c r="G100" s="236">
        <v>13.17</v>
      </c>
      <c r="H100" s="234">
        <f t="shared" si="50"/>
        <v>1.5125674022774648E-3</v>
      </c>
      <c r="I100" s="236">
        <v>1.93</v>
      </c>
      <c r="J100" s="234">
        <f t="shared" si="51"/>
        <v>2.6780151606184687E-4</v>
      </c>
      <c r="K100" s="236">
        <f t="shared" si="53"/>
        <v>-2.3500000000000005</v>
      </c>
      <c r="L100" s="237">
        <f t="shared" si="54"/>
        <v>-0.54906542056074781</v>
      </c>
      <c r="M100" s="237">
        <f t="shared" si="52"/>
        <v>0.14654517843583903</v>
      </c>
    </row>
    <row r="101" spans="2:13" s="147" customFormat="1" x14ac:dyDescent="0.3">
      <c r="B101" s="233" t="s">
        <v>264</v>
      </c>
      <c r="C101" s="236">
        <v>101.34</v>
      </c>
      <c r="D101" s="235">
        <v>1.64</v>
      </c>
      <c r="E101" s="246">
        <f t="shared" si="49"/>
        <v>2.5366342575549938E-4</v>
      </c>
      <c r="F101" s="233"/>
      <c r="G101" s="236">
        <v>65.03</v>
      </c>
      <c r="H101" s="234">
        <f t="shared" si="50"/>
        <v>7.468660453310824E-3</v>
      </c>
      <c r="I101" s="236">
        <v>5.95</v>
      </c>
      <c r="J101" s="234">
        <f t="shared" si="51"/>
        <v>8.2560571013885439E-4</v>
      </c>
      <c r="K101" s="236">
        <f t="shared" si="53"/>
        <v>4.3100000000000005</v>
      </c>
      <c r="L101" s="237">
        <f t="shared" si="54"/>
        <v>2.6280487804878052</v>
      </c>
      <c r="M101" s="237">
        <f t="shared" si="52"/>
        <v>9.1496232508073191E-2</v>
      </c>
    </row>
    <row r="102" spans="2:13" s="147" customFormat="1" x14ac:dyDescent="0.3">
      <c r="B102" s="247" t="s">
        <v>294</v>
      </c>
      <c r="C102" s="243">
        <f>SUM(C100:C101)</f>
        <v>113.65</v>
      </c>
      <c r="D102" s="243">
        <f t="shared" ref="D102:I102" si="59">SUM(D100:D101)</f>
        <v>5.92</v>
      </c>
      <c r="E102" s="248">
        <f t="shared" si="49"/>
        <v>9.1566309784911969E-4</v>
      </c>
      <c r="F102" s="240">
        <f t="shared" si="59"/>
        <v>0</v>
      </c>
      <c r="G102" s="243">
        <f t="shared" si="59"/>
        <v>78.2</v>
      </c>
      <c r="H102" s="242">
        <f t="shared" si="50"/>
        <v>8.9812278555882891E-3</v>
      </c>
      <c r="I102" s="243">
        <f t="shared" si="59"/>
        <v>7.88</v>
      </c>
      <c r="J102" s="242">
        <f t="shared" si="51"/>
        <v>1.0934072262007012E-3</v>
      </c>
      <c r="K102" s="243">
        <f t="shared" si="53"/>
        <v>1.96</v>
      </c>
      <c r="L102" s="244">
        <f t="shared" si="54"/>
        <v>0.33108108108108109</v>
      </c>
      <c r="M102" s="244">
        <f t="shared" si="52"/>
        <v>0.10076726342710997</v>
      </c>
    </row>
    <row r="103" spans="2:13" x14ac:dyDescent="0.3">
      <c r="B103" s="41"/>
      <c r="C103" s="41"/>
      <c r="D103" s="249"/>
      <c r="E103" s="41"/>
      <c r="F103" s="41"/>
      <c r="G103" s="41"/>
      <c r="H103" s="41"/>
      <c r="I103" s="41"/>
      <c r="J103" s="41"/>
      <c r="K103" s="41"/>
      <c r="L103" s="41"/>
      <c r="M103" s="41"/>
    </row>
    <row r="104" spans="2:13" ht="15" customHeight="1" x14ac:dyDescent="0.3">
      <c r="B104" s="230"/>
      <c r="C104" s="307" t="s">
        <v>296</v>
      </c>
      <c r="D104" s="309" t="str">
        <f>'PU Wise OWE'!$B$7</f>
        <v>Actuals upto Dec' 20</v>
      </c>
      <c r="E104" s="307" t="s">
        <v>173</v>
      </c>
      <c r="F104" s="307"/>
      <c r="G104" s="313" t="str">
        <f>'PU Wise OWE'!$B$5</f>
        <v xml:space="preserve">RG 2021-22 </v>
      </c>
      <c r="H104" s="307" t="s">
        <v>304</v>
      </c>
      <c r="I104" s="309" t="str">
        <f>I40</f>
        <v>Actuals upto Dec' 21</v>
      </c>
      <c r="J104" s="307" t="s">
        <v>205</v>
      </c>
      <c r="K104" s="311" t="s">
        <v>147</v>
      </c>
      <c r="L104" s="311"/>
      <c r="M104" s="312" t="s">
        <v>300</v>
      </c>
    </row>
    <row r="105" spans="2:13" x14ac:dyDescent="0.3">
      <c r="B105" s="231" t="s">
        <v>191</v>
      </c>
      <c r="C105" s="308"/>
      <c r="D105" s="308"/>
      <c r="E105" s="308"/>
      <c r="F105" s="308"/>
      <c r="G105" s="314"/>
      <c r="H105" s="308"/>
      <c r="I105" s="308"/>
      <c r="J105" s="308"/>
      <c r="K105" s="232" t="s">
        <v>145</v>
      </c>
      <c r="L105" s="232" t="s">
        <v>146</v>
      </c>
      <c r="M105" s="312"/>
    </row>
    <row r="106" spans="2:13" x14ac:dyDescent="0.3">
      <c r="B106" s="233" t="s">
        <v>217</v>
      </c>
      <c r="C106" s="233">
        <v>305.92</v>
      </c>
      <c r="D106" s="235">
        <v>19.18</v>
      </c>
      <c r="E106" s="246">
        <f t="shared" ref="E106:E109" si="60">D106/$D$7</f>
        <v>2.966624698774682E-3</v>
      </c>
      <c r="F106" s="233"/>
      <c r="G106" s="233">
        <v>115.89</v>
      </c>
      <c r="H106" s="234">
        <f t="shared" ref="H106:H109" si="61">G106/$G$7</f>
        <v>1.3309904043275278E-2</v>
      </c>
      <c r="I106" s="236">
        <v>28.26</v>
      </c>
      <c r="J106" s="234">
        <f t="shared" ref="J106:J109" si="62">I106/$I$7</f>
        <v>3.9212802300040385E-3</v>
      </c>
      <c r="K106" s="236">
        <f>I106-D106</f>
        <v>9.0800000000000018</v>
      </c>
      <c r="L106" s="237">
        <f>K106/D106</f>
        <v>0.47340980187695525</v>
      </c>
      <c r="M106" s="237">
        <f t="shared" ref="M106:M109" si="63">I106/G106</f>
        <v>0.24385192855293814</v>
      </c>
    </row>
    <row r="107" spans="2:13" x14ac:dyDescent="0.3">
      <c r="B107" s="233" t="s">
        <v>216</v>
      </c>
      <c r="C107" s="233">
        <v>266.58999999999997</v>
      </c>
      <c r="D107" s="238">
        <v>27.95</v>
      </c>
      <c r="E107" s="246">
        <f t="shared" si="60"/>
        <v>4.3231053352842733E-3</v>
      </c>
      <c r="F107" s="233"/>
      <c r="G107" s="236">
        <v>750</v>
      </c>
      <c r="H107" s="234">
        <f t="shared" si="61"/>
        <v>8.6137095801677957E-2</v>
      </c>
      <c r="I107" s="236">
        <v>40.58</v>
      </c>
      <c r="J107" s="234">
        <f t="shared" si="62"/>
        <v>5.6307697004091949E-3</v>
      </c>
      <c r="K107" s="236">
        <f t="shared" ref="K107:K109" si="64">I107-D107</f>
        <v>12.629999999999999</v>
      </c>
      <c r="L107" s="237">
        <f t="shared" ref="L107:L109" si="65">K107/D107</f>
        <v>0.45187835420393557</v>
      </c>
      <c r="M107" s="237">
        <f t="shared" si="63"/>
        <v>5.4106666666666664E-2</v>
      </c>
    </row>
    <row r="108" spans="2:13" ht="15.75" customHeight="1" x14ac:dyDescent="0.3">
      <c r="B108" s="239" t="s">
        <v>215</v>
      </c>
      <c r="C108" s="233">
        <v>544.78</v>
      </c>
      <c r="D108" s="238">
        <v>165.44</v>
      </c>
      <c r="E108" s="246">
        <f t="shared" si="60"/>
        <v>2.5589071437188912E-2</v>
      </c>
      <c r="F108" s="233"/>
      <c r="G108" s="236">
        <v>676.5</v>
      </c>
      <c r="H108" s="234">
        <f t="shared" si="61"/>
        <v>7.7695660413113515E-2</v>
      </c>
      <c r="I108" s="233">
        <v>301.26</v>
      </c>
      <c r="J108" s="234">
        <f t="shared" si="62"/>
        <v>4.1802012812845589E-2</v>
      </c>
      <c r="K108" s="236">
        <f t="shared" si="64"/>
        <v>135.82</v>
      </c>
      <c r="L108" s="237">
        <f t="shared" si="65"/>
        <v>0.82096228239845259</v>
      </c>
      <c r="M108" s="237">
        <f t="shared" si="63"/>
        <v>0.44532150776053214</v>
      </c>
    </row>
    <row r="109" spans="2:13" x14ac:dyDescent="0.3">
      <c r="B109" s="240" t="s">
        <v>130</v>
      </c>
      <c r="C109" s="240">
        <f>SUM(C106:C108)</f>
        <v>1117.29</v>
      </c>
      <c r="D109" s="241">
        <f>+D106+D107+D108</f>
        <v>212.57</v>
      </c>
      <c r="E109" s="248">
        <f t="shared" si="60"/>
        <v>3.2878801471247866E-2</v>
      </c>
      <c r="F109" s="240"/>
      <c r="G109" s="241">
        <f>+G106+G107+G108</f>
        <v>1542.3899999999999</v>
      </c>
      <c r="H109" s="242">
        <f t="shared" si="61"/>
        <v>0.17714266025806674</v>
      </c>
      <c r="I109" s="243">
        <f>SUM(I106:I108)</f>
        <v>370.1</v>
      </c>
      <c r="J109" s="242">
        <f t="shared" si="62"/>
        <v>5.1354062743258828E-2</v>
      </c>
      <c r="K109" s="243">
        <f t="shared" si="64"/>
        <v>157.53000000000003</v>
      </c>
      <c r="L109" s="244">
        <f t="shared" si="65"/>
        <v>0.74107352871995125</v>
      </c>
      <c r="M109" s="244">
        <f t="shared" si="63"/>
        <v>0.23995228184830039</v>
      </c>
    </row>
    <row r="110" spans="2:13" x14ac:dyDescent="0.3">
      <c r="B110" s="41"/>
      <c r="C110" s="41"/>
      <c r="D110" s="249"/>
      <c r="E110" s="41"/>
      <c r="F110" s="41"/>
      <c r="G110" s="41"/>
      <c r="H110" s="41"/>
      <c r="I110" s="41"/>
      <c r="J110" s="41"/>
      <c r="K110" s="41"/>
      <c r="L110" s="41"/>
      <c r="M110" s="41"/>
    </row>
    <row r="111" spans="2:13" x14ac:dyDescent="0.3">
      <c r="B111" s="231" t="s">
        <v>218</v>
      </c>
      <c r="C111" s="233"/>
      <c r="D111" s="238"/>
      <c r="E111" s="233"/>
      <c r="F111" s="233"/>
      <c r="G111" s="233"/>
      <c r="H111" s="233"/>
      <c r="I111" s="233"/>
      <c r="J111" s="233"/>
      <c r="K111" s="233"/>
      <c r="L111" s="233"/>
      <c r="M111" s="233"/>
    </row>
    <row r="112" spans="2:13" x14ac:dyDescent="0.3">
      <c r="B112" s="233" t="s">
        <v>219</v>
      </c>
      <c r="C112" s="236">
        <v>28.69</v>
      </c>
      <c r="D112" s="235">
        <v>5.63</v>
      </c>
      <c r="E112" s="246">
        <f t="shared" ref="E112:E115" si="66">D112/$D$7</f>
        <v>8.7080797988015946E-4</v>
      </c>
      <c r="F112" s="233"/>
      <c r="G112" s="236">
        <v>27.91</v>
      </c>
      <c r="H112" s="234">
        <f t="shared" ref="H112:H115" si="67">G112/$G$7</f>
        <v>3.2054484584331092E-3</v>
      </c>
      <c r="I112" s="233">
        <v>0.22</v>
      </c>
      <c r="J112" s="234">
        <f t="shared" ref="J112" si="68">I112/$I$7</f>
        <v>3.0526597685806384E-5</v>
      </c>
      <c r="K112" s="236">
        <f>I112-D112</f>
        <v>-5.41</v>
      </c>
      <c r="L112" s="237">
        <f>K112/D112</f>
        <v>-0.96092362344582594</v>
      </c>
      <c r="M112" s="237">
        <f t="shared" ref="M112" si="69">I112/G112</f>
        <v>7.8824793980652088E-3</v>
      </c>
    </row>
    <row r="113" spans="2:13" x14ac:dyDescent="0.3">
      <c r="B113" s="233" t="s">
        <v>220</v>
      </c>
      <c r="C113" s="236">
        <v>38.6</v>
      </c>
      <c r="D113" s="238">
        <v>2.54</v>
      </c>
      <c r="E113" s="246">
        <f t="shared" si="66"/>
        <v>3.9286896427985881E-4</v>
      </c>
      <c r="F113" s="233"/>
      <c r="G113" s="233">
        <v>33.72</v>
      </c>
      <c r="H113" s="234">
        <f t="shared" si="67"/>
        <v>3.8727238272434406E-3</v>
      </c>
      <c r="I113" s="236">
        <v>0.11</v>
      </c>
      <c r="J113" s="234">
        <f t="shared" ref="J113:J115" si="70">I113/$I$7</f>
        <v>1.5263298842903192E-5</v>
      </c>
      <c r="K113" s="236">
        <f t="shared" ref="K113:K115" si="71">I113-D113</f>
        <v>-2.4300000000000002</v>
      </c>
      <c r="L113" s="237">
        <f t="shared" ref="L113:L115" si="72">K113/D113</f>
        <v>-0.95669291338582685</v>
      </c>
      <c r="M113" s="237">
        <f t="shared" ref="M113:M115" si="73">I113/G113</f>
        <v>3.2621589561091344E-3</v>
      </c>
    </row>
    <row r="114" spans="2:13" x14ac:dyDescent="0.3">
      <c r="B114" s="239" t="s">
        <v>221</v>
      </c>
      <c r="C114" s="233">
        <v>33.32</v>
      </c>
      <c r="D114" s="238">
        <v>2.81</v>
      </c>
      <c r="E114" s="246">
        <f t="shared" si="66"/>
        <v>4.3463062583716663E-4</v>
      </c>
      <c r="F114" s="233"/>
      <c r="G114" s="233">
        <v>33.19</v>
      </c>
      <c r="H114" s="234">
        <f t="shared" si="67"/>
        <v>3.8118536128769216E-3</v>
      </c>
      <c r="I114" s="236">
        <v>3.03</v>
      </c>
      <c r="J114" s="234">
        <f t="shared" si="70"/>
        <v>4.2043450449087878E-4</v>
      </c>
      <c r="K114" s="236">
        <f t="shared" si="71"/>
        <v>0.21999999999999975</v>
      </c>
      <c r="L114" s="237">
        <f t="shared" si="72"/>
        <v>7.8291814946619132E-2</v>
      </c>
      <c r="M114" s="237">
        <f t="shared" si="73"/>
        <v>9.1292557999397408E-2</v>
      </c>
    </row>
    <row r="115" spans="2:13" x14ac:dyDescent="0.3">
      <c r="B115" s="240" t="s">
        <v>130</v>
      </c>
      <c r="C115" s="243">
        <f>SUM(C112:C114)</f>
        <v>100.61000000000001</v>
      </c>
      <c r="D115" s="250">
        <f>SUM(D112:D114)</f>
        <v>10.98</v>
      </c>
      <c r="E115" s="248">
        <f t="shared" si="66"/>
        <v>1.6983075699971849E-3</v>
      </c>
      <c r="F115" s="240"/>
      <c r="G115" s="240">
        <f>SUM(G112:G114)</f>
        <v>94.82</v>
      </c>
      <c r="H115" s="242">
        <f t="shared" si="67"/>
        <v>1.0890025898553471E-2</v>
      </c>
      <c r="I115" s="240">
        <f>SUM(I112:I114)</f>
        <v>3.36</v>
      </c>
      <c r="J115" s="242">
        <f t="shared" si="70"/>
        <v>4.6622440101958836E-4</v>
      </c>
      <c r="K115" s="243">
        <f t="shared" si="71"/>
        <v>-7.620000000000001</v>
      </c>
      <c r="L115" s="244">
        <f t="shared" si="72"/>
        <v>-0.69398907103825147</v>
      </c>
      <c r="M115" s="244">
        <f t="shared" si="73"/>
        <v>3.543556211769669E-2</v>
      </c>
    </row>
    <row r="118" spans="2:13" x14ac:dyDescent="0.3">
      <c r="C118" s="34"/>
      <c r="D118" s="138"/>
      <c r="E118" s="31"/>
      <c r="F118" s="31"/>
      <c r="G118" s="31"/>
    </row>
    <row r="119" spans="2:13" x14ac:dyDescent="0.3">
      <c r="C119" s="31"/>
      <c r="D119" s="138"/>
      <c r="E119" s="31"/>
      <c r="F119" s="31"/>
      <c r="G119" s="31"/>
    </row>
    <row r="120" spans="2:13" x14ac:dyDescent="0.3">
      <c r="C120" s="31"/>
      <c r="D120" s="138"/>
      <c r="E120" s="31"/>
      <c r="F120" s="31"/>
      <c r="G120" s="31"/>
    </row>
    <row r="121" spans="2:13" x14ac:dyDescent="0.3">
      <c r="C121" s="31"/>
      <c r="D121" s="138"/>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topLeftCell="A13" workbookViewId="0">
      <selection activeCell="I29" sqref="I29"/>
    </sheetView>
  </sheetViews>
  <sheetFormatPr defaultRowHeight="14.4" x14ac:dyDescent="0.3"/>
  <cols>
    <col min="1" max="1" width="10.5546875" style="130" customWidth="1"/>
    <col min="2" max="2" width="25.44140625" customWidth="1"/>
    <col min="3" max="3" width="13" customWidth="1"/>
    <col min="4" max="4" width="11.5546875" customWidth="1"/>
    <col min="5" max="5" width="16.5546875" customWidth="1"/>
    <col min="6" max="6" width="10.109375" customWidth="1"/>
    <col min="7" max="7" width="10.33203125" customWidth="1"/>
    <col min="8" max="8" width="11.44140625" customWidth="1"/>
    <col min="9" max="9" width="11.88671875" bestFit="1" customWidth="1"/>
    <col min="10" max="10" width="11" customWidth="1"/>
    <col min="11" max="11" width="12.109375" customWidth="1"/>
    <col min="12" max="13" width="12" bestFit="1" customWidth="1"/>
    <col min="14" max="14" width="10.5546875" customWidth="1"/>
    <col min="15" max="15" width="11.88671875" bestFit="1" customWidth="1"/>
    <col min="16" max="16" width="12" bestFit="1" customWidth="1"/>
    <col min="17" max="18" width="11.88671875" bestFit="1" customWidth="1"/>
    <col min="19" max="19" width="12" bestFit="1" customWidth="1"/>
    <col min="20" max="20" width="11.88671875" customWidth="1"/>
    <col min="21" max="21" width="11.88671875" bestFit="1" customWidth="1"/>
    <col min="22" max="22" width="9.6640625" customWidth="1"/>
    <col min="23" max="23" width="12" bestFit="1" customWidth="1"/>
    <col min="24" max="24" width="10.109375" customWidth="1"/>
    <col min="25" max="25" width="13.6640625" bestFit="1" customWidth="1"/>
    <col min="26" max="27" width="10.33203125" customWidth="1"/>
    <col min="28" max="28" width="12.6640625" customWidth="1"/>
    <col min="29" max="29" width="14.88671875" customWidth="1"/>
    <col min="30" max="30" width="9.5546875" bestFit="1" customWidth="1"/>
    <col min="31" max="31" width="9.33203125" bestFit="1" customWidth="1"/>
    <col min="32" max="32" width="10.33203125" customWidth="1"/>
    <col min="33" max="33" width="9.33203125" bestFit="1" customWidth="1"/>
    <col min="34" max="34" width="10.33203125" customWidth="1"/>
    <col min="35" max="35" width="11.109375" customWidth="1"/>
    <col min="36" max="36" width="12.88671875" customWidth="1"/>
    <col min="37" max="37" width="12.109375" customWidth="1"/>
    <col min="38" max="38" width="10.88671875" customWidth="1"/>
    <col min="39" max="39" width="9.33203125" bestFit="1" customWidth="1"/>
    <col min="40" max="40" width="11" customWidth="1"/>
    <col min="41" max="41" width="11.6640625" customWidth="1"/>
    <col min="42" max="43" width="9.33203125" bestFit="1" customWidth="1"/>
    <col min="46" max="46" width="9.33203125" bestFit="1" customWidth="1"/>
    <col min="48" max="48" width="11.88671875" customWidth="1"/>
    <col min="49" max="49" width="11.33203125" customWidth="1"/>
    <col min="50" max="50" width="9.33203125" bestFit="1" customWidth="1"/>
    <col min="51" max="51" width="11.109375" customWidth="1"/>
    <col min="52" max="52" width="10.33203125" customWidth="1"/>
    <col min="53" max="53" width="14" customWidth="1"/>
    <col min="54" max="54" width="13.33203125" customWidth="1"/>
    <col min="55" max="55" width="11" customWidth="1"/>
    <col min="56" max="56" width="11.6640625" customWidth="1"/>
    <col min="57" max="57" width="10.88671875" customWidth="1"/>
    <col min="58" max="58" width="16.33203125" customWidth="1"/>
    <col min="59" max="59" width="16.33203125" style="41" customWidth="1"/>
    <col min="60" max="60" width="16.33203125" style="45" customWidth="1"/>
    <col min="61" max="61" width="13.33203125" customWidth="1"/>
    <col min="62" max="62" width="13.5546875" style="51" customWidth="1"/>
    <col min="63" max="63" width="11.33203125" customWidth="1"/>
  </cols>
  <sheetData>
    <row r="1" spans="1:63" ht="15.6" x14ac:dyDescent="0.3">
      <c r="A1" s="131"/>
      <c r="B1" s="1"/>
      <c r="C1" s="265" t="s">
        <v>212</v>
      </c>
      <c r="D1" s="265"/>
      <c r="E1" s="265"/>
      <c r="F1" s="265"/>
      <c r="G1" s="265"/>
      <c r="H1" s="265"/>
      <c r="I1" s="265"/>
      <c r="J1" s="265"/>
      <c r="K1" s="265"/>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6" x14ac:dyDescent="0.3">
      <c r="A2" s="131"/>
      <c r="B2" s="1"/>
      <c r="C2" s="1"/>
      <c r="D2" s="1"/>
      <c r="E2" s="1"/>
      <c r="F2" s="1"/>
      <c r="G2" s="1"/>
      <c r="H2" s="1"/>
      <c r="I2" s="1"/>
      <c r="J2" s="1"/>
      <c r="K2" s="1"/>
      <c r="L2" s="1"/>
      <c r="M2" s="266" t="s">
        <v>69</v>
      </c>
      <c r="N2" s="266"/>
      <c r="O2" s="266"/>
      <c r="P2" s="1"/>
      <c r="Q2" s="1"/>
      <c r="R2" s="1"/>
      <c r="S2" s="1"/>
      <c r="T2" s="1"/>
      <c r="U2" s="1"/>
      <c r="V2" s="1"/>
      <c r="W2" s="1"/>
      <c r="X2" s="1"/>
      <c r="Y2" s="1"/>
      <c r="Z2" s="1"/>
      <c r="AA2" s="1"/>
      <c r="AB2" s="1"/>
      <c r="AC2" s="2"/>
      <c r="AD2" s="1"/>
      <c r="AE2" s="1"/>
      <c r="AF2" s="1"/>
      <c r="AG2" s="1"/>
      <c r="AH2" s="1"/>
      <c r="AI2" s="1"/>
      <c r="AJ2" s="1"/>
      <c r="AK2" s="1"/>
      <c r="AL2" s="1"/>
      <c r="AM2" s="1"/>
      <c r="AN2" s="1"/>
      <c r="AO2" s="1"/>
      <c r="AP2" s="266" t="s">
        <v>69</v>
      </c>
      <c r="AQ2" s="266"/>
      <c r="AR2" s="266"/>
      <c r="AS2" s="1"/>
      <c r="AT2" s="1"/>
      <c r="AU2" s="1"/>
      <c r="AV2" s="2"/>
      <c r="AW2" s="1"/>
      <c r="AX2" s="1"/>
      <c r="AY2" s="1"/>
      <c r="AZ2" s="1"/>
      <c r="BA2" s="1"/>
      <c r="BB2" s="1"/>
      <c r="BC2" s="1"/>
      <c r="BD2" s="1"/>
      <c r="BE2" s="1"/>
      <c r="BF2" s="1"/>
      <c r="BG2" s="2"/>
      <c r="BH2" s="266" t="s">
        <v>69</v>
      </c>
      <c r="BI2" s="266"/>
      <c r="BJ2" s="266"/>
    </row>
    <row r="3" spans="1:63" ht="46.8" x14ac:dyDescent="0.3">
      <c r="A3" s="3"/>
      <c r="B3" s="3"/>
      <c r="C3" s="3" t="s">
        <v>70</v>
      </c>
      <c r="D3" s="4" t="s">
        <v>71</v>
      </c>
      <c r="E3" s="3" t="s">
        <v>72</v>
      </c>
      <c r="F3" s="3" t="s">
        <v>73</v>
      </c>
      <c r="G3" s="3" t="s">
        <v>74</v>
      </c>
      <c r="H3" s="3" t="s">
        <v>75</v>
      </c>
      <c r="I3" s="3" t="s">
        <v>76</v>
      </c>
      <c r="J3" s="3" t="s">
        <v>77</v>
      </c>
      <c r="K3" s="4" t="s">
        <v>78</v>
      </c>
      <c r="L3" s="3" t="s">
        <v>79</v>
      </c>
      <c r="M3" s="3" t="s">
        <v>80</v>
      </c>
      <c r="N3" s="3" t="s">
        <v>81</v>
      </c>
      <c r="O3" s="3" t="s">
        <v>82</v>
      </c>
      <c r="P3" s="4" t="s">
        <v>83</v>
      </c>
      <c r="Q3" s="3" t="s">
        <v>84</v>
      </c>
      <c r="R3" s="4" t="s">
        <v>85</v>
      </c>
      <c r="S3" s="3" t="s">
        <v>86</v>
      </c>
      <c r="T3" s="3" t="s">
        <v>87</v>
      </c>
      <c r="U3" s="3" t="s">
        <v>103</v>
      </c>
      <c r="V3" s="3" t="s">
        <v>88</v>
      </c>
      <c r="W3" s="3" t="s">
        <v>89</v>
      </c>
      <c r="X3" s="3" t="s">
        <v>90</v>
      </c>
      <c r="Y3" s="3" t="s">
        <v>91</v>
      </c>
      <c r="Z3" s="3" t="s">
        <v>92</v>
      </c>
      <c r="AA3" s="3" t="s">
        <v>93</v>
      </c>
      <c r="AB3" s="3" t="s">
        <v>119</v>
      </c>
      <c r="AC3" s="4" t="s">
        <v>94</v>
      </c>
      <c r="AD3" s="3" t="s">
        <v>95</v>
      </c>
      <c r="AE3" s="3" t="s">
        <v>96</v>
      </c>
      <c r="AF3" s="3" t="s">
        <v>97</v>
      </c>
      <c r="AG3" s="3" t="s">
        <v>98</v>
      </c>
      <c r="AH3" s="3" t="s">
        <v>99</v>
      </c>
      <c r="AI3" s="3" t="s">
        <v>100</v>
      </c>
      <c r="AJ3" s="3" t="s">
        <v>101</v>
      </c>
      <c r="AK3" s="3" t="s">
        <v>102</v>
      </c>
      <c r="AL3" s="3" t="s">
        <v>104</v>
      </c>
      <c r="AM3" s="3" t="s">
        <v>105</v>
      </c>
      <c r="AN3" s="3" t="s">
        <v>106</v>
      </c>
      <c r="AO3" s="3" t="s">
        <v>107</v>
      </c>
      <c r="AP3" s="3" t="s">
        <v>108</v>
      </c>
      <c r="AQ3" s="3" t="s">
        <v>109</v>
      </c>
      <c r="AR3" s="3" t="s">
        <v>110</v>
      </c>
      <c r="AS3" s="3" t="s">
        <v>111</v>
      </c>
      <c r="AT3" s="39" t="s">
        <v>112</v>
      </c>
      <c r="AU3" s="39" t="s">
        <v>113</v>
      </c>
      <c r="AV3" s="39" t="s">
        <v>114</v>
      </c>
      <c r="AW3" s="3" t="s">
        <v>115</v>
      </c>
      <c r="AX3" s="3" t="s">
        <v>116</v>
      </c>
      <c r="AY3" s="3" t="s">
        <v>117</v>
      </c>
      <c r="AZ3" s="3" t="s">
        <v>118</v>
      </c>
      <c r="BA3" s="3" t="s">
        <v>120</v>
      </c>
      <c r="BB3" s="3" t="s">
        <v>121</v>
      </c>
      <c r="BC3" s="3" t="s">
        <v>122</v>
      </c>
      <c r="BD3" s="3" t="s">
        <v>123</v>
      </c>
      <c r="BE3" s="3" t="s">
        <v>124</v>
      </c>
      <c r="BF3" s="3" t="s">
        <v>125</v>
      </c>
      <c r="BG3" s="4" t="s">
        <v>144</v>
      </c>
      <c r="BH3" s="43" t="s">
        <v>126</v>
      </c>
      <c r="BI3" s="3" t="s">
        <v>127</v>
      </c>
      <c r="BJ3" s="47" t="s">
        <v>128</v>
      </c>
    </row>
    <row r="4" spans="1:63" ht="15.6" x14ac:dyDescent="0.3">
      <c r="A4" s="128" t="s">
        <v>207</v>
      </c>
      <c r="B4" s="5" t="s">
        <v>129</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130</v>
      </c>
      <c r="BI4" s="5">
        <v>98</v>
      </c>
      <c r="BJ4" s="48"/>
    </row>
    <row r="5" spans="1:63" ht="15.6" x14ac:dyDescent="0.3">
      <c r="A5" s="8" t="s">
        <v>131</v>
      </c>
      <c r="B5" s="11" t="s">
        <v>213</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6" x14ac:dyDescent="0.3">
      <c r="A6" s="128" t="s">
        <v>131</v>
      </c>
      <c r="B6" s="5" t="s">
        <v>210</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6" x14ac:dyDescent="0.3">
      <c r="A7" s="128"/>
      <c r="B7" s="132" t="s">
        <v>214</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6" x14ac:dyDescent="0.3">
      <c r="A8" s="128"/>
      <c r="B8" s="12" t="s">
        <v>211</v>
      </c>
      <c r="C8" s="9">
        <f>IF('Upto Month Current'!$B$4="",0,'Upto Month Current'!$B$4)</f>
        <v>1966104</v>
      </c>
      <c r="D8" s="9">
        <f>IF('Upto Month Current'!$B$5="",0,'Upto Month Current'!$B$5)</f>
        <v>505315</v>
      </c>
      <c r="E8" s="9">
        <f>IF('Upto Month Current'!$B$6="",0,'Upto Month Current'!$B$6)</f>
        <v>68009</v>
      </c>
      <c r="F8" s="9">
        <f>IF('Upto Month Current'!$B$7="",0,'Upto Month Current'!$B$7)</f>
        <v>216663</v>
      </c>
      <c r="G8" s="9">
        <f>IF('Upto Month Current'!$B$8="",0,'Upto Month Current'!$B$8)</f>
        <v>87042</v>
      </c>
      <c r="H8" s="9">
        <f>IF('Upto Month Current'!$B$9="",0,'Upto Month Current'!$B$9)</f>
        <v>0</v>
      </c>
      <c r="I8" s="9">
        <f>IF('Upto Month Current'!$B$10="",0,'Upto Month Current'!$B$10)</f>
        <v>0</v>
      </c>
      <c r="J8" s="9">
        <f>IF('Upto Month Current'!$B$11="",0,'Upto Month Current'!$B$11)</f>
        <v>1789</v>
      </c>
      <c r="K8" s="9">
        <f>IF('Upto Month Current'!$B$12="",0,'Upto Month Current'!$B$12)</f>
        <v>0</v>
      </c>
      <c r="L8" s="9">
        <f>IF('Upto Month Current'!$B$13="",0,'Upto Month Current'!$B$13)</f>
        <v>1033</v>
      </c>
      <c r="M8" s="9">
        <f>IF('Upto Month Current'!$B$14="",0,'Upto Month Current'!$B$14)</f>
        <v>8015</v>
      </c>
      <c r="N8" s="9">
        <f>IF('Upto Month Current'!$B$15="",0,'Upto Month Current'!$B$15)</f>
        <v>9153</v>
      </c>
      <c r="O8" s="9">
        <f>IF('Upto Month Current'!$B$16="",0,'Upto Month Current'!$B$16)</f>
        <v>12133</v>
      </c>
      <c r="P8" s="9">
        <f>IF('Upto Month Current'!$B$17="",0,'Upto Month Current'!$B$17)</f>
        <v>56493</v>
      </c>
      <c r="Q8" s="9">
        <f>IF('Upto Month Current'!$B$18="",0,'Upto Month Current'!$B$18)</f>
        <v>0</v>
      </c>
      <c r="R8" s="9">
        <f>IF('Upto Month Current'!$B$21="",0,'Upto Month Current'!$B$21)</f>
        <v>12976</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11312</v>
      </c>
      <c r="Z8" s="9">
        <f>IF('Upto Month Current'!$B$43="",0,'Upto Month Current'!$B$43)</f>
        <v>1492</v>
      </c>
      <c r="AA8" s="9">
        <f>IF('Upto Month Current'!$B$44="",0,'Upto Month Current'!$B$44)</f>
        <v>4250</v>
      </c>
      <c r="AB8" s="9">
        <f>IF('Upto Month Current'!$B$51="",0,'Upto Month Current'!$B$51)</f>
        <v>0</v>
      </c>
      <c r="AC8" s="121">
        <f t="shared" si="0"/>
        <v>2961779</v>
      </c>
      <c r="AD8" s="9">
        <f>IF('Upto Month Current'!$B$19="",0,'Upto Month Current'!$B$19)</f>
        <v>11701</v>
      </c>
      <c r="AE8" s="9">
        <f>IF('Upto Month Current'!$B$20="",0,'Upto Month Current'!$B$20)</f>
        <v>6231</v>
      </c>
      <c r="AF8" s="9">
        <f>IF('Upto Month Current'!$B$22="",0,'Upto Month Current'!$B$22)</f>
        <v>97059</v>
      </c>
      <c r="AG8" s="9">
        <f>IF('Upto Month Current'!$B$23="",0,'Upto Month Current'!$B$23)</f>
        <v>41</v>
      </c>
      <c r="AH8" s="9">
        <f>IF('Upto Month Current'!$B$24="",0,'Upto Month Current'!$B$24)</f>
        <v>0</v>
      </c>
      <c r="AI8" s="9">
        <f>IF('Upto Month Current'!$B$25="",0,'Upto Month Current'!$B$25)</f>
        <v>3695</v>
      </c>
      <c r="AJ8" s="9">
        <f>IF('Upto Month Current'!$B$28="",0,'Upto Month Current'!$B$28)</f>
        <v>1047</v>
      </c>
      <c r="AK8" s="9">
        <f>IF('Upto Month Current'!$B$29="",0,'Upto Month Current'!$B$29)</f>
        <v>8205</v>
      </c>
      <c r="AL8" s="9">
        <f>IF('Upto Month Current'!$B$31="",0,'Upto Month Current'!$B$31)</f>
        <v>469</v>
      </c>
      <c r="AM8" s="9">
        <f>IF('Upto Month Current'!$B$32="",0,'Upto Month Current'!$B$32)</f>
        <v>0</v>
      </c>
      <c r="AN8" s="9">
        <f>IF('Upto Month Current'!$B$33="",0,'Upto Month Current'!$B$33)</f>
        <v>55901</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8032</v>
      </c>
      <c r="AW8" s="9">
        <f>IF('Upto Month Current'!$B$46="",0,'Upto Month Current'!$B$46)</f>
        <v>9866</v>
      </c>
      <c r="AX8" s="9">
        <f>IF('Upto Month Current'!$B$47="",0,'Upto Month Current'!$B$47)</f>
        <v>4812</v>
      </c>
      <c r="AY8" s="9">
        <f>IF('Upto Month Current'!$B$49="",0,'Upto Month Current'!$B$49)</f>
        <v>0</v>
      </c>
      <c r="AZ8" s="9">
        <f>IF('Upto Month Current'!$B$50="",0,'Upto Month Current'!$B$50)</f>
        <v>0</v>
      </c>
      <c r="BA8" s="9">
        <f>IF('Upto Month Current'!$B$52="",0,'Upto Month Current'!$B$52)</f>
        <v>0</v>
      </c>
      <c r="BB8" s="9">
        <f>IF('Upto Month Current'!$B$53="",0,'Upto Month Current'!$B$53)</f>
        <v>5877</v>
      </c>
      <c r="BC8" s="9">
        <f>IF('Upto Month Current'!$B$54="",0,'Upto Month Current'!$B$54)</f>
        <v>5875</v>
      </c>
      <c r="BD8" s="9">
        <f>IF('Upto Month Current'!$B$55="",0,'Upto Month Current'!$B$55)</f>
        <v>1</v>
      </c>
      <c r="BE8" s="9">
        <f>IF('Upto Month Current'!$B$56="",0,'Upto Month Current'!$B$56)</f>
        <v>1912</v>
      </c>
      <c r="BF8" s="9">
        <f>IF('Upto Month Current'!$B$58="",0,'Upto Month Current'!$B$58)</f>
        <v>15588</v>
      </c>
      <c r="BG8" s="122">
        <f t="shared" si="2"/>
        <v>236312</v>
      </c>
      <c r="BH8" s="123">
        <f t="shared" si="3"/>
        <v>3198091</v>
      </c>
      <c r="BI8" s="9">
        <f>IF('Upto Month Current'!$B$60="",0,'Upto Month Current'!$B$60)</f>
        <v>7336</v>
      </c>
      <c r="BJ8" s="124">
        <f t="shared" si="1"/>
        <v>3190755</v>
      </c>
      <c r="BK8">
        <f>'Upto Month Current'!$B$61</f>
        <v>3193020</v>
      </c>
    </row>
    <row r="9" spans="1:63" ht="15.6" x14ac:dyDescent="0.3">
      <c r="A9" s="128"/>
      <c r="B9" s="5" t="s">
        <v>209</v>
      </c>
      <c r="C9" s="126">
        <f t="shared" ref="C9:AH9" si="6">C8/C5</f>
        <v>0.80910362151426884</v>
      </c>
      <c r="D9" s="126">
        <f t="shared" si="6"/>
        <v>1.1519671540667589</v>
      </c>
      <c r="E9" s="126">
        <f t="shared" si="6"/>
        <v>0.88587990100299596</v>
      </c>
      <c r="F9" s="126">
        <f t="shared" si="6"/>
        <v>0.74806047653409657</v>
      </c>
      <c r="G9" s="126">
        <f t="shared" si="6"/>
        <v>0.81525190367810274</v>
      </c>
      <c r="H9" s="126" t="e">
        <f t="shared" si="6"/>
        <v>#DIV/0!</v>
      </c>
      <c r="I9" s="126" t="e">
        <f t="shared" si="6"/>
        <v>#DIV/0!</v>
      </c>
      <c r="J9" s="126" t="e">
        <f t="shared" si="6"/>
        <v>#DIV/0!</v>
      </c>
      <c r="K9" s="126" t="e">
        <f t="shared" si="6"/>
        <v>#DIV/0!</v>
      </c>
      <c r="L9" s="126">
        <f t="shared" si="6"/>
        <v>0.27918918918918917</v>
      </c>
      <c r="M9" s="126">
        <f t="shared" si="6"/>
        <v>1.0321957501609786</v>
      </c>
      <c r="N9" s="126">
        <f t="shared" si="6"/>
        <v>1.5442888476463641</v>
      </c>
      <c r="O9" s="126">
        <f t="shared" si="6"/>
        <v>0.97133936434232648</v>
      </c>
      <c r="P9" s="126">
        <f t="shared" si="6"/>
        <v>0.90011471909754315</v>
      </c>
      <c r="Q9" s="126" t="e">
        <f t="shared" si="6"/>
        <v>#DIV/0!</v>
      </c>
      <c r="R9" s="126">
        <f t="shared" si="6"/>
        <v>1.1500487459009128</v>
      </c>
      <c r="S9" s="126" t="e">
        <f t="shared" si="6"/>
        <v>#DIV/0!</v>
      </c>
      <c r="T9" s="126" t="e">
        <f t="shared" si="6"/>
        <v>#DIV/0!</v>
      </c>
      <c r="U9" s="126" t="e">
        <f t="shared" si="6"/>
        <v>#DIV/0!</v>
      </c>
      <c r="V9" s="126" t="e">
        <f t="shared" si="6"/>
        <v>#DIV/0!</v>
      </c>
      <c r="W9" s="126">
        <f t="shared" si="6"/>
        <v>0</v>
      </c>
      <c r="X9" s="126">
        <f t="shared" si="6"/>
        <v>0</v>
      </c>
      <c r="Y9" s="126">
        <f t="shared" si="6"/>
        <v>21.343396226415095</v>
      </c>
      <c r="Z9" s="126" t="e">
        <f t="shared" si="6"/>
        <v>#DIV/0!</v>
      </c>
      <c r="AA9" s="126" t="e">
        <f t="shared" si="6"/>
        <v>#DIV/0!</v>
      </c>
      <c r="AB9" s="126" t="e">
        <f t="shared" si="6"/>
        <v>#DIV/0!</v>
      </c>
      <c r="AC9" s="126">
        <f t="shared" si="6"/>
        <v>0.85918796327669189</v>
      </c>
      <c r="AD9" s="126">
        <f t="shared" si="6"/>
        <v>0.14529627973973078</v>
      </c>
      <c r="AE9" s="126">
        <f t="shared" si="6"/>
        <v>0.27058363731109952</v>
      </c>
      <c r="AF9" s="126">
        <f t="shared" si="6"/>
        <v>8.2435026329199932</v>
      </c>
      <c r="AG9" s="126" t="e">
        <f t="shared" si="6"/>
        <v>#DIV/0!</v>
      </c>
      <c r="AH9" s="126">
        <f t="shared" si="6"/>
        <v>0</v>
      </c>
      <c r="AI9" s="126">
        <f t="shared" ref="AI9:BJ9" si="7">AI8/AI5</f>
        <v>15.395833333333334</v>
      </c>
      <c r="AJ9" s="126">
        <f t="shared" si="7"/>
        <v>0.11181119179837676</v>
      </c>
      <c r="AK9" s="126">
        <f t="shared" si="7"/>
        <v>0.46017947279865395</v>
      </c>
      <c r="AL9" s="126">
        <f t="shared" si="7"/>
        <v>0.44454976303317534</v>
      </c>
      <c r="AM9" s="126">
        <f t="shared" si="7"/>
        <v>0</v>
      </c>
      <c r="AN9" s="126">
        <f t="shared" si="7"/>
        <v>0.70178896491117948</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0.68183361629881156</v>
      </c>
      <c r="AW9" s="126">
        <f t="shared" si="7"/>
        <v>0.94529079237328739</v>
      </c>
      <c r="AX9" s="126">
        <f t="shared" si="7"/>
        <v>2.3599803825404608</v>
      </c>
      <c r="AY9" s="126" t="e">
        <f t="shared" si="7"/>
        <v>#DIV/0!</v>
      </c>
      <c r="AZ9" s="126" t="e">
        <f t="shared" si="7"/>
        <v>#DIV/0!</v>
      </c>
      <c r="BA9" s="126" t="e">
        <f t="shared" si="7"/>
        <v>#DIV/0!</v>
      </c>
      <c r="BB9" s="126">
        <f t="shared" si="7"/>
        <v>3.1029567053854277</v>
      </c>
      <c r="BC9" s="126">
        <f t="shared" si="7"/>
        <v>2.9837480954799389</v>
      </c>
      <c r="BD9" s="126">
        <f t="shared" si="7"/>
        <v>5.235602094240838E-3</v>
      </c>
      <c r="BE9" s="126">
        <f t="shared" si="7"/>
        <v>2.5425531914893615</v>
      </c>
      <c r="BF9" s="126">
        <f t="shared" si="7"/>
        <v>0.19089138980394077</v>
      </c>
      <c r="BG9" s="126">
        <f t="shared" si="7"/>
        <v>0.70682682874303082</v>
      </c>
      <c r="BH9" s="126">
        <f t="shared" si="7"/>
        <v>0.84571753309258302</v>
      </c>
      <c r="BI9" s="126">
        <f t="shared" si="7"/>
        <v>0.39626208610165831</v>
      </c>
      <c r="BJ9" s="126">
        <f t="shared" si="7"/>
        <v>0.84792873981630079</v>
      </c>
    </row>
    <row r="10" spans="1:63" ht="15.6" x14ac:dyDescent="0.3">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6" x14ac:dyDescent="0.3">
      <c r="A11" s="15" t="s">
        <v>136</v>
      </c>
      <c r="B11" s="11" t="s">
        <v>213</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6" x14ac:dyDescent="0.3">
      <c r="A12" s="128" t="s">
        <v>136</v>
      </c>
      <c r="B12" s="5" t="s">
        <v>210</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6" x14ac:dyDescent="0.3">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6" x14ac:dyDescent="0.3">
      <c r="A14" s="128"/>
      <c r="B14" s="12" t="s">
        <v>211</v>
      </c>
      <c r="C14" s="9">
        <f>IF('Upto Month Current'!$C$4="",0,'Upto Month Current'!$C$4)</f>
        <v>3659032</v>
      </c>
      <c r="D14" s="9">
        <f>IF('Upto Month Current'!$C$5="",0,'Upto Month Current'!$C$5)</f>
        <v>900679</v>
      </c>
      <c r="E14" s="9">
        <f>IF('Upto Month Current'!$C$6="",0,'Upto Month Current'!$C$6)</f>
        <v>256021</v>
      </c>
      <c r="F14" s="9">
        <f>IF('Upto Month Current'!$C$7="",0,'Upto Month Current'!$C$7)</f>
        <v>282020</v>
      </c>
      <c r="G14" s="9">
        <f>IF('Upto Month Current'!$C$8="",0,'Upto Month Current'!$C$8)</f>
        <v>221862</v>
      </c>
      <c r="H14" s="9">
        <f>IF('Upto Month Current'!$C$9="",0,'Upto Month Current'!$C$9)</f>
        <v>0</v>
      </c>
      <c r="I14" s="9">
        <f>IF('Upto Month Current'!$C$10="",0,'Upto Month Current'!$C$10)</f>
        <v>0</v>
      </c>
      <c r="J14" s="9">
        <f>IF('Upto Month Current'!$C$11="",0,'Upto Month Current'!$C$11)</f>
        <v>0</v>
      </c>
      <c r="K14" s="9">
        <f>IF('Upto Month Current'!$C$12="",0,'Upto Month Current'!$C$12)</f>
        <v>9</v>
      </c>
      <c r="L14" s="9">
        <f>IF('Upto Month Current'!$C$13="",0,'Upto Month Current'!$C$13)</f>
        <v>55861</v>
      </c>
      <c r="M14" s="9">
        <f>IF('Upto Month Current'!$C$14="",0,'Upto Month Current'!$C$14)</f>
        <v>375179</v>
      </c>
      <c r="N14" s="9">
        <f>IF('Upto Month Current'!$C$15="",0,'Upto Month Current'!$C$15)</f>
        <v>594</v>
      </c>
      <c r="O14" s="9">
        <f>IF('Upto Month Current'!$C$16="",0,'Upto Month Current'!$C$16)</f>
        <v>3916</v>
      </c>
      <c r="P14" s="9">
        <f>IF('Upto Month Current'!$C$17="",0,'Upto Month Current'!$C$17)</f>
        <v>241202</v>
      </c>
      <c r="Q14" s="9">
        <f>IF('Upto Month Current'!$C$18="",0,'Upto Month Current'!$C$18)</f>
        <v>0</v>
      </c>
      <c r="R14" s="9">
        <f>IF('Upto Month Current'!$C$21="",0,'Upto Month Current'!$C$21)</f>
        <v>5540</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30385</v>
      </c>
      <c r="Z14" s="9">
        <f>IF('Upto Month Current'!$C$43="",0,'Upto Month Current'!$C$43)</f>
        <v>2718</v>
      </c>
      <c r="AA14" s="9">
        <f>IF('Upto Month Current'!$C$44="",0,'Upto Month Current'!$C$44)</f>
        <v>1491</v>
      </c>
      <c r="AB14" s="9">
        <f>IF('Upto Month Current'!$C$51="",0,'Upto Month Current'!$C$51)</f>
        <v>0</v>
      </c>
      <c r="AC14" s="121">
        <f t="shared" si="8"/>
        <v>6036509</v>
      </c>
      <c r="AD14" s="9">
        <f>IF('Upto Month Current'!$C$19="",0,'Upto Month Current'!$C$19)</f>
        <v>2564</v>
      </c>
      <c r="AE14" s="9">
        <f>IF('Upto Month Current'!$C$20="",0,'Upto Month Current'!$C$20)</f>
        <v>632</v>
      </c>
      <c r="AF14" s="9">
        <f>IF('Upto Month Current'!$C$22="",0,'Upto Month Current'!$C$22)</f>
        <v>38234</v>
      </c>
      <c r="AG14" s="9">
        <f>IF('Upto Month Current'!$C$23="",0,'Upto Month Current'!$C$23)</f>
        <v>0</v>
      </c>
      <c r="AH14" s="9">
        <f>IF('Upto Month Current'!$C$24="",0,'Upto Month Current'!$C$24)</f>
        <v>0</v>
      </c>
      <c r="AI14" s="9">
        <f>IF('Upto Month Current'!$C$25="",0,'Upto Month Current'!$C$25)</f>
        <v>76</v>
      </c>
      <c r="AJ14" s="9">
        <f>IF('Upto Month Current'!$C$28="",0,'Upto Month Current'!$C$28)</f>
        <v>91084</v>
      </c>
      <c r="AK14" s="9">
        <f>IF('Upto Month Current'!$C$29="",0,'Upto Month Current'!$C$29)</f>
        <v>173660</v>
      </c>
      <c r="AL14" s="9">
        <f>IF('Upto Month Current'!$C$31="",0,'Upto Month Current'!$C$31)</f>
        <v>0</v>
      </c>
      <c r="AM14" s="9">
        <f>IF('Upto Month Current'!$C$32="",0,'Upto Month Current'!$C$32)</f>
        <v>108543</v>
      </c>
      <c r="AN14" s="9">
        <f>IF('Upto Month Current'!$C$33="",0,'Upto Month Current'!$C$33)</f>
        <v>713061</v>
      </c>
      <c r="AO14" s="9">
        <f>IF('Upto Month Current'!$C$34="",0,'Upto Month Current'!$C$34)</f>
        <v>522400</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323</v>
      </c>
      <c r="AW14" s="9">
        <f>IF('Upto Month Current'!$C$46="",0,'Upto Month Current'!$C$46)</f>
        <v>1108</v>
      </c>
      <c r="AX14" s="9">
        <f>IF('Upto Month Current'!$C$47="",0,'Upto Month Current'!$C$47)</f>
        <v>120</v>
      </c>
      <c r="AY14" s="9">
        <f>IF('Upto Month Current'!$C$49="",0,'Upto Month Current'!$C$49)</f>
        <v>0</v>
      </c>
      <c r="AZ14" s="9">
        <f>IF('Upto Month Current'!$C$50="",0,'Upto Month Current'!$C$50)</f>
        <v>0</v>
      </c>
      <c r="BA14" s="9">
        <f>IF('Upto Month Current'!$C$52="",0,'Upto Month Current'!$C$52)</f>
        <v>0</v>
      </c>
      <c r="BB14" s="9">
        <f>IF('Upto Month Current'!$C$53="",0,'Upto Month Current'!$C$53)</f>
        <v>33448</v>
      </c>
      <c r="BC14" s="9">
        <f>IF('Upto Month Current'!$C$54="",0,'Upto Month Current'!$C$54)</f>
        <v>32754</v>
      </c>
      <c r="BD14" s="9">
        <f>IF('Upto Month Current'!$C$55="",0,'Upto Month Current'!$C$55)</f>
        <v>5</v>
      </c>
      <c r="BE14" s="9">
        <f>IF('Upto Month Current'!$C$56="",0,'Upto Month Current'!$C$56)</f>
        <v>9154</v>
      </c>
      <c r="BF14" s="9">
        <f>IF('Upto Month Current'!$C$58="",0,'Upto Month Current'!$C$58)</f>
        <v>9838</v>
      </c>
      <c r="BG14" s="122">
        <f t="shared" si="10"/>
        <v>1737004</v>
      </c>
      <c r="BH14" s="123">
        <f t="shared" si="11"/>
        <v>7773513</v>
      </c>
      <c r="BI14" s="9">
        <f>IF('Upto Month Current'!$C$60="",0,'Upto Month Current'!$C$60)</f>
        <v>353462</v>
      </c>
      <c r="BJ14" s="124">
        <f t="shared" si="9"/>
        <v>7420051</v>
      </c>
      <c r="BK14">
        <f>'Upto Month Current'!$C$61</f>
        <v>7420052</v>
      </c>
    </row>
    <row r="15" spans="1:63" ht="15.6" x14ac:dyDescent="0.3">
      <c r="A15" s="128"/>
      <c r="B15" s="5" t="s">
        <v>209</v>
      </c>
      <c r="C15" s="126">
        <f t="shared" ref="C15:AH15" si="14">C14/C11</f>
        <v>0.78513968240208154</v>
      </c>
      <c r="D15" s="126">
        <f t="shared" si="14"/>
        <v>1.2202685547602692</v>
      </c>
      <c r="E15" s="126">
        <f t="shared" si="14"/>
        <v>0.92401335378507621</v>
      </c>
      <c r="F15" s="126">
        <f t="shared" si="14"/>
        <v>0.82703569784252828</v>
      </c>
      <c r="G15" s="126">
        <f t="shared" si="14"/>
        <v>0.87258611331796831</v>
      </c>
      <c r="H15" s="126" t="e">
        <f t="shared" si="14"/>
        <v>#DIV/0!</v>
      </c>
      <c r="I15" s="126" t="e">
        <f t="shared" si="14"/>
        <v>#DIV/0!</v>
      </c>
      <c r="J15" s="126" t="e">
        <f t="shared" si="14"/>
        <v>#DIV/0!</v>
      </c>
      <c r="K15" s="126" t="e">
        <f t="shared" si="14"/>
        <v>#DIV/0!</v>
      </c>
      <c r="L15" s="126">
        <f t="shared" si="14"/>
        <v>1.0707084259756192</v>
      </c>
      <c r="M15" s="126">
        <f t="shared" si="14"/>
        <v>1.2159856614560882</v>
      </c>
      <c r="N15" s="126">
        <f t="shared" si="14"/>
        <v>2.25</v>
      </c>
      <c r="O15" s="126">
        <f t="shared" si="14"/>
        <v>0.43656633221850616</v>
      </c>
      <c r="P15" s="126">
        <f t="shared" si="14"/>
        <v>0.99999585411458403</v>
      </c>
      <c r="Q15" s="126" t="e">
        <f t="shared" si="14"/>
        <v>#DIV/0!</v>
      </c>
      <c r="R15" s="126">
        <f t="shared" si="14"/>
        <v>1.2355040142729705</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0.87658120914152382</v>
      </c>
      <c r="AD15" s="126">
        <f t="shared" si="14"/>
        <v>0.26359617559370824</v>
      </c>
      <c r="AE15" s="126">
        <f t="shared" si="14"/>
        <v>12.64</v>
      </c>
      <c r="AF15" s="126">
        <f t="shared" si="14"/>
        <v>1.2751467449306297</v>
      </c>
      <c r="AG15" s="126" t="e">
        <f t="shared" si="14"/>
        <v>#DIV/0!</v>
      </c>
      <c r="AH15" s="126" t="e">
        <f t="shared" si="14"/>
        <v>#DIV/0!</v>
      </c>
      <c r="AI15" s="126" t="e">
        <f t="shared" ref="AI15:BJ15" si="15">AI14/AI11</f>
        <v>#DIV/0!</v>
      </c>
      <c r="AJ15" s="126">
        <f t="shared" si="15"/>
        <v>0.43145688462777348</v>
      </c>
      <c r="AK15" s="126">
        <f t="shared" si="15"/>
        <v>0.50211793959896489</v>
      </c>
      <c r="AL15" s="126" t="e">
        <f t="shared" si="15"/>
        <v>#DIV/0!</v>
      </c>
      <c r="AM15" s="126">
        <f t="shared" si="15"/>
        <v>3.1583495795385108</v>
      </c>
      <c r="AN15" s="126">
        <f t="shared" si="15"/>
        <v>0.79635761774307212</v>
      </c>
      <c r="AO15" s="126">
        <f t="shared" si="15"/>
        <v>-7.4044676267150473</v>
      </c>
      <c r="AP15" s="126" t="e">
        <f t="shared" si="15"/>
        <v>#DIV/0!</v>
      </c>
      <c r="AQ15" s="126" t="e">
        <f t="shared" si="15"/>
        <v>#DIV/0!</v>
      </c>
      <c r="AR15" s="126" t="e">
        <f t="shared" si="15"/>
        <v>#DIV/0!</v>
      </c>
      <c r="AS15" s="126" t="e">
        <f t="shared" si="15"/>
        <v>#DIV/0!</v>
      </c>
      <c r="AT15" s="126" t="e">
        <f t="shared" si="15"/>
        <v>#DIV/0!</v>
      </c>
      <c r="AU15" s="126">
        <f t="shared" si="15"/>
        <v>0</v>
      </c>
      <c r="AV15" s="126">
        <f t="shared" si="15"/>
        <v>1.575609756097561</v>
      </c>
      <c r="AW15" s="126">
        <f t="shared" si="15"/>
        <v>2.7839195979899496</v>
      </c>
      <c r="AX15" s="126">
        <f t="shared" si="15"/>
        <v>0.45454545454545453</v>
      </c>
      <c r="AY15" s="126" t="e">
        <f t="shared" si="15"/>
        <v>#DIV/0!</v>
      </c>
      <c r="AZ15" s="126" t="e">
        <f t="shared" si="15"/>
        <v>#DIV/0!</v>
      </c>
      <c r="BA15" s="126" t="e">
        <f t="shared" si="15"/>
        <v>#DIV/0!</v>
      </c>
      <c r="BB15" s="126">
        <f t="shared" si="15"/>
        <v>1.3764609053497943</v>
      </c>
      <c r="BC15" s="126">
        <f t="shared" si="15"/>
        <v>1.3480121820725985</v>
      </c>
      <c r="BD15" s="126" t="e">
        <f t="shared" si="15"/>
        <v>#DIV/0!</v>
      </c>
      <c r="BE15" s="126">
        <f t="shared" si="15"/>
        <v>0.90606750470157382</v>
      </c>
      <c r="BF15" s="126">
        <f t="shared" si="15"/>
        <v>0.32536296590270197</v>
      </c>
      <c r="BG15" s="126">
        <f t="shared" si="15"/>
        <v>1.1237303881357117</v>
      </c>
      <c r="BH15" s="126">
        <f t="shared" si="15"/>
        <v>0.92188749492864885</v>
      </c>
      <c r="BI15" s="126">
        <f t="shared" si="15"/>
        <v>5.5263840898075332</v>
      </c>
      <c r="BJ15" s="126">
        <f t="shared" si="15"/>
        <v>0.88669491164898784</v>
      </c>
    </row>
    <row r="16" spans="1:63" ht="15.6" x14ac:dyDescent="0.3">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6" x14ac:dyDescent="0.3">
      <c r="A17" s="15" t="s">
        <v>137</v>
      </c>
      <c r="B17" s="11" t="s">
        <v>213</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6" x14ac:dyDescent="0.3">
      <c r="A18" s="128" t="s">
        <v>137</v>
      </c>
      <c r="B18" s="5" t="s">
        <v>210</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6" x14ac:dyDescent="0.3">
      <c r="A19" s="128"/>
      <c r="B19" s="132" t="s">
        <v>214</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6" x14ac:dyDescent="0.3">
      <c r="A20" s="128"/>
      <c r="B20" s="12" t="s">
        <v>211</v>
      </c>
      <c r="C20" s="9">
        <f>IF('Upto Month Current'!$D$4="",0,'Upto Month Current'!$D$4)</f>
        <v>767678</v>
      </c>
      <c r="D20" s="9">
        <f>IF('Upto Month Current'!$D$5="",0,'Upto Month Current'!$D$5)</f>
        <v>200481</v>
      </c>
      <c r="E20" s="9">
        <f>IF('Upto Month Current'!$D$6="",0,'Upto Month Current'!$D$6)</f>
        <v>38654</v>
      </c>
      <c r="F20" s="9">
        <f>IF('Upto Month Current'!$D$7="",0,'Upto Month Current'!$D$7)</f>
        <v>93422</v>
      </c>
      <c r="G20" s="9">
        <f>IF('Upto Month Current'!$D$8="",0,'Upto Month Current'!$D$8)</f>
        <v>60490</v>
      </c>
      <c r="H20" s="9">
        <f>IF('Upto Month Current'!$D$9="",0,'Upto Month Current'!$D$9)</f>
        <v>0</v>
      </c>
      <c r="I20" s="9">
        <f>IF('Upto Month Current'!$D$10="",0,'Upto Month Current'!$D$10)</f>
        <v>0</v>
      </c>
      <c r="J20" s="9">
        <f>IF('Upto Month Current'!$D$11="",0,'Upto Month Current'!$D$11)</f>
        <v>7</v>
      </c>
      <c r="K20" s="9">
        <f>IF('Upto Month Current'!$D$12="",0,'Upto Month Current'!$D$12)</f>
        <v>2284</v>
      </c>
      <c r="L20" s="9">
        <f>IF('Upto Month Current'!$D$13="",0,'Upto Month Current'!$D$13)</f>
        <v>5630</v>
      </c>
      <c r="M20" s="9">
        <f>IF('Upto Month Current'!$D$14="",0,'Upto Month Current'!$D$14)</f>
        <v>10130</v>
      </c>
      <c r="N20" s="9">
        <f>IF('Upto Month Current'!$D$15="",0,'Upto Month Current'!$D$15)</f>
        <v>120</v>
      </c>
      <c r="O20" s="9">
        <f>IF('Upto Month Current'!$D$16="",0,'Upto Month Current'!$D$16)</f>
        <v>1494</v>
      </c>
      <c r="P20" s="9">
        <f>IF('Upto Month Current'!$D$17="",0,'Upto Month Current'!$D$17)</f>
        <v>7459</v>
      </c>
      <c r="Q20" s="9">
        <f>IF('Upto Month Current'!$D$18="",0,'Upto Month Current'!$D$18)</f>
        <v>0</v>
      </c>
      <c r="R20" s="9">
        <f>IF('Upto Month Current'!$D$21="",0,'Upto Month Current'!$D$21)</f>
        <v>1896</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582</v>
      </c>
      <c r="Z20" s="9">
        <f>IF('Upto Month Current'!$D$43="",0,'Upto Month Current'!$D$43)</f>
        <v>38</v>
      </c>
      <c r="AA20" s="9">
        <f>IF('Upto Month Current'!$D$44="",0,'Upto Month Current'!$D$44)</f>
        <v>56</v>
      </c>
      <c r="AB20" s="9">
        <f>IF('Upto Month Current'!$D$51="",0,'Upto Month Current'!$D$51)</f>
        <v>138249</v>
      </c>
      <c r="AC20" s="121">
        <f t="shared" si="16"/>
        <v>1328670</v>
      </c>
      <c r="AD20" s="9">
        <f>IF('Upto Month Current'!$D$19="",0,'Upto Month Current'!$D$19)</f>
        <v>749</v>
      </c>
      <c r="AE20" s="9">
        <f>IF('Upto Month Current'!$D$20="",0,'Upto Month Current'!$D$20)</f>
        <v>727</v>
      </c>
      <c r="AF20" s="9">
        <f>IF('Upto Month Current'!$D$22="",0,'Upto Month Current'!$D$22)</f>
        <v>452</v>
      </c>
      <c r="AG20" s="9">
        <f>IF('Upto Month Current'!$D$23="",0,'Upto Month Current'!$D$23)</f>
        <v>0</v>
      </c>
      <c r="AH20" s="9">
        <f>IF('Upto Month Current'!$D$24="",0,'Upto Month Current'!$D$24)</f>
        <v>0</v>
      </c>
      <c r="AI20" s="9">
        <f>IF('Upto Month Current'!$D$25="",0,'Upto Month Current'!$D$25)</f>
        <v>92</v>
      </c>
      <c r="AJ20" s="9">
        <f>IF('Upto Month Current'!$D$28="",0,'Upto Month Current'!$D$28)</f>
        <v>332577</v>
      </c>
      <c r="AK20" s="9">
        <f>IF('Upto Month Current'!$D$29="",0,'Upto Month Current'!$D$29)</f>
        <v>35763</v>
      </c>
      <c r="AL20" s="9">
        <f>IF('Upto Month Current'!$D$31="",0,'Upto Month Current'!$D$31)</f>
        <v>0</v>
      </c>
      <c r="AM20" s="9">
        <f>IF('Upto Month Current'!$D$32="",0,'Upto Month Current'!$D$32)</f>
        <v>210</v>
      </c>
      <c r="AN20" s="9">
        <f>IF('Upto Month Current'!$D$33="",0,'Upto Month Current'!$D$33)</f>
        <v>81090</v>
      </c>
      <c r="AO20" s="9">
        <f>IF('Upto Month Current'!$D$34="",0,'Upto Month Current'!$D$34)</f>
        <v>64666</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114</v>
      </c>
      <c r="AW20" s="9">
        <f>IF('Upto Month Current'!$D$46="",0,'Upto Month Current'!$D$46)</f>
        <v>0</v>
      </c>
      <c r="AX20" s="9">
        <f>IF('Upto Month Current'!$D$47="",0,'Upto Month Current'!$D$47)</f>
        <v>153</v>
      </c>
      <c r="AY20" s="9">
        <f>IF('Upto Month Current'!$D$49="",0,'Upto Month Current'!$D$49)</f>
        <v>0</v>
      </c>
      <c r="AZ20" s="9">
        <f>IF('Upto Month Current'!$D$50="",0,'Upto Month Current'!$D$50)</f>
        <v>0</v>
      </c>
      <c r="BA20" s="9">
        <f>IF('Upto Month Current'!$D$52="",0,'Upto Month Current'!$D$52)</f>
        <v>170857</v>
      </c>
      <c r="BB20" s="9">
        <f>IF('Upto Month Current'!$D$53="",0,'Upto Month Current'!$D$53)</f>
        <v>3035</v>
      </c>
      <c r="BC20" s="9">
        <f>IF('Upto Month Current'!$D$54="",0,'Upto Month Current'!$D$54)</f>
        <v>3035</v>
      </c>
      <c r="BD20" s="9">
        <f>IF('Upto Month Current'!$D$55="",0,'Upto Month Current'!$D$55)</f>
        <v>0</v>
      </c>
      <c r="BE20" s="9">
        <f>IF('Upto Month Current'!$D$56="",0,'Upto Month Current'!$D$56)</f>
        <v>6193</v>
      </c>
      <c r="BF20" s="9">
        <f>IF('Upto Month Current'!$D$58="",0,'Upto Month Current'!$D$58)</f>
        <v>252</v>
      </c>
      <c r="BG20" s="122">
        <f t="shared" si="18"/>
        <v>699965</v>
      </c>
      <c r="BH20" s="123">
        <f t="shared" si="19"/>
        <v>2028635</v>
      </c>
      <c r="BI20" s="9">
        <f>IF('Upto Month Current'!$D$60="",0,'Upto Month Current'!$D$60)</f>
        <v>33665</v>
      </c>
      <c r="BJ20" s="124">
        <f t="shared" si="17"/>
        <v>1994970</v>
      </c>
      <c r="BK20">
        <f>'Upto Month Current'!$D$61</f>
        <v>1994970</v>
      </c>
    </row>
    <row r="21" spans="1:63" ht="15.6" x14ac:dyDescent="0.3">
      <c r="A21" s="128"/>
      <c r="B21" s="5" t="s">
        <v>209</v>
      </c>
      <c r="C21" s="126">
        <f t="shared" ref="C21:AH21" si="22">C20/C17</f>
        <v>0.97079562756395021</v>
      </c>
      <c r="D21" s="126">
        <f t="shared" si="22"/>
        <v>1.2529749256268594</v>
      </c>
      <c r="E21" s="126">
        <f t="shared" si="22"/>
        <v>0.8649749373433584</v>
      </c>
      <c r="F21" s="126">
        <f t="shared" si="22"/>
        <v>0.9892101947247488</v>
      </c>
      <c r="G21" s="126">
        <f t="shared" si="22"/>
        <v>0.87645072953040559</v>
      </c>
      <c r="H21" s="126" t="e">
        <f t="shared" si="22"/>
        <v>#DIV/0!</v>
      </c>
      <c r="I21" s="126" t="e">
        <f t="shared" si="22"/>
        <v>#DIV/0!</v>
      </c>
      <c r="J21" s="126" t="e">
        <f t="shared" si="22"/>
        <v>#DIV/0!</v>
      </c>
      <c r="K21" s="126">
        <f t="shared" si="22"/>
        <v>2.812807881773399</v>
      </c>
      <c r="L21" s="126">
        <f t="shared" si="22"/>
        <v>0.74698155764893193</v>
      </c>
      <c r="M21" s="126">
        <f t="shared" si="22"/>
        <v>1.5092371871275327</v>
      </c>
      <c r="N21" s="126">
        <f t="shared" si="22"/>
        <v>8</v>
      </c>
      <c r="O21" s="126">
        <f t="shared" si="22"/>
        <v>0.54525547445255473</v>
      </c>
      <c r="P21" s="126">
        <f t="shared" si="22"/>
        <v>0.602114949951566</v>
      </c>
      <c r="Q21" s="126" t="e">
        <f t="shared" si="22"/>
        <v>#DIV/0!</v>
      </c>
      <c r="R21" s="126">
        <f t="shared" si="22"/>
        <v>1.2871690427698574</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0.44833345224119703</v>
      </c>
      <c r="AC21" s="126">
        <f t="shared" si="22"/>
        <v>0.88234942543391293</v>
      </c>
      <c r="AD21" s="126">
        <f t="shared" si="22"/>
        <v>1.1280120481927711</v>
      </c>
      <c r="AE21" s="126" t="e">
        <f t="shared" si="22"/>
        <v>#DIV/0!</v>
      </c>
      <c r="AF21" s="126">
        <f t="shared" si="22"/>
        <v>1.3063583815028901</v>
      </c>
      <c r="AG21" s="126" t="e">
        <f t="shared" si="22"/>
        <v>#DIV/0!</v>
      </c>
      <c r="AH21" s="126" t="e">
        <f t="shared" si="22"/>
        <v>#DIV/0!</v>
      </c>
      <c r="AI21" s="126" t="e">
        <f t="shared" ref="AI21:BJ21" si="23">AI20/AI17</f>
        <v>#DIV/0!</v>
      </c>
      <c r="AJ21" s="126">
        <f t="shared" si="23"/>
        <v>0.98975358609606567</v>
      </c>
      <c r="AK21" s="126">
        <f t="shared" si="23"/>
        <v>0.3647722404683707</v>
      </c>
      <c r="AL21" s="126" t="e">
        <f t="shared" si="23"/>
        <v>#DIV/0!</v>
      </c>
      <c r="AM21" s="126" t="e">
        <f t="shared" si="23"/>
        <v>#DIV/0!</v>
      </c>
      <c r="AN21" s="126">
        <f t="shared" si="23"/>
        <v>0.78150750281897818</v>
      </c>
      <c r="AO21" s="126">
        <f t="shared" si="23"/>
        <v>0.62629295316313482</v>
      </c>
      <c r="AP21" s="126" t="e">
        <f t="shared" si="23"/>
        <v>#DIV/0!</v>
      </c>
      <c r="AQ21" s="126" t="e">
        <f t="shared" si="23"/>
        <v>#DIV/0!</v>
      </c>
      <c r="AR21" s="126" t="e">
        <f t="shared" si="23"/>
        <v>#DIV/0!</v>
      </c>
      <c r="AS21" s="126" t="e">
        <f t="shared" si="23"/>
        <v>#DIV/0!</v>
      </c>
      <c r="AT21" s="126" t="e">
        <f t="shared" si="23"/>
        <v>#DIV/0!</v>
      </c>
      <c r="AU21" s="126" t="e">
        <f t="shared" si="23"/>
        <v>#DIV/0!</v>
      </c>
      <c r="AV21" s="126">
        <f t="shared" si="23"/>
        <v>1.6521739130434783</v>
      </c>
      <c r="AW21" s="126">
        <f t="shared" si="23"/>
        <v>0</v>
      </c>
      <c r="AX21" s="126">
        <f t="shared" si="23"/>
        <v>2.4285714285714284</v>
      </c>
      <c r="AY21" s="126" t="e">
        <f t="shared" si="23"/>
        <v>#DIV/0!</v>
      </c>
      <c r="AZ21" s="126" t="e">
        <f t="shared" si="23"/>
        <v>#DIV/0!</v>
      </c>
      <c r="BA21" s="126">
        <f t="shared" si="23"/>
        <v>0.74010526087804029</v>
      </c>
      <c r="BB21" s="126">
        <f t="shared" si="23"/>
        <v>1.179098679098679</v>
      </c>
      <c r="BC21" s="126">
        <f t="shared" si="23"/>
        <v>1.179098679098679</v>
      </c>
      <c r="BD21" s="126" t="e">
        <f t="shared" si="23"/>
        <v>#DIV/0!</v>
      </c>
      <c r="BE21" s="126">
        <f t="shared" si="23"/>
        <v>1.6710739341608203</v>
      </c>
      <c r="BF21" s="126">
        <f t="shared" si="23"/>
        <v>0.27968923418423974</v>
      </c>
      <c r="BG21" s="126">
        <f t="shared" si="23"/>
        <v>0.7927967416689885</v>
      </c>
      <c r="BH21" s="126">
        <f t="shared" si="23"/>
        <v>0.849249687491889</v>
      </c>
      <c r="BI21" s="126">
        <f t="shared" si="23"/>
        <v>0.4718422380445142</v>
      </c>
      <c r="BJ21" s="126">
        <f t="shared" si="23"/>
        <v>0.86086934007655169</v>
      </c>
    </row>
    <row r="22" spans="1:63" ht="15.6" x14ac:dyDescent="0.3">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6" x14ac:dyDescent="0.3">
      <c r="A23" s="15" t="s">
        <v>138</v>
      </c>
      <c r="B23" s="11" t="s">
        <v>213</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6" x14ac:dyDescent="0.3">
      <c r="A24" s="128" t="s">
        <v>138</v>
      </c>
      <c r="B24" s="5" t="s">
        <v>210</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6" x14ac:dyDescent="0.3">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6" x14ac:dyDescent="0.3">
      <c r="A26" s="128"/>
      <c r="B26" s="12" t="s">
        <v>211</v>
      </c>
      <c r="C26" s="9">
        <f>IF('Upto Month Current'!$E$4="",0,'Upto Month Current'!$E$4)</f>
        <v>1195430</v>
      </c>
      <c r="D26" s="9">
        <f>IF('Upto Month Current'!$E$5="",0,'Upto Month Current'!$E$5)</f>
        <v>310895</v>
      </c>
      <c r="E26" s="9">
        <f>IF('Upto Month Current'!$E$6="",0,'Upto Month Current'!$E$6)</f>
        <v>63267</v>
      </c>
      <c r="F26" s="9">
        <f>IF('Upto Month Current'!$E$7="",0,'Upto Month Current'!$E$7)</f>
        <v>143318</v>
      </c>
      <c r="G26" s="9">
        <f>IF('Upto Month Current'!$E$8="",0,'Upto Month Current'!$E$8)</f>
        <v>76282</v>
      </c>
      <c r="H26" s="9">
        <f>IF('Upto Month Current'!$E$9="",0,'Upto Month Current'!$E$9)</f>
        <v>0</v>
      </c>
      <c r="I26" s="9">
        <f>IF('Upto Month Current'!$E$10="",0,'Upto Month Current'!$E$10)</f>
        <v>0</v>
      </c>
      <c r="J26" s="9">
        <f>IF('Upto Month Current'!$E$11="",0,'Upto Month Current'!$E$11)</f>
        <v>0</v>
      </c>
      <c r="K26" s="9">
        <f>IF('Upto Month Current'!$E$12="",0,'Upto Month Current'!$E$12)</f>
        <v>1184</v>
      </c>
      <c r="L26" s="9">
        <f>IF('Upto Month Current'!$E$13="",0,'Upto Month Current'!$E$13)</f>
        <v>23882</v>
      </c>
      <c r="M26" s="9">
        <f>IF('Upto Month Current'!$E$14="",0,'Upto Month Current'!$E$14)</f>
        <v>26967</v>
      </c>
      <c r="N26" s="9">
        <f>IF('Upto Month Current'!$E$15="",0,'Upto Month Current'!$E$15)</f>
        <v>110</v>
      </c>
      <c r="O26" s="9">
        <f>IF('Upto Month Current'!$E$16="",0,'Upto Month Current'!$E$16)</f>
        <v>1585</v>
      </c>
      <c r="P26" s="9">
        <f>IF('Upto Month Current'!$E$17="",0,'Upto Month Current'!$E$17)</f>
        <v>26142</v>
      </c>
      <c r="Q26" s="9">
        <f>IF('Upto Month Current'!$E$18="",0,'Upto Month Current'!$E$18)</f>
        <v>0</v>
      </c>
      <c r="R26" s="9">
        <f>IF('Upto Month Current'!$E$21="",0,'Upto Month Current'!$E$21)</f>
        <v>3858</v>
      </c>
      <c r="S26" s="9">
        <f>IF('Upto Month Current'!$E$26="",0,'Upto Month Current'!$E$26)</f>
        <v>0</v>
      </c>
      <c r="T26" s="9">
        <f>IF('Upto Month Current'!$E$27="",0,'Upto Month Current'!$E$27)</f>
        <v>0</v>
      </c>
      <c r="U26" s="9">
        <f>IF('Upto Month Current'!$E$30="",0,'Upto Month Current'!$E$30)</f>
        <v>0</v>
      </c>
      <c r="V26" s="9">
        <f>IF('Upto Month Current'!$E$35="",0,'Upto Month Current'!$E$35)</f>
        <v>365833</v>
      </c>
      <c r="W26" s="9">
        <f>IF('Upto Month Current'!$E$39="",0,'Upto Month Current'!$E$39)</f>
        <v>0</v>
      </c>
      <c r="X26" s="9">
        <f>IF('Upto Month Current'!$E$40="",0,'Upto Month Current'!$E$40)</f>
        <v>0</v>
      </c>
      <c r="Y26" s="9">
        <f>IF('Upto Month Current'!$E$42="",0,'Upto Month Current'!$E$42)</f>
        <v>16909</v>
      </c>
      <c r="Z26" s="9">
        <f>IF('Upto Month Current'!$E$43="",0,'Upto Month Current'!$E$43)</f>
        <v>1596</v>
      </c>
      <c r="AA26" s="9">
        <f>IF('Upto Month Current'!$E$44="",0,'Upto Month Current'!$E$44)</f>
        <v>922</v>
      </c>
      <c r="AB26" s="9">
        <f>IF('Upto Month Current'!$E$51="",0,'Upto Month Current'!$E$51)</f>
        <v>858667</v>
      </c>
      <c r="AC26" s="121">
        <f t="shared" si="24"/>
        <v>3116847</v>
      </c>
      <c r="AD26" s="9">
        <f>IF('Upto Month Current'!$E$19="",0,'Upto Month Current'!$E$19)</f>
        <v>402</v>
      </c>
      <c r="AE26" s="9">
        <f>IF('Upto Month Current'!$E$20="",0,'Upto Month Current'!$E$20)</f>
        <v>199</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178978</v>
      </c>
      <c r="AK26" s="9">
        <f>IF('Upto Month Current'!$E$29="",0,'Upto Month Current'!$E$29)</f>
        <v>14930</v>
      </c>
      <c r="AL26" s="9">
        <f>IF('Upto Month Current'!$E$31="",0,'Upto Month Current'!$E$31)</f>
        <v>162</v>
      </c>
      <c r="AM26" s="9">
        <f>IF('Upto Month Current'!$E$32="",0,'Upto Month Current'!$E$32)</f>
        <v>0</v>
      </c>
      <c r="AN26" s="9">
        <f>IF('Upto Month Current'!$E$33="",0,'Upto Month Current'!$E$33)</f>
        <v>106660</v>
      </c>
      <c r="AO26" s="9">
        <f>IF('Upto Month Current'!$E$34="",0,'Upto Month Current'!$E$34)</f>
        <v>-227880</v>
      </c>
      <c r="AP26" s="9">
        <f>IF('Upto Month Current'!$E$36="",0,'Upto Month Current'!$E$36)</f>
        <v>291476</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186</v>
      </c>
      <c r="AY26" s="9">
        <f>IF('Upto Month Current'!$E$49="",0,'Upto Month Current'!$E$49)</f>
        <v>0</v>
      </c>
      <c r="AZ26" s="9">
        <f>IF('Upto Month Current'!$E$50="",0,'Upto Month Current'!$E$50)</f>
        <v>0</v>
      </c>
      <c r="BA26" s="9">
        <f>IF('Upto Month Current'!$E$52="",0,'Upto Month Current'!$E$52)</f>
        <v>800091</v>
      </c>
      <c r="BB26" s="9">
        <f>IF('Upto Month Current'!$E$53="",0,'Upto Month Current'!$E$53)</f>
        <v>2017</v>
      </c>
      <c r="BC26" s="9">
        <f>IF('Upto Month Current'!$E$54="",0,'Upto Month Current'!$E$54)</f>
        <v>2017</v>
      </c>
      <c r="BD26" s="9">
        <f>IF('Upto Month Current'!$E$55="",0,'Upto Month Current'!$E$55)</f>
        <v>0</v>
      </c>
      <c r="BE26" s="9">
        <f>IF('Upto Month Current'!$E$56="",0,'Upto Month Current'!$E$56)</f>
        <v>12962</v>
      </c>
      <c r="BF26" s="9">
        <f>IF('Upto Month Current'!$E$58="",0,'Upto Month Current'!$E$58)</f>
        <v>359</v>
      </c>
      <c r="BG26" s="122">
        <f t="shared" si="26"/>
        <v>1182559</v>
      </c>
      <c r="BH26" s="123">
        <f t="shared" si="27"/>
        <v>4299406</v>
      </c>
      <c r="BI26" s="9">
        <f>IF('Upto Month Current'!$E$60="",0,'Upto Month Current'!$E$60)</f>
        <v>47295</v>
      </c>
      <c r="BJ26" s="124">
        <f t="shared" si="25"/>
        <v>4252111</v>
      </c>
      <c r="BK26">
        <f>'Upto Month Current'!$E$61</f>
        <v>4252186</v>
      </c>
    </row>
    <row r="27" spans="1:63" ht="15.6" x14ac:dyDescent="0.3">
      <c r="A27" s="128"/>
      <c r="B27" s="5" t="s">
        <v>209</v>
      </c>
      <c r="C27" s="126">
        <f t="shared" ref="C27:AH27" si="30">C26/C23</f>
        <v>0.83757223651538337</v>
      </c>
      <c r="D27" s="126">
        <f t="shared" si="30"/>
        <v>1.2428442362121623</v>
      </c>
      <c r="E27" s="126">
        <f t="shared" si="30"/>
        <v>0.95543507807544781</v>
      </c>
      <c r="F27" s="126">
        <f t="shared" si="30"/>
        <v>0.84200693261265491</v>
      </c>
      <c r="G27" s="126">
        <f t="shared" si="30"/>
        <v>0.86459100749186779</v>
      </c>
      <c r="H27" s="126" t="e">
        <f t="shared" si="30"/>
        <v>#DIV/0!</v>
      </c>
      <c r="I27" s="126" t="e">
        <f t="shared" si="30"/>
        <v>#DIV/0!</v>
      </c>
      <c r="J27" s="126" t="e">
        <f t="shared" si="30"/>
        <v>#DIV/0!</v>
      </c>
      <c r="K27" s="126">
        <f t="shared" si="30"/>
        <v>0.48071457572066584</v>
      </c>
      <c r="L27" s="126">
        <f t="shared" si="30"/>
        <v>0.77308040916742193</v>
      </c>
      <c r="M27" s="126">
        <f t="shared" si="30"/>
        <v>1.5789566133848587</v>
      </c>
      <c r="N27" s="126">
        <f t="shared" si="30"/>
        <v>0.86614173228346458</v>
      </c>
      <c r="O27" s="126">
        <f t="shared" si="30"/>
        <v>0.57199566943341751</v>
      </c>
      <c r="P27" s="126">
        <f t="shared" si="30"/>
        <v>1.3101132604991481</v>
      </c>
      <c r="Q27" s="126" t="e">
        <f t="shared" si="30"/>
        <v>#DIV/0!</v>
      </c>
      <c r="R27" s="126">
        <f t="shared" si="30"/>
        <v>1.8206701274185937</v>
      </c>
      <c r="S27" s="126" t="e">
        <f t="shared" si="30"/>
        <v>#DIV/0!</v>
      </c>
      <c r="T27" s="126" t="e">
        <f t="shared" si="30"/>
        <v>#DIV/0!</v>
      </c>
      <c r="U27" s="126" t="e">
        <f t="shared" si="30"/>
        <v>#DIV/0!</v>
      </c>
      <c r="V27" s="126">
        <f t="shared" si="30"/>
        <v>1.2464709790626758</v>
      </c>
      <c r="W27" s="126" t="e">
        <f t="shared" si="30"/>
        <v>#DIV/0!</v>
      </c>
      <c r="X27" s="126" t="e">
        <f t="shared" si="30"/>
        <v>#DIV/0!</v>
      </c>
      <c r="Y27" s="126">
        <f t="shared" si="30"/>
        <v>50.175074183976264</v>
      </c>
      <c r="Z27" s="126">
        <f t="shared" si="30"/>
        <v>72.545454545454547</v>
      </c>
      <c r="AA27" s="126">
        <f t="shared" si="30"/>
        <v>18.078431372549019</v>
      </c>
      <c r="AB27" s="126">
        <f t="shared" si="30"/>
        <v>0.62035779410872249</v>
      </c>
      <c r="AC27" s="126">
        <f t="shared" si="30"/>
        <v>0.82993775294439998</v>
      </c>
      <c r="AD27" s="126">
        <f t="shared" si="30"/>
        <v>0.27590940288263555</v>
      </c>
      <c r="AE27" s="126">
        <f t="shared" si="30"/>
        <v>3.3728813559322033</v>
      </c>
      <c r="AF27" s="126" t="e">
        <f t="shared" si="30"/>
        <v>#DIV/0!</v>
      </c>
      <c r="AG27" s="126" t="e">
        <f t="shared" si="30"/>
        <v>#DIV/0!</v>
      </c>
      <c r="AH27" s="126" t="e">
        <f t="shared" si="30"/>
        <v>#DIV/0!</v>
      </c>
      <c r="AI27" s="126" t="e">
        <f t="shared" ref="AI27:BJ27" si="31">AI26/AI23</f>
        <v>#DIV/0!</v>
      </c>
      <c r="AJ27" s="126">
        <f t="shared" si="31"/>
        <v>1.0690998148258766</v>
      </c>
      <c r="AK27" s="126">
        <f t="shared" si="31"/>
        <v>0.46615461471212688</v>
      </c>
      <c r="AL27" s="126">
        <f t="shared" si="31"/>
        <v>0.4175257731958763</v>
      </c>
      <c r="AM27" s="126" t="e">
        <f t="shared" si="31"/>
        <v>#DIV/0!</v>
      </c>
      <c r="AN27" s="126">
        <f t="shared" si="31"/>
        <v>0.88040347010705822</v>
      </c>
      <c r="AO27" s="126">
        <f t="shared" si="31"/>
        <v>-5.4998310566201667</v>
      </c>
      <c r="AP27" s="126">
        <f t="shared" si="31"/>
        <v>4.3155416709850316</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1.5235620638109475</v>
      </c>
      <c r="BB27" s="126">
        <f t="shared" si="31"/>
        <v>1.7539130434782608</v>
      </c>
      <c r="BC27" s="126">
        <f t="shared" si="31"/>
        <v>1.7539130434782608</v>
      </c>
      <c r="BD27" s="126" t="e">
        <f t="shared" si="31"/>
        <v>#DIV/0!</v>
      </c>
      <c r="BE27" s="126">
        <f t="shared" si="31"/>
        <v>6.2167865707434053</v>
      </c>
      <c r="BF27" s="126">
        <f t="shared" si="31"/>
        <v>0.71371769383697814</v>
      </c>
      <c r="BG27" s="126">
        <f t="shared" si="31"/>
        <v>1.2299118355817322</v>
      </c>
      <c r="BH27" s="126">
        <f t="shared" si="31"/>
        <v>0.91146694797433458</v>
      </c>
      <c r="BI27" s="126">
        <f t="shared" si="31"/>
        <v>0.4504242816735079</v>
      </c>
      <c r="BJ27" s="126">
        <f t="shared" si="31"/>
        <v>0.92196342728138247</v>
      </c>
    </row>
    <row r="28" spans="1:63" ht="15.6" x14ac:dyDescent="0.3">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6" x14ac:dyDescent="0.3">
      <c r="A29" s="15" t="s">
        <v>139</v>
      </c>
      <c r="B29" s="11" t="s">
        <v>213</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6" x14ac:dyDescent="0.3">
      <c r="A30" s="128" t="s">
        <v>139</v>
      </c>
      <c r="B30" s="5" t="s">
        <v>210</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6" x14ac:dyDescent="0.3">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6" x14ac:dyDescent="0.3">
      <c r="A32" s="128"/>
      <c r="B32" s="12" t="s">
        <v>211</v>
      </c>
      <c r="C32" s="9">
        <f>IF('Upto Month Current'!$F$4="",0,'Upto Month Current'!$F$4)</f>
        <v>1811400</v>
      </c>
      <c r="D32" s="9">
        <f>IF('Upto Month Current'!$F$5="",0,'Upto Month Current'!$F$5)</f>
        <v>476217</v>
      </c>
      <c r="E32" s="9">
        <f>IF('Upto Month Current'!$F$6="",0,'Upto Month Current'!$F$6)</f>
        <v>113628</v>
      </c>
      <c r="F32" s="9">
        <f>IF('Upto Month Current'!$F$7="",0,'Upto Month Current'!$F$7)</f>
        <v>159713</v>
      </c>
      <c r="G32" s="9">
        <f>IF('Upto Month Current'!$F$8="",0,'Upto Month Current'!$F$8)</f>
        <v>111411</v>
      </c>
      <c r="H32" s="9">
        <f>IF('Upto Month Current'!$F$9="",0,'Upto Month Current'!$F$9)</f>
        <v>0</v>
      </c>
      <c r="I32" s="9">
        <f>IF('Upto Month Current'!$F$10="",0,'Upto Month Current'!$F$10)</f>
        <v>0</v>
      </c>
      <c r="J32" s="9">
        <f>IF('Upto Month Current'!$F$11="",0,'Upto Month Current'!$F$11)</f>
        <v>1942</v>
      </c>
      <c r="K32" s="9">
        <f>IF('Upto Month Current'!$F$12="",0,'Upto Month Current'!$F$12)</f>
        <v>1001</v>
      </c>
      <c r="L32" s="9">
        <f>IF('Upto Month Current'!$F$13="",0,'Upto Month Current'!$F$13)</f>
        <v>22352</v>
      </c>
      <c r="M32" s="9">
        <f>IF('Upto Month Current'!$F$14="",0,'Upto Month Current'!$F$14)</f>
        <v>40020</v>
      </c>
      <c r="N32" s="9">
        <f>IF('Upto Month Current'!$F$15="",0,'Upto Month Current'!$F$15)</f>
        <v>79</v>
      </c>
      <c r="O32" s="9">
        <f>IF('Upto Month Current'!$F$16="",0,'Upto Month Current'!$F$16)</f>
        <v>4468</v>
      </c>
      <c r="P32" s="9">
        <f>IF('Upto Month Current'!$F$17="",0,'Upto Month Current'!$F$17)</f>
        <v>167602</v>
      </c>
      <c r="Q32" s="9">
        <f>IF('Upto Month Current'!$F$18="",0,'Upto Month Current'!$F$18)</f>
        <v>0</v>
      </c>
      <c r="R32" s="9">
        <f>IF('Upto Month Current'!$F$21="",0,'Upto Month Current'!$F$21)</f>
        <v>5798</v>
      </c>
      <c r="S32" s="9">
        <f>IF('Upto Month Current'!$F$26="",0,'Upto Month Current'!$F$26)</f>
        <v>0</v>
      </c>
      <c r="T32" s="9">
        <f>IF('Upto Month Current'!$F$27="",0,'Upto Month Current'!$F$27)</f>
        <v>0</v>
      </c>
      <c r="U32" s="9">
        <f>IF('Upto Month Current'!$F$30="",0,'Upto Month Current'!$F$30)</f>
        <v>0</v>
      </c>
      <c r="V32" s="9">
        <f>IF('Upto Month Current'!$F$35="",0,'Upto Month Current'!$F$35)</f>
        <v>7839</v>
      </c>
      <c r="W32" s="9">
        <f>IF('Upto Month Current'!$F$39="",0,'Upto Month Current'!$F$39)</f>
        <v>0</v>
      </c>
      <c r="X32" s="9">
        <f>IF('Upto Month Current'!$F$40="",0,'Upto Month Current'!$F$40)</f>
        <v>0</v>
      </c>
      <c r="Y32" s="9">
        <f>IF('Upto Month Current'!$F$42="",0,'Upto Month Current'!$F$42)</f>
        <v>19753</v>
      </c>
      <c r="Z32" s="9">
        <f>IF('Upto Month Current'!$F$43="",0,'Upto Month Current'!$F$43)</f>
        <v>2037</v>
      </c>
      <c r="AA32" s="9">
        <f>IF('Upto Month Current'!$F$44="",0,'Upto Month Current'!$F$44)</f>
        <v>1519</v>
      </c>
      <c r="AB32" s="9">
        <f>IF('Upto Month Current'!$F$51="",0,'Upto Month Current'!$F$51)</f>
        <v>0</v>
      </c>
      <c r="AC32" s="121">
        <f t="shared" si="32"/>
        <v>2946779</v>
      </c>
      <c r="AD32" s="9">
        <f>IF('Upto Month Current'!$F$19="",0,'Upto Month Current'!$F$19)</f>
        <v>3213</v>
      </c>
      <c r="AE32" s="9">
        <f>IF('Upto Month Current'!$F$20="",0,'Upto Month Current'!$F$20)</f>
        <v>54817</v>
      </c>
      <c r="AF32" s="9">
        <f>IF('Upto Month Current'!$F$22="",0,'Upto Month Current'!$F$22)</f>
        <v>2503</v>
      </c>
      <c r="AG32" s="9">
        <f>IF('Upto Month Current'!$F$23="",0,'Upto Month Current'!$F$23)</f>
        <v>0</v>
      </c>
      <c r="AH32" s="9">
        <f>IF('Upto Month Current'!$F$24="",0,'Upto Month Current'!$F$24)</f>
        <v>0</v>
      </c>
      <c r="AI32" s="9">
        <f>IF('Upto Month Current'!$F$25="",0,'Upto Month Current'!$F$25)</f>
        <v>222</v>
      </c>
      <c r="AJ32" s="9">
        <f>IF('Upto Month Current'!$F$28="",0,'Upto Month Current'!$F$28)</f>
        <v>196364</v>
      </c>
      <c r="AK32" s="9">
        <f>IF('Upto Month Current'!$F$29="",0,'Upto Month Current'!$F$29)</f>
        <v>201483</v>
      </c>
      <c r="AL32" s="9">
        <f>IF('Upto Month Current'!$F$31="",0,'Upto Month Current'!$F$31)</f>
        <v>0</v>
      </c>
      <c r="AM32" s="9">
        <f>IF('Upto Month Current'!$F$32="",0,'Upto Month Current'!$F$32)</f>
        <v>2605</v>
      </c>
      <c r="AN32" s="9">
        <f>IF('Upto Month Current'!$F$33="",0,'Upto Month Current'!$F$33)</f>
        <v>603958</v>
      </c>
      <c r="AO32" s="9">
        <f>IF('Upto Month Current'!$F$34="",0,'Upto Month Current'!$F$34)</f>
        <v>39969</v>
      </c>
      <c r="AP32" s="9">
        <f>IF('Upto Month Current'!$F$36="",0,'Upto Month Current'!$F$36)</f>
        <v>14955</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12</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21563</v>
      </c>
      <c r="BC32" s="9">
        <f>IF('Upto Month Current'!$F$54="",0,'Upto Month Current'!$F$54)</f>
        <v>21563</v>
      </c>
      <c r="BD32" s="9">
        <f>IF('Upto Month Current'!$F$55="",0,'Upto Month Current'!$F$55)</f>
        <v>0</v>
      </c>
      <c r="BE32" s="9">
        <f>IF('Upto Month Current'!$F$56="",0,'Upto Month Current'!$F$56)</f>
        <v>57406</v>
      </c>
      <c r="BF32" s="9">
        <f>IF('Upto Month Current'!$F$58="",0,'Upto Month Current'!$F$58)</f>
        <v>435254</v>
      </c>
      <c r="BG32" s="122">
        <f t="shared" si="34"/>
        <v>1655887</v>
      </c>
      <c r="BH32" s="123">
        <f t="shared" si="35"/>
        <v>4602666</v>
      </c>
      <c r="BI32" s="9">
        <f>IF('Upto Month Current'!$F$60="",0,'Upto Month Current'!$F$60)</f>
        <v>48367</v>
      </c>
      <c r="BJ32" s="124">
        <f t="shared" si="33"/>
        <v>4554299</v>
      </c>
      <c r="BK32">
        <f>'Upto Month Current'!$F$61</f>
        <v>4554339</v>
      </c>
    </row>
    <row r="33" spans="1:63" ht="15.6" x14ac:dyDescent="0.3">
      <c r="A33" s="128"/>
      <c r="B33" s="5" t="s">
        <v>209</v>
      </c>
      <c r="C33" s="126">
        <f t="shared" ref="C33:AH33" si="38">C32/C29</f>
        <v>0.72142325170160149</v>
      </c>
      <c r="D33" s="126">
        <f t="shared" si="38"/>
        <v>1.2152298953234968</v>
      </c>
      <c r="E33" s="126">
        <f t="shared" si="38"/>
        <v>0.89274041483343813</v>
      </c>
      <c r="F33" s="126">
        <f t="shared" si="38"/>
        <v>0.81478741748206795</v>
      </c>
      <c r="G33" s="126">
        <f t="shared" si="38"/>
        <v>0.8245093395695805</v>
      </c>
      <c r="H33" s="126" t="e">
        <f t="shared" si="38"/>
        <v>#DIV/0!</v>
      </c>
      <c r="I33" s="126" t="e">
        <f t="shared" si="38"/>
        <v>#DIV/0!</v>
      </c>
      <c r="J33" s="126">
        <f t="shared" si="38"/>
        <v>1.7638510445049955</v>
      </c>
      <c r="K33" s="126">
        <f t="shared" si="38"/>
        <v>0.69177608845888039</v>
      </c>
      <c r="L33" s="126">
        <f t="shared" si="38"/>
        <v>0.75155509229682926</v>
      </c>
      <c r="M33" s="126">
        <f t="shared" si="38"/>
        <v>0.81922580909295617</v>
      </c>
      <c r="N33" s="126">
        <f t="shared" si="38"/>
        <v>0.32113821138211385</v>
      </c>
      <c r="O33" s="126">
        <f t="shared" si="38"/>
        <v>0.73318017722349849</v>
      </c>
      <c r="P33" s="126">
        <f t="shared" si="38"/>
        <v>1.0509280160521695</v>
      </c>
      <c r="Q33" s="126" t="e">
        <f t="shared" si="38"/>
        <v>#DIV/0!</v>
      </c>
      <c r="R33" s="126">
        <f t="shared" si="38"/>
        <v>1.5016835016835017</v>
      </c>
      <c r="S33" s="126" t="e">
        <f t="shared" si="38"/>
        <v>#DIV/0!</v>
      </c>
      <c r="T33" s="126" t="e">
        <f t="shared" si="38"/>
        <v>#DIV/0!</v>
      </c>
      <c r="U33" s="126" t="e">
        <f t="shared" si="38"/>
        <v>#DIV/0!</v>
      </c>
      <c r="V33" s="126">
        <f t="shared" si="38"/>
        <v>0.42974617619648048</v>
      </c>
      <c r="W33" s="126" t="e">
        <f t="shared" si="38"/>
        <v>#DIV/0!</v>
      </c>
      <c r="X33" s="126" t="e">
        <f t="shared" si="38"/>
        <v>#DIV/0!</v>
      </c>
      <c r="Y33" s="126">
        <f t="shared" si="38"/>
        <v>32.542009884678748</v>
      </c>
      <c r="Z33" s="126" t="e">
        <f t="shared" si="38"/>
        <v>#DIV/0!</v>
      </c>
      <c r="AA33" s="126">
        <f t="shared" si="38"/>
        <v>379.75</v>
      </c>
      <c r="AB33" s="126" t="e">
        <f t="shared" si="38"/>
        <v>#DIV/0!</v>
      </c>
      <c r="AC33" s="126">
        <f t="shared" si="38"/>
        <v>0.81159726443392288</v>
      </c>
      <c r="AD33" s="126">
        <f t="shared" si="38"/>
        <v>0.63435340572556764</v>
      </c>
      <c r="AE33" s="126">
        <f t="shared" si="38"/>
        <v>2.2228214589838204</v>
      </c>
      <c r="AF33" s="126">
        <f t="shared" si="38"/>
        <v>0.45750319868397005</v>
      </c>
      <c r="AG33" s="126" t="e">
        <f t="shared" si="38"/>
        <v>#DIV/0!</v>
      </c>
      <c r="AH33" s="126" t="e">
        <f t="shared" si="38"/>
        <v>#DIV/0!</v>
      </c>
      <c r="AI33" s="126">
        <f t="shared" ref="AI33:BJ33" si="39">AI32/AI29</f>
        <v>1.7619047619047619</v>
      </c>
      <c r="AJ33" s="126">
        <f t="shared" si="39"/>
        <v>0.87370355374217457</v>
      </c>
      <c r="AK33" s="126">
        <f t="shared" si="39"/>
        <v>0.51858705919598069</v>
      </c>
      <c r="AL33" s="126" t="e">
        <f t="shared" si="39"/>
        <v>#DIV/0!</v>
      </c>
      <c r="AM33" s="126">
        <f t="shared" si="39"/>
        <v>2.0131375579598147</v>
      </c>
      <c r="AN33" s="126">
        <f t="shared" si="39"/>
        <v>1.182944051081666</v>
      </c>
      <c r="AO33" s="126">
        <f t="shared" si="39"/>
        <v>0.21121245428988142</v>
      </c>
      <c r="AP33" s="126">
        <f t="shared" si="39"/>
        <v>0.92842066054134587</v>
      </c>
      <c r="AQ33" s="126" t="e">
        <f t="shared" si="39"/>
        <v>#DIV/0!</v>
      </c>
      <c r="AR33" s="126" t="e">
        <f t="shared" si="39"/>
        <v>#DIV/0!</v>
      </c>
      <c r="AS33" s="126" t="e">
        <f t="shared" si="39"/>
        <v>#DIV/0!</v>
      </c>
      <c r="AT33" s="126" t="e">
        <f t="shared" si="39"/>
        <v>#DIV/0!</v>
      </c>
      <c r="AU33" s="126" t="e">
        <f t="shared" si="39"/>
        <v>#DIV/0!</v>
      </c>
      <c r="AV33" s="126">
        <f t="shared" si="39"/>
        <v>0.70588235294117652</v>
      </c>
      <c r="AW33" s="126">
        <f t="shared" si="39"/>
        <v>0</v>
      </c>
      <c r="AX33" s="126" t="e">
        <f t="shared" si="39"/>
        <v>#DIV/0!</v>
      </c>
      <c r="AY33" s="126" t="e">
        <f t="shared" si="39"/>
        <v>#DIV/0!</v>
      </c>
      <c r="AZ33" s="126" t="e">
        <f t="shared" si="39"/>
        <v>#DIV/0!</v>
      </c>
      <c r="BA33" s="126" t="e">
        <f t="shared" si="39"/>
        <v>#DIV/0!</v>
      </c>
      <c r="BB33" s="126">
        <f t="shared" si="39"/>
        <v>1.9683249657690551</v>
      </c>
      <c r="BC33" s="126">
        <f t="shared" si="39"/>
        <v>1.9677860923526191</v>
      </c>
      <c r="BD33" s="126" t="e">
        <f t="shared" si="39"/>
        <v>#DIV/0!</v>
      </c>
      <c r="BE33" s="126">
        <f t="shared" si="39"/>
        <v>11.625354394491698</v>
      </c>
      <c r="BF33" s="126">
        <f t="shared" si="39"/>
        <v>1.6099410402657257</v>
      </c>
      <c r="BG33" s="126">
        <f t="shared" si="39"/>
        <v>0.99569345220736127</v>
      </c>
      <c r="BH33" s="126">
        <f t="shared" si="39"/>
        <v>0.86943018061583477</v>
      </c>
      <c r="BI33" s="126">
        <f t="shared" si="39"/>
        <v>0.56169506091117072</v>
      </c>
      <c r="BJ33" s="126">
        <f t="shared" si="39"/>
        <v>0.87451848475136906</v>
      </c>
    </row>
    <row r="34" spans="1:63" ht="15.6" x14ac:dyDescent="0.3">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6" x14ac:dyDescent="0.3">
      <c r="A35" s="15" t="s">
        <v>140</v>
      </c>
      <c r="B35" s="11" t="s">
        <v>213</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6" x14ac:dyDescent="0.3">
      <c r="A36" s="128" t="s">
        <v>140</v>
      </c>
      <c r="B36" s="5" t="s">
        <v>210</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6" x14ac:dyDescent="0.3">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6" x14ac:dyDescent="0.3">
      <c r="A38" s="128"/>
      <c r="B38" s="12" t="s">
        <v>211</v>
      </c>
      <c r="C38" s="9">
        <f>IF('Upto Month Current'!$G$4="",0,'Upto Month Current'!$G$4)</f>
        <v>3784988</v>
      </c>
      <c r="D38" s="9">
        <f>IF('Upto Month Current'!$G$5="",0,'Upto Month Current'!$G$5)</f>
        <v>1229117</v>
      </c>
      <c r="E38" s="9">
        <f>IF('Upto Month Current'!$G$6="",0,'Upto Month Current'!$G$6)</f>
        <v>163654</v>
      </c>
      <c r="F38" s="9">
        <f>IF('Upto Month Current'!$G$7="",0,'Upto Month Current'!$G$7)</f>
        <v>644830</v>
      </c>
      <c r="G38" s="9">
        <f>IF('Upto Month Current'!$G$8="",0,'Upto Month Current'!$G$8)</f>
        <v>215892</v>
      </c>
      <c r="H38" s="9">
        <f>IF('Upto Month Current'!$G$9="",0,'Upto Month Current'!$G$9)</f>
        <v>0</v>
      </c>
      <c r="I38" s="9">
        <f>IF('Upto Month Current'!$G$10="",0,'Upto Month Current'!$G$10)</f>
        <v>0</v>
      </c>
      <c r="J38" s="9">
        <f>IF('Upto Month Current'!$G$11="",0,'Upto Month Current'!$G$11)</f>
        <v>1241023</v>
      </c>
      <c r="K38" s="9">
        <f>IF('Upto Month Current'!$G$12="",0,'Upto Month Current'!$G$12)</f>
        <v>6341</v>
      </c>
      <c r="L38" s="9">
        <f>IF('Upto Month Current'!$G$13="",0,'Upto Month Current'!$G$13)</f>
        <v>75451</v>
      </c>
      <c r="M38" s="9">
        <f>IF('Upto Month Current'!$G$14="",0,'Upto Month Current'!$G$14)</f>
        <v>231739</v>
      </c>
      <c r="N38" s="9">
        <f>IF('Upto Month Current'!$G$15="",0,'Upto Month Current'!$G$15)</f>
        <v>650</v>
      </c>
      <c r="O38" s="9">
        <f>IF('Upto Month Current'!$G$16="",0,'Upto Month Current'!$G$16)</f>
        <v>5390</v>
      </c>
      <c r="P38" s="9">
        <f>IF('Upto Month Current'!$G$17="",0,'Upto Month Current'!$G$17)</f>
        <v>11214</v>
      </c>
      <c r="Q38" s="9">
        <f>IF('Upto Month Current'!$G$18="",0,'Upto Month Current'!$G$18)</f>
        <v>0</v>
      </c>
      <c r="R38" s="9">
        <f>IF('Upto Month Current'!$G$21="",0,'Upto Month Current'!$G$21)</f>
        <v>10131</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6732</v>
      </c>
      <c r="Z38" s="9">
        <f>IF('Upto Month Current'!$G$43="",0,'Upto Month Current'!$G$43)</f>
        <v>868</v>
      </c>
      <c r="AA38" s="9">
        <f>IF('Upto Month Current'!$G$44="",0,'Upto Month Current'!$G$44)</f>
        <v>1118</v>
      </c>
      <c r="AB38" s="9">
        <f>IF('Upto Month Current'!$G$51="",0,'Upto Month Current'!$G$51)</f>
        <v>0</v>
      </c>
      <c r="AC38" s="121">
        <f t="shared" si="40"/>
        <v>7629138</v>
      </c>
      <c r="AD38" s="9">
        <f>IF('Upto Month Current'!$G$19="",0,'Upto Month Current'!$G$19)</f>
        <v>2971</v>
      </c>
      <c r="AE38" s="9">
        <f>IF('Upto Month Current'!$G$20="",0,'Upto Month Current'!$G$20)</f>
        <v>1619</v>
      </c>
      <c r="AF38" s="9">
        <f>IF('Upto Month Current'!$G$22="",0,'Upto Month Current'!$G$22)</f>
        <v>3863</v>
      </c>
      <c r="AG38" s="9">
        <f>IF('Upto Month Current'!$G$23="",0,'Upto Month Current'!$G$23)</f>
        <v>0</v>
      </c>
      <c r="AH38" s="9">
        <f>IF('Upto Month Current'!$G$24="",0,'Upto Month Current'!$G$24)</f>
        <v>0</v>
      </c>
      <c r="AI38" s="9">
        <f>IF('Upto Month Current'!$G$25="",0,'Upto Month Current'!$G$25)</f>
        <v>175</v>
      </c>
      <c r="AJ38" s="9">
        <f>IF('Upto Month Current'!$G$28="",0,'Upto Month Current'!$G$28)</f>
        <v>112983</v>
      </c>
      <c r="AK38" s="9">
        <f>IF('Upto Month Current'!$G$29="",0,'Upto Month Current'!$G$29)</f>
        <v>17724</v>
      </c>
      <c r="AL38" s="9">
        <f>IF('Upto Month Current'!$G$31="",0,'Upto Month Current'!$G$31)</f>
        <v>665992</v>
      </c>
      <c r="AM38" s="9">
        <f>IF('Upto Month Current'!$G$32="",0,'Upto Month Current'!$G$32)</f>
        <v>25661</v>
      </c>
      <c r="AN38" s="9">
        <f>IF('Upto Month Current'!$G$33="",0,'Upto Month Current'!$G$33)</f>
        <v>508649</v>
      </c>
      <c r="AO38" s="9">
        <f>IF('Upto Month Current'!$G$34="",0,'Upto Month Current'!$G$34)</f>
        <v>-4141</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196</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25381</v>
      </c>
      <c r="BC38" s="9">
        <f>IF('Upto Month Current'!$G$54="",0,'Upto Month Current'!$G$54)</f>
        <v>25381</v>
      </c>
      <c r="BD38" s="9">
        <f>IF('Upto Month Current'!$G$55="",0,'Upto Month Current'!$G$55)</f>
        <v>0</v>
      </c>
      <c r="BE38" s="9">
        <f>IF('Upto Month Current'!$G$56="",0,'Upto Month Current'!$G$56)</f>
        <v>30199</v>
      </c>
      <c r="BF38" s="9">
        <f>IF('Upto Month Current'!$G$58="",0,'Upto Month Current'!$G$58)</f>
        <v>-475</v>
      </c>
      <c r="BG38" s="122">
        <f t="shared" si="42"/>
        <v>1416178</v>
      </c>
      <c r="BH38" s="123">
        <f t="shared" si="43"/>
        <v>9045316</v>
      </c>
      <c r="BI38" s="9">
        <f>IF('Upto Month Current'!$G$60="",0,'Upto Month Current'!$G$60)</f>
        <v>18394</v>
      </c>
      <c r="BJ38" s="124">
        <f t="shared" si="41"/>
        <v>9026922</v>
      </c>
      <c r="BK38">
        <f>'Upto Month Current'!$G$61</f>
        <v>9027071</v>
      </c>
    </row>
    <row r="39" spans="1:63" ht="15.6" x14ac:dyDescent="0.3">
      <c r="A39" s="128"/>
      <c r="B39" s="5" t="s">
        <v>209</v>
      </c>
      <c r="C39" s="126">
        <f t="shared" ref="C39:AH39" si="46">C38/C35</f>
        <v>0.88121180627340978</v>
      </c>
      <c r="D39" s="126">
        <f t="shared" si="46"/>
        <v>1.3453675163530328</v>
      </c>
      <c r="E39" s="126">
        <f t="shared" si="46"/>
        <v>1.0289598108747045</v>
      </c>
      <c r="F39" s="126">
        <f t="shared" si="46"/>
        <v>0.99671538205903043</v>
      </c>
      <c r="G39" s="126">
        <f t="shared" si="46"/>
        <v>0.99284883212920849</v>
      </c>
      <c r="H39" s="126" t="e">
        <f t="shared" si="46"/>
        <v>#DIV/0!</v>
      </c>
      <c r="I39" s="126" t="e">
        <f t="shared" si="46"/>
        <v>#DIV/0!</v>
      </c>
      <c r="J39" s="126">
        <f t="shared" si="46"/>
        <v>1.3914732636899483</v>
      </c>
      <c r="K39" s="126">
        <f t="shared" si="46"/>
        <v>6.3094527363184078E-2</v>
      </c>
      <c r="L39" s="126">
        <f t="shared" si="46"/>
        <v>0.57486038201613698</v>
      </c>
      <c r="M39" s="126">
        <f t="shared" si="46"/>
        <v>1.1129740269719905</v>
      </c>
      <c r="N39" s="126">
        <f t="shared" si="46"/>
        <v>1.8361581920903955</v>
      </c>
      <c r="O39" s="126">
        <f t="shared" si="46"/>
        <v>0.9940981187753597</v>
      </c>
      <c r="P39" s="126">
        <f t="shared" si="46"/>
        <v>1.2767846977114881</v>
      </c>
      <c r="Q39" s="126" t="e">
        <f t="shared" si="46"/>
        <v>#DIV/0!</v>
      </c>
      <c r="R39" s="126">
        <f t="shared" si="46"/>
        <v>0.90310215724728116</v>
      </c>
      <c r="S39" s="126" t="e">
        <f t="shared" si="46"/>
        <v>#DIV/0!</v>
      </c>
      <c r="T39" s="126" t="e">
        <f t="shared" si="46"/>
        <v>#DIV/0!</v>
      </c>
      <c r="U39" s="126" t="e">
        <f t="shared" si="46"/>
        <v>#DIV/0!</v>
      </c>
      <c r="V39" s="126" t="e">
        <f t="shared" si="46"/>
        <v>#DIV/0!</v>
      </c>
      <c r="W39" s="126" t="e">
        <f t="shared" si="46"/>
        <v>#DIV/0!</v>
      </c>
      <c r="X39" s="126" t="e">
        <f t="shared" si="46"/>
        <v>#DIV/0!</v>
      </c>
      <c r="Y39" s="126">
        <f t="shared" si="46"/>
        <v>18.804469273743017</v>
      </c>
      <c r="Z39" s="126">
        <f t="shared" si="46"/>
        <v>18.468085106382979</v>
      </c>
      <c r="AA39" s="126">
        <f t="shared" si="46"/>
        <v>2.5656913367756742E-2</v>
      </c>
      <c r="AB39" s="126" t="e">
        <f t="shared" si="46"/>
        <v>#DIV/0!</v>
      </c>
      <c r="AC39" s="126">
        <f t="shared" si="46"/>
        <v>0.99938261828793884</v>
      </c>
      <c r="AD39" s="126">
        <f t="shared" si="46"/>
        <v>1.2493692178301092</v>
      </c>
      <c r="AE39" s="126">
        <f t="shared" si="46"/>
        <v>62.269230769230766</v>
      </c>
      <c r="AF39" s="126">
        <f t="shared" si="46"/>
        <v>0.68118497619467466</v>
      </c>
      <c r="AG39" s="126" t="e">
        <f t="shared" si="46"/>
        <v>#DIV/0!</v>
      </c>
      <c r="AH39" s="126" t="e">
        <f t="shared" si="46"/>
        <v>#DIV/0!</v>
      </c>
      <c r="AI39" s="126">
        <f t="shared" ref="AI39:BJ39" si="47">AI38/AI35</f>
        <v>0.49157303370786515</v>
      </c>
      <c r="AJ39" s="126">
        <f t="shared" si="47"/>
        <v>1.2048435600486276</v>
      </c>
      <c r="AK39" s="126">
        <f t="shared" si="47"/>
        <v>0.15218175261449693</v>
      </c>
      <c r="AL39" s="126">
        <f t="shared" si="47"/>
        <v>1.1984459604148185</v>
      </c>
      <c r="AM39" s="126">
        <f t="shared" si="47"/>
        <v>0.34163194120857909</v>
      </c>
      <c r="AN39" s="126">
        <f t="shared" si="47"/>
        <v>1.2965651725060858</v>
      </c>
      <c r="AO39" s="126">
        <f t="shared" si="47"/>
        <v>0.11328135685952674</v>
      </c>
      <c r="AP39" s="126" t="e">
        <f t="shared" si="47"/>
        <v>#DIV/0!</v>
      </c>
      <c r="AQ39" s="126" t="e">
        <f t="shared" si="47"/>
        <v>#DIV/0!</v>
      </c>
      <c r="AR39" s="126" t="e">
        <f t="shared" si="47"/>
        <v>#DIV/0!</v>
      </c>
      <c r="AS39" s="126" t="e">
        <f t="shared" si="47"/>
        <v>#DIV/0!</v>
      </c>
      <c r="AT39" s="126" t="e">
        <f t="shared" si="47"/>
        <v>#DIV/0!</v>
      </c>
      <c r="AU39" s="126" t="e">
        <f t="shared" si="47"/>
        <v>#DIV/0!</v>
      </c>
      <c r="AV39" s="126">
        <f t="shared" si="47"/>
        <v>0.73134328358208955</v>
      </c>
      <c r="AW39" s="126">
        <f t="shared" si="47"/>
        <v>0</v>
      </c>
      <c r="AX39" s="126" t="e">
        <f t="shared" si="47"/>
        <v>#DIV/0!</v>
      </c>
      <c r="AY39" s="126" t="e">
        <f t="shared" si="47"/>
        <v>#DIV/0!</v>
      </c>
      <c r="AZ39" s="126" t="e">
        <f t="shared" si="47"/>
        <v>#DIV/0!</v>
      </c>
      <c r="BA39" s="126" t="e">
        <f t="shared" si="47"/>
        <v>#DIV/0!</v>
      </c>
      <c r="BB39" s="126">
        <f t="shared" si="47"/>
        <v>9.3864644970414197</v>
      </c>
      <c r="BC39" s="126">
        <f t="shared" si="47"/>
        <v>9.3691399040236245</v>
      </c>
      <c r="BD39" s="126" t="e">
        <f t="shared" si="47"/>
        <v>#DIV/0!</v>
      </c>
      <c r="BE39" s="126">
        <f t="shared" si="47"/>
        <v>68.169300225733636</v>
      </c>
      <c r="BF39" s="126">
        <f t="shared" si="47"/>
        <v>-237.5</v>
      </c>
      <c r="BG39" s="126">
        <f t="shared" si="47"/>
        <v>1.1687626373082225</v>
      </c>
      <c r="BH39" s="126">
        <f t="shared" si="47"/>
        <v>1.0225848255069985</v>
      </c>
      <c r="BI39" s="126">
        <f t="shared" si="47"/>
        <v>0.52615921508052288</v>
      </c>
      <c r="BJ39" s="126">
        <f t="shared" si="47"/>
        <v>1.0245545640458258</v>
      </c>
    </row>
    <row r="40" spans="1:63" ht="15.6" x14ac:dyDescent="0.3">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6" x14ac:dyDescent="0.3">
      <c r="A41" s="15" t="s">
        <v>141</v>
      </c>
      <c r="B41" s="11" t="s">
        <v>213</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6" x14ac:dyDescent="0.3">
      <c r="A42" s="128" t="s">
        <v>141</v>
      </c>
      <c r="B42" s="5" t="s">
        <v>210</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6" x14ac:dyDescent="0.3">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6" x14ac:dyDescent="0.3">
      <c r="A44" s="128"/>
      <c r="B44" s="12" t="s">
        <v>211</v>
      </c>
      <c r="C44" s="9">
        <f>IF('Upto Month Current'!$H$4="",0,'Upto Month Current'!$H$4)</f>
        <v>4264456</v>
      </c>
      <c r="D44" s="9">
        <f>IF('Upto Month Current'!$H$5="",0,'Upto Month Current'!$H$5)</f>
        <v>1179948</v>
      </c>
      <c r="E44" s="9">
        <f>IF('Upto Month Current'!$H$6="",0,'Upto Month Current'!$H$6)</f>
        <v>213308</v>
      </c>
      <c r="F44" s="9">
        <f>IF('Upto Month Current'!$H$7="",0,'Upto Month Current'!$H$7)</f>
        <v>514693</v>
      </c>
      <c r="G44" s="9">
        <f>IF('Upto Month Current'!$H$8="",0,'Upto Month Current'!$H$8)</f>
        <v>249252</v>
      </c>
      <c r="H44" s="9">
        <f>IF('Upto Month Current'!$H$9="",0,'Upto Month Current'!$H$9)</f>
        <v>0</v>
      </c>
      <c r="I44" s="9">
        <f>IF('Upto Month Current'!$H$10="",0,'Upto Month Current'!$H$10)</f>
        <v>0</v>
      </c>
      <c r="J44" s="9">
        <f>IF('Upto Month Current'!$H$11="",0,'Upto Month Current'!$H$11)</f>
        <v>496935</v>
      </c>
      <c r="K44" s="9">
        <f>IF('Upto Month Current'!$H$12="",0,'Upto Month Current'!$H$12)</f>
        <v>16484</v>
      </c>
      <c r="L44" s="9">
        <f>IF('Upto Month Current'!$H$13="",0,'Upto Month Current'!$H$13)</f>
        <v>120589</v>
      </c>
      <c r="M44" s="9">
        <f>IF('Upto Month Current'!$H$14="",0,'Upto Month Current'!$H$14)</f>
        <v>175918</v>
      </c>
      <c r="N44" s="9">
        <f>IF('Upto Month Current'!$H$15="",0,'Upto Month Current'!$H$15)</f>
        <v>548</v>
      </c>
      <c r="O44" s="9">
        <f>IF('Upto Month Current'!$H$16="",0,'Upto Month Current'!$H$16)</f>
        <v>12435</v>
      </c>
      <c r="P44" s="9">
        <f>IF('Upto Month Current'!$H$17="",0,'Upto Month Current'!$H$17)</f>
        <v>171717</v>
      </c>
      <c r="Q44" s="9">
        <f>IF('Upto Month Current'!$H$18="",0,'Upto Month Current'!$H$18)</f>
        <v>0</v>
      </c>
      <c r="R44" s="9">
        <f>IF('Upto Month Current'!$H$21="",0,'Upto Month Current'!$H$21)</f>
        <v>9297</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27202</v>
      </c>
      <c r="Z44" s="9">
        <f>IF('Upto Month Current'!$H$43="",0,'Upto Month Current'!$H$43)</f>
        <v>3491</v>
      </c>
      <c r="AA44" s="9">
        <f>IF('Upto Month Current'!$H$44="",0,'Upto Month Current'!$H$44)</f>
        <v>5826</v>
      </c>
      <c r="AB44" s="9">
        <f>IF('Upto Month Current'!$H$51="",0,'Upto Month Current'!$H$51)</f>
        <v>0</v>
      </c>
      <c r="AC44" s="121">
        <f t="shared" si="48"/>
        <v>7462099</v>
      </c>
      <c r="AD44" s="9">
        <f>IF('Upto Month Current'!$H$19="",0,'Upto Month Current'!$H$19)</f>
        <v>10811</v>
      </c>
      <c r="AE44" s="9">
        <f>IF('Upto Month Current'!$H$20="",0,'Upto Month Current'!$H$20)</f>
        <v>1517</v>
      </c>
      <c r="AF44" s="9">
        <f>IF('Upto Month Current'!$H$22="",0,'Upto Month Current'!$H$22)</f>
        <v>7335</v>
      </c>
      <c r="AG44" s="9">
        <f>IF('Upto Month Current'!$H$23="",0,'Upto Month Current'!$H$23)</f>
        <v>0</v>
      </c>
      <c r="AH44" s="9">
        <f>IF('Upto Month Current'!$H$24="",0,'Upto Month Current'!$H$24)</f>
        <v>0</v>
      </c>
      <c r="AI44" s="9">
        <f>IF('Upto Month Current'!$H$25="",0,'Upto Month Current'!$H$25)</f>
        <v>13636</v>
      </c>
      <c r="AJ44" s="9">
        <f>IF('Upto Month Current'!$H$28="",0,'Upto Month Current'!$H$28)</f>
        <v>19090</v>
      </c>
      <c r="AK44" s="9">
        <f>IF('Upto Month Current'!$H$29="",0,'Upto Month Current'!$H$29)</f>
        <v>17728</v>
      </c>
      <c r="AL44" s="9">
        <f>IF('Upto Month Current'!$H$31="",0,'Upto Month Current'!$H$31)</f>
        <v>0</v>
      </c>
      <c r="AM44" s="9">
        <f>IF('Upto Month Current'!$H$32="",0,'Upto Month Current'!$H$32)</f>
        <v>11</v>
      </c>
      <c r="AN44" s="9">
        <f>IF('Upto Month Current'!$H$33="",0,'Upto Month Current'!$H$33)</f>
        <v>268051</v>
      </c>
      <c r="AO44" s="9">
        <f>IF('Upto Month Current'!$H$34="",0,'Upto Month Current'!$H$34)</f>
        <v>13099583</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245</v>
      </c>
      <c r="AW44" s="9">
        <f>IF('Upto Month Current'!$H$46="",0,'Upto Month Current'!$H$46)</f>
        <v>2474</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15679</v>
      </c>
      <c r="BC44" s="9">
        <f>IF('Upto Month Current'!$H$54="",0,'Upto Month Current'!$H$54)</f>
        <v>15666</v>
      </c>
      <c r="BD44" s="9">
        <f>IF('Upto Month Current'!$H$55="",0,'Upto Month Current'!$H$55)</f>
        <v>13</v>
      </c>
      <c r="BE44" s="9">
        <f>IF('Upto Month Current'!$H$56="",0,'Upto Month Current'!$H$56)</f>
        <v>7436</v>
      </c>
      <c r="BF44" s="9">
        <f>IF('Upto Month Current'!$H$58="",0,'Upto Month Current'!$H$58)</f>
        <v>9881</v>
      </c>
      <c r="BG44" s="122">
        <f t="shared" si="50"/>
        <v>13489156</v>
      </c>
      <c r="BH44" s="123">
        <f t="shared" si="51"/>
        <v>20951255</v>
      </c>
      <c r="BI44" s="9">
        <f>IF('Upto Month Current'!$H$60="",0,'Upto Month Current'!$H$60)</f>
        <v>176</v>
      </c>
      <c r="BJ44" s="124">
        <f t="shared" si="49"/>
        <v>20951079</v>
      </c>
      <c r="BK44">
        <f>'Upto Month Current'!$H$61</f>
        <v>20951110</v>
      </c>
    </row>
    <row r="45" spans="1:63" ht="15.6" x14ac:dyDescent="0.3">
      <c r="A45" s="128"/>
      <c r="B45" s="5" t="s">
        <v>209</v>
      </c>
      <c r="C45" s="126">
        <f t="shared" ref="C45:AH45" si="54">C44/C41</f>
        <v>0.73428860999772372</v>
      </c>
      <c r="D45" s="126">
        <f t="shared" si="54"/>
        <v>1.1767636774887156</v>
      </c>
      <c r="E45" s="126">
        <f t="shared" si="54"/>
        <v>0.98397922327141218</v>
      </c>
      <c r="F45" s="126">
        <f t="shared" si="54"/>
        <v>0.82510752834692502</v>
      </c>
      <c r="G45" s="126">
        <f t="shared" si="54"/>
        <v>0.79557989888156888</v>
      </c>
      <c r="H45" s="126" t="e">
        <f t="shared" si="54"/>
        <v>#DIV/0!</v>
      </c>
      <c r="I45" s="126" t="e">
        <f t="shared" si="54"/>
        <v>#DIV/0!</v>
      </c>
      <c r="J45" s="126">
        <f t="shared" si="54"/>
        <v>1.4214103264522735</v>
      </c>
      <c r="K45" s="126">
        <f t="shared" si="54"/>
        <v>0.19406868458540835</v>
      </c>
      <c r="L45" s="126">
        <f t="shared" si="54"/>
        <v>0.65808602831228646</v>
      </c>
      <c r="M45" s="126">
        <f t="shared" si="54"/>
        <v>1.102153333375101</v>
      </c>
      <c r="N45" s="126">
        <f t="shared" si="54"/>
        <v>0.55691056910569103</v>
      </c>
      <c r="O45" s="126">
        <f t="shared" si="54"/>
        <v>0.67179902755267418</v>
      </c>
      <c r="P45" s="126">
        <f t="shared" si="54"/>
        <v>1.2532349528167626</v>
      </c>
      <c r="Q45" s="126" t="e">
        <f t="shared" si="54"/>
        <v>#DIV/0!</v>
      </c>
      <c r="R45" s="126">
        <f t="shared" si="54"/>
        <v>1.417441683183412</v>
      </c>
      <c r="S45" s="126" t="e">
        <f t="shared" si="54"/>
        <v>#DIV/0!</v>
      </c>
      <c r="T45" s="126" t="e">
        <f t="shared" si="54"/>
        <v>#DIV/0!</v>
      </c>
      <c r="U45" s="126" t="e">
        <f t="shared" si="54"/>
        <v>#DIV/0!</v>
      </c>
      <c r="V45" s="126" t="e">
        <f t="shared" si="54"/>
        <v>#DIV/0!</v>
      </c>
      <c r="W45" s="126" t="e">
        <f t="shared" si="54"/>
        <v>#DIV/0!</v>
      </c>
      <c r="X45" s="126" t="e">
        <f t="shared" si="54"/>
        <v>#DIV/0!</v>
      </c>
      <c r="Y45" s="126">
        <f t="shared" si="54"/>
        <v>6.3630409356725144</v>
      </c>
      <c r="Z45" s="126">
        <f t="shared" si="54"/>
        <v>5.4632237871674487</v>
      </c>
      <c r="AA45" s="126">
        <f t="shared" si="54"/>
        <v>9.3067092651757193</v>
      </c>
      <c r="AB45" s="126" t="e">
        <f t="shared" si="54"/>
        <v>#DIV/0!</v>
      </c>
      <c r="AC45" s="126">
        <f t="shared" si="54"/>
        <v>0.8374795052000592</v>
      </c>
      <c r="AD45" s="126">
        <f t="shared" si="54"/>
        <v>1.0947848101265822</v>
      </c>
      <c r="AE45" s="126">
        <f t="shared" si="54"/>
        <v>3.9402597402597404</v>
      </c>
      <c r="AF45" s="126">
        <f t="shared" si="54"/>
        <v>1.0297627404183631</v>
      </c>
      <c r="AG45" s="126" t="e">
        <f t="shared" si="54"/>
        <v>#DIV/0!</v>
      </c>
      <c r="AH45" s="126" t="e">
        <f t="shared" si="54"/>
        <v>#DIV/0!</v>
      </c>
      <c r="AI45" s="126">
        <f t="shared" ref="AI45:BJ45" si="55">AI44/AI41</f>
        <v>1.3274922118380061</v>
      </c>
      <c r="AJ45" s="126">
        <f t="shared" si="55"/>
        <v>1.7648146436165295</v>
      </c>
      <c r="AK45" s="126">
        <f t="shared" si="55"/>
        <v>0.61720572363611048</v>
      </c>
      <c r="AL45" s="126" t="e">
        <f t="shared" si="55"/>
        <v>#DIV/0!</v>
      </c>
      <c r="AM45" s="126">
        <f t="shared" si="55"/>
        <v>0.57894736842105265</v>
      </c>
      <c r="AN45" s="126">
        <f t="shared" si="55"/>
        <v>0.94173590739016633</v>
      </c>
      <c r="AO45" s="126">
        <f t="shared" si="55"/>
        <v>0.77944878007622653</v>
      </c>
      <c r="AP45" s="126" t="e">
        <f t="shared" si="55"/>
        <v>#DIV/0!</v>
      </c>
      <c r="AQ45" s="126" t="e">
        <f t="shared" si="55"/>
        <v>#DIV/0!</v>
      </c>
      <c r="AR45" s="126" t="e">
        <f t="shared" si="55"/>
        <v>#DIV/0!</v>
      </c>
      <c r="AS45" s="126" t="e">
        <f t="shared" si="55"/>
        <v>#DIV/0!</v>
      </c>
      <c r="AT45" s="126" t="e">
        <f t="shared" si="55"/>
        <v>#DIV/0!</v>
      </c>
      <c r="AU45" s="126" t="e">
        <f t="shared" si="55"/>
        <v>#DIV/0!</v>
      </c>
      <c r="AV45" s="126">
        <f t="shared" si="55"/>
        <v>0.96078431372549022</v>
      </c>
      <c r="AW45" s="126">
        <f t="shared" si="55"/>
        <v>2.4839357429718874</v>
      </c>
      <c r="AX45" s="126">
        <f t="shared" si="55"/>
        <v>0</v>
      </c>
      <c r="AY45" s="126" t="e">
        <f t="shared" si="55"/>
        <v>#DIV/0!</v>
      </c>
      <c r="AZ45" s="126" t="e">
        <f t="shared" si="55"/>
        <v>#DIV/0!</v>
      </c>
      <c r="BA45" s="126" t="e">
        <f t="shared" si="55"/>
        <v>#DIV/0!</v>
      </c>
      <c r="BB45" s="126">
        <f t="shared" si="55"/>
        <v>4.0830729166666666</v>
      </c>
      <c r="BC45" s="126">
        <f t="shared" si="55"/>
        <v>4.0796875000000004</v>
      </c>
      <c r="BD45" s="126" t="e">
        <f t="shared" si="55"/>
        <v>#DIV/0!</v>
      </c>
      <c r="BE45" s="126">
        <f t="shared" si="55"/>
        <v>0.75286018021666501</v>
      </c>
      <c r="BF45" s="126">
        <f t="shared" si="55"/>
        <v>3.5517613227893601</v>
      </c>
      <c r="BG45" s="126">
        <f t="shared" si="55"/>
        <v>0.78517944801283324</v>
      </c>
      <c r="BH45" s="126">
        <f t="shared" si="55"/>
        <v>0.80304089345232399</v>
      </c>
      <c r="BI45" s="126" t="e">
        <f t="shared" si="55"/>
        <v>#DIV/0!</v>
      </c>
      <c r="BJ45" s="126">
        <f t="shared" si="55"/>
        <v>0.8030341475463032</v>
      </c>
    </row>
    <row r="46" spans="1:63" ht="15.6" x14ac:dyDescent="0.3">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6" x14ac:dyDescent="0.3">
      <c r="A47" s="15" t="s">
        <v>34</v>
      </c>
      <c r="B47" s="11" t="s">
        <v>213</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6" x14ac:dyDescent="0.3">
      <c r="A48" s="128" t="s">
        <v>34</v>
      </c>
      <c r="B48" s="5" t="s">
        <v>210</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6" x14ac:dyDescent="0.3">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6" x14ac:dyDescent="0.3">
      <c r="A50" s="128"/>
      <c r="B50" s="12" t="s">
        <v>211</v>
      </c>
      <c r="C50" s="9">
        <f>IF('Upto Month Current'!$I$4="",0,'Upto Month Current'!$I$4)</f>
        <v>10510</v>
      </c>
      <c r="D50" s="9">
        <f>IF('Upto Month Current'!$I$5="",0,'Upto Month Current'!$I$5)</f>
        <v>2732</v>
      </c>
      <c r="E50" s="9">
        <f>IF('Upto Month Current'!$I$6="",0,'Upto Month Current'!$I$6)</f>
        <v>479</v>
      </c>
      <c r="F50" s="9">
        <f>IF('Upto Month Current'!$I$7="",0,'Upto Month Current'!$I$7)</f>
        <v>1165</v>
      </c>
      <c r="G50" s="9">
        <f>IF('Upto Month Current'!$I$8="",0,'Upto Month Current'!$I$8)</f>
        <v>519</v>
      </c>
      <c r="H50" s="9">
        <f>IF('Upto Month Current'!$I$9="",0,'Upto Month Current'!$I$9)</f>
        <v>0</v>
      </c>
      <c r="I50" s="9">
        <f>IF('Upto Month Current'!$I$10="",0,'Upto Month Current'!$I$10)</f>
        <v>0</v>
      </c>
      <c r="J50" s="9">
        <f>IF('Upto Month Current'!$I$11="",0,'Upto Month Current'!$I$11)</f>
        <v>298</v>
      </c>
      <c r="K50" s="9">
        <f>IF('Upto Month Current'!$I$12="",0,'Upto Month Current'!$I$12)</f>
        <v>0</v>
      </c>
      <c r="L50" s="9">
        <f>IF('Upto Month Current'!$I$13="",0,'Upto Month Current'!$I$13)</f>
        <v>247</v>
      </c>
      <c r="M50" s="9">
        <f>IF('Upto Month Current'!$I$14="",0,'Upto Month Current'!$I$14)</f>
        <v>179</v>
      </c>
      <c r="N50" s="9">
        <f>IF('Upto Month Current'!$I$15="",0,'Upto Month Current'!$I$15)</f>
        <v>0</v>
      </c>
      <c r="O50" s="9">
        <f>IF('Upto Month Current'!$I$16="",0,'Upto Month Current'!$I$16)</f>
        <v>0</v>
      </c>
      <c r="P50" s="9">
        <f>IF('Upto Month Current'!$I$17="",0,'Upto Month Current'!$I$17)</f>
        <v>74</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2</v>
      </c>
      <c r="Z50" s="9">
        <f>IF('Upto Month Current'!$I$43="",0,'Upto Month Current'!$I$43)</f>
        <v>0</v>
      </c>
      <c r="AA50" s="9">
        <f>IF('Upto Month Current'!$I$44="",0,'Upto Month Current'!$I$44)</f>
        <v>0</v>
      </c>
      <c r="AB50" s="9">
        <f>IF('Upto Month Current'!$I$51="",0,'Upto Month Current'!$I$51)</f>
        <v>0</v>
      </c>
      <c r="AC50" s="121">
        <f t="shared" si="56"/>
        <v>16205</v>
      </c>
      <c r="AD50" s="9">
        <f>IF('Upto Month Current'!$I$19="",0,'Upto Month Current'!$I$19)</f>
        <v>0</v>
      </c>
      <c r="AE50" s="9">
        <f>IF('Upto Month Current'!$I$20="",0,'Upto Month Current'!$I$20)</f>
        <v>1</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407368</v>
      </c>
      <c r="AK50" s="9">
        <f>IF('Upto Month Current'!$I$29="",0,'Upto Month Current'!$I$29)</f>
        <v>0</v>
      </c>
      <c r="AL50" s="9">
        <f>IF('Upto Month Current'!$I$31="",0,'Upto Month Current'!$I$31)</f>
        <v>7617104</v>
      </c>
      <c r="AM50" s="9">
        <f>IF('Upto Month Current'!$I$32="",0,'Upto Month Current'!$I$32)</f>
        <v>0</v>
      </c>
      <c r="AN50" s="9">
        <f>IF('Upto Month Current'!$I$33="",0,'Upto Month Current'!$I$33)</f>
        <v>0</v>
      </c>
      <c r="AO50" s="9">
        <f>IF('Upto Month Current'!$I$34="",0,'Upto Month Current'!$I$34)</f>
        <v>877608</v>
      </c>
      <c r="AP50" s="9">
        <f>IF('Upto Month Current'!$I$36="",0,'Upto Month Current'!$I$36)</f>
        <v>0</v>
      </c>
      <c r="AQ50" s="9">
        <f>IF('Upto Month Current'!$I$37="",0,'Upto Month Current'!$I$37)</f>
        <v>294895</v>
      </c>
      <c r="AR50" s="9">
        <v>0</v>
      </c>
      <c r="AS50" s="9">
        <f>IF('Upto Month Current'!$I$38="",0,'Upto Month Current'!$I$38)</f>
        <v>0</v>
      </c>
      <c r="AT50" s="9">
        <f>IF('Upto Month Current'!$I$41="",0,'Upto Month Current'!$I$41)</f>
        <v>131969</v>
      </c>
      <c r="AU50" s="9">
        <v>0</v>
      </c>
      <c r="AV50" s="9">
        <f>IF('Upto Month Current'!$I$45="",0,'Upto Month Current'!$I$45)</f>
        <v>0</v>
      </c>
      <c r="AW50" s="9">
        <f>IF('Upto Month Current'!$I$46="",0,'Upto Month Current'!$I$46)</f>
        <v>0</v>
      </c>
      <c r="AX50" s="9">
        <f>IF('Upto Month Current'!$I$47="",0,'Upto Month Current'!$I$47)</f>
        <v>0</v>
      </c>
      <c r="AY50" s="9">
        <f>IF('Upto Month Current'!$I$49="",0,'Upto Month Current'!$I$49)</f>
        <v>824167</v>
      </c>
      <c r="AZ50" s="9">
        <f>IF('Upto Month Current'!$I$50="",0,'Upto Month Current'!$I$50)</f>
        <v>1463908</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3241</v>
      </c>
      <c r="BG50" s="122">
        <f t="shared" si="58"/>
        <v>11620261</v>
      </c>
      <c r="BH50" s="123">
        <f t="shared" si="59"/>
        <v>11636466</v>
      </c>
      <c r="BI50" s="9">
        <f>IF('Upto Month Current'!$I$60="",0,'Upto Month Current'!$I$60)-'Upto Month Current'!I57</f>
        <v>241421</v>
      </c>
      <c r="BJ50" s="124">
        <f t="shared" si="57"/>
        <v>11395045</v>
      </c>
      <c r="BK50" s="99">
        <f>'Upto Month Current'!$I$61</f>
        <v>11395046</v>
      </c>
    </row>
    <row r="51" spans="1:64" ht="15.6" x14ac:dyDescent="0.3">
      <c r="A51" s="128"/>
      <c r="B51" s="5" t="s">
        <v>209</v>
      </c>
      <c r="C51" s="126">
        <f t="shared" ref="C51:AH51" si="62">C50/C47</f>
        <v>0.71104796698464245</v>
      </c>
      <c r="D51" s="126">
        <f t="shared" si="62"/>
        <v>1.0688575899843507</v>
      </c>
      <c r="E51" s="126">
        <f t="shared" si="62"/>
        <v>0.83159722222222221</v>
      </c>
      <c r="F51" s="126">
        <f t="shared" si="62"/>
        <v>0.65744920993227995</v>
      </c>
      <c r="G51" s="126">
        <f t="shared" si="62"/>
        <v>0.81990521327014221</v>
      </c>
      <c r="H51" s="126" t="e">
        <f t="shared" si="62"/>
        <v>#DIV/0!</v>
      </c>
      <c r="I51" s="126" t="e">
        <f t="shared" si="62"/>
        <v>#DIV/0!</v>
      </c>
      <c r="J51" s="126">
        <f t="shared" si="62"/>
        <v>0.66816143497757852</v>
      </c>
      <c r="K51" s="126" t="e">
        <f t="shared" si="62"/>
        <v>#DIV/0!</v>
      </c>
      <c r="L51" s="126">
        <f t="shared" si="62"/>
        <v>0.62216624685138544</v>
      </c>
      <c r="M51" s="126">
        <f t="shared" si="62"/>
        <v>1.5042016806722689</v>
      </c>
      <c r="N51" s="126" t="e">
        <f t="shared" si="62"/>
        <v>#DIV/0!</v>
      </c>
      <c r="O51" s="126" t="e">
        <f t="shared" si="62"/>
        <v>#DIV/0!</v>
      </c>
      <c r="P51" s="126">
        <f t="shared" si="62"/>
        <v>0.67889908256880738</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0.75614763660118522</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2.1033478593114272</v>
      </c>
      <c r="AK51" s="126">
        <f t="shared" si="63"/>
        <v>0</v>
      </c>
      <c r="AL51" s="126">
        <f t="shared" si="63"/>
        <v>1.2063450635076494</v>
      </c>
      <c r="AM51" s="126" t="e">
        <f t="shared" si="63"/>
        <v>#DIV/0!</v>
      </c>
      <c r="AN51" s="126" t="e">
        <f t="shared" si="63"/>
        <v>#DIV/0!</v>
      </c>
      <c r="AO51" s="126" t="e">
        <f t="shared" si="63"/>
        <v>#DIV/0!</v>
      </c>
      <c r="AP51" s="126" t="e">
        <f t="shared" si="63"/>
        <v>#DIV/0!</v>
      </c>
      <c r="AQ51" s="126">
        <f t="shared" si="63"/>
        <v>0.32456476326951988</v>
      </c>
      <c r="AR51" s="126" t="e">
        <f t="shared" si="63"/>
        <v>#DIV/0!</v>
      </c>
      <c r="AS51" s="126" t="e">
        <f t="shared" si="63"/>
        <v>#DIV/0!</v>
      </c>
      <c r="AT51" s="126">
        <f t="shared" si="63"/>
        <v>0.23083771794800034</v>
      </c>
      <c r="AU51" s="126" t="e">
        <f t="shared" si="63"/>
        <v>#DIV/0!</v>
      </c>
      <c r="AV51" s="126" t="e">
        <f t="shared" si="63"/>
        <v>#DIV/0!</v>
      </c>
      <c r="AW51" s="126" t="e">
        <f t="shared" si="63"/>
        <v>#DIV/0!</v>
      </c>
      <c r="AX51" s="126" t="e">
        <f t="shared" si="63"/>
        <v>#DIV/0!</v>
      </c>
      <c r="AY51" s="126">
        <f t="shared" si="63"/>
        <v>5.6532657456820274</v>
      </c>
      <c r="AZ51" s="126">
        <f t="shared" si="63"/>
        <v>1.4819972585377112</v>
      </c>
      <c r="BA51" s="126" t="e">
        <f t="shared" si="63"/>
        <v>#DIV/0!</v>
      </c>
      <c r="BB51" s="126" t="e">
        <f t="shared" si="63"/>
        <v>#DIV/0!</v>
      </c>
      <c r="BC51" s="126" t="e">
        <f t="shared" si="63"/>
        <v>#DIV/0!</v>
      </c>
      <c r="BD51" s="126" t="e">
        <f t="shared" si="63"/>
        <v>#DIV/0!</v>
      </c>
      <c r="BE51" s="126" t="e">
        <f t="shared" si="63"/>
        <v>#DIV/0!</v>
      </c>
      <c r="BF51" s="126">
        <f t="shared" si="63"/>
        <v>3.7616936326284267E-2</v>
      </c>
      <c r="BG51" s="126">
        <f t="shared" si="63"/>
        <v>1.2606054458667824</v>
      </c>
      <c r="BH51" s="126">
        <f t="shared" si="63"/>
        <v>1.2594353483455853</v>
      </c>
      <c r="BI51" s="126">
        <f t="shared" si="63"/>
        <v>0.39887749049567867</v>
      </c>
      <c r="BJ51" s="126">
        <f t="shared" si="63"/>
        <v>1.3197599540431171</v>
      </c>
    </row>
    <row r="52" spans="1:64" ht="15.6" x14ac:dyDescent="0.3">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6" x14ac:dyDescent="0.3">
      <c r="A53" s="15" t="s">
        <v>142</v>
      </c>
      <c r="B53" s="11" t="s">
        <v>213</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6" x14ac:dyDescent="0.3">
      <c r="A54" s="128" t="s">
        <v>142</v>
      </c>
      <c r="B54" s="5" t="s">
        <v>210</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6" x14ac:dyDescent="0.3">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6" x14ac:dyDescent="0.3">
      <c r="A56" s="128"/>
      <c r="B56" s="12" t="s">
        <v>211</v>
      </c>
      <c r="C56" s="9">
        <f>IF('Upto Month Current'!$J$4="",0,'Upto Month Current'!$J$4)</f>
        <v>644292</v>
      </c>
      <c r="D56" s="9">
        <f>IF('Upto Month Current'!$J$5="",0,'Upto Month Current'!$J$5)</f>
        <v>165141</v>
      </c>
      <c r="E56" s="9">
        <f>IF('Upto Month Current'!$J$6="",0,'Upto Month Current'!$J$6)</f>
        <v>27491</v>
      </c>
      <c r="F56" s="9">
        <f>IF('Upto Month Current'!$J$7="",0,'Upto Month Current'!$J$7)</f>
        <v>57344</v>
      </c>
      <c r="G56" s="9">
        <f>IF('Upto Month Current'!$J$8="",0,'Upto Month Current'!$J$8)</f>
        <v>40242</v>
      </c>
      <c r="H56" s="9">
        <f>IF('Upto Month Current'!$J$9="",0,'Upto Month Current'!$J$9)</f>
        <v>0</v>
      </c>
      <c r="I56" s="9">
        <f>IF('Upto Month Current'!$J$10="",0,'Upto Month Current'!$J$10)</f>
        <v>0</v>
      </c>
      <c r="J56" s="9">
        <f>IF('Upto Month Current'!$J$11="",0,'Upto Month Current'!$J$11)</f>
        <v>0</v>
      </c>
      <c r="K56" s="9">
        <f>IF('Upto Month Current'!$J$12="",0,'Upto Month Current'!$J$12)</f>
        <v>1187</v>
      </c>
      <c r="L56" s="9">
        <f>IF('Upto Month Current'!$J$13="",0,'Upto Month Current'!$J$13)</f>
        <v>1570</v>
      </c>
      <c r="M56" s="9">
        <f>IF('Upto Month Current'!$J$14="",0,'Upto Month Current'!$J$14)</f>
        <v>56705</v>
      </c>
      <c r="N56" s="9">
        <f>IF('Upto Month Current'!$J$15="",0,'Upto Month Current'!$J$15)</f>
        <v>8985</v>
      </c>
      <c r="O56" s="9">
        <f>IF('Upto Month Current'!$J$16="",0,'Upto Month Current'!$J$16)</f>
        <v>1043</v>
      </c>
      <c r="P56" s="9">
        <f>IF('Upto Month Current'!$J$17="",0,'Upto Month Current'!$J$17)</f>
        <v>7960</v>
      </c>
      <c r="Q56" s="9">
        <f>IF('Upto Month Current'!$J$18="",0,'Upto Month Current'!$J$18)</f>
        <v>0</v>
      </c>
      <c r="R56" s="9">
        <f>IF('Upto Month Current'!$J$21="",0,'Upto Month Current'!$J$21)</f>
        <v>1763</v>
      </c>
      <c r="S56" s="9">
        <f>IF('Upto Month Current'!$J$26="",0,'Upto Month Current'!$J$26)</f>
        <v>837190</v>
      </c>
      <c r="T56" s="9">
        <f>IF('Upto Month Current'!$J$27="",0,'Upto Month Current'!$J$27)</f>
        <v>945083</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3056</v>
      </c>
      <c r="Z56" s="9">
        <f>IF('Upto Month Current'!$J$43="",0,'Upto Month Current'!$J$43)</f>
        <v>365</v>
      </c>
      <c r="AA56" s="9">
        <f>IF('Upto Month Current'!$J$44="",0,'Upto Month Current'!$J$44)</f>
        <v>1425</v>
      </c>
      <c r="AB56" s="9">
        <f>IF('Upto Month Current'!$J$51="",0,'Upto Month Current'!$J$51)</f>
        <v>0</v>
      </c>
      <c r="AC56" s="121">
        <f t="shared" si="64"/>
        <v>2800842</v>
      </c>
      <c r="AD56" s="9">
        <f>IF('Upto Month Current'!$J$19="",0,'Upto Month Current'!$J$19)</f>
        <v>718</v>
      </c>
      <c r="AE56" s="9">
        <f>IF('Upto Month Current'!$J$20="",0,'Upto Month Current'!$J$20)</f>
        <v>203</v>
      </c>
      <c r="AF56" s="9">
        <f>IF('Upto Month Current'!$J$22="",0,'Upto Month Current'!$J$22)</f>
        <v>3373</v>
      </c>
      <c r="AG56" s="9">
        <f>IF('Upto Month Current'!$J$23="",0,'Upto Month Current'!$J$23)</f>
        <v>0</v>
      </c>
      <c r="AH56" s="9">
        <f>IF('Upto Month Current'!$J$24="",0,'Upto Month Current'!$J$24)</f>
        <v>0</v>
      </c>
      <c r="AI56" s="9">
        <f>IF('Upto Month Current'!$J$25="",0,'Upto Month Current'!$J$25)</f>
        <v>117</v>
      </c>
      <c r="AJ56" s="9">
        <f>IF('Upto Month Current'!$J$28="",0,'Upto Month Current'!$J$28)</f>
        <v>1187</v>
      </c>
      <c r="AK56" s="9">
        <f>IF('Upto Month Current'!$J$29="",0,'Upto Month Current'!$J$29)</f>
        <v>213129</v>
      </c>
      <c r="AL56" s="9">
        <f>IF('Upto Month Current'!$J$31="",0,'Upto Month Current'!$J$31)</f>
        <v>64243</v>
      </c>
      <c r="AM56" s="9">
        <f>IF('Upto Month Current'!$J$32="",0,'Upto Month Current'!$J$32)</f>
        <v>21</v>
      </c>
      <c r="AN56" s="9">
        <f>IF('Upto Month Current'!$J$33="",0,'Upto Month Current'!$J$33)</f>
        <v>287299</v>
      </c>
      <c r="AO56" s="9">
        <f>IF('Upto Month Current'!$J$34="",0,'Upto Month Current'!$J$34)</f>
        <v>676</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327</v>
      </c>
      <c r="AW56" s="9">
        <f>IF('Upto Month Current'!$J$46="",0,'Upto Month Current'!$J$46)</f>
        <v>292</v>
      </c>
      <c r="AX56" s="9">
        <f>IF('Upto Month Current'!$J$47="",0,'Upto Month Current'!$J$47)</f>
        <v>652</v>
      </c>
      <c r="AY56" s="9">
        <f>IF('Upto Month Current'!$J$49="",0,'Upto Month Current'!$J$49)</f>
        <v>0</v>
      </c>
      <c r="AZ56" s="9">
        <f>IF('Upto Month Current'!$J$50="",0,'Upto Month Current'!$J$50)</f>
        <v>0</v>
      </c>
      <c r="BA56" s="9">
        <f>IF('Upto Month Current'!$J$52="",0,'Upto Month Current'!$J$52)</f>
        <v>0</v>
      </c>
      <c r="BB56" s="9">
        <f>IF('Upto Month Current'!$J$53="",0,'Upto Month Current'!$J$53)</f>
        <v>27211</v>
      </c>
      <c r="BC56" s="9">
        <f>IF('Upto Month Current'!$J$54="",0,'Upto Month Current'!$J$54)</f>
        <v>26954</v>
      </c>
      <c r="BD56" s="9">
        <f>IF('Upto Month Current'!$J$55="",0,'Upto Month Current'!$J$55)</f>
        <v>2</v>
      </c>
      <c r="BE56" s="9">
        <f>IF('Upto Month Current'!$J$56="",0,'Upto Month Current'!$J$56)</f>
        <v>3666</v>
      </c>
      <c r="BF56" s="9">
        <f>IF('Upto Month Current'!$J$58="",0,'Upto Month Current'!$J$58)</f>
        <v>-33332</v>
      </c>
      <c r="BG56" s="122">
        <f t="shared" si="66"/>
        <v>596738</v>
      </c>
      <c r="BH56" s="123">
        <f t="shared" si="67"/>
        <v>3397580</v>
      </c>
      <c r="BI56" s="9">
        <f>IF('Upto Month Current'!$J$60="",0,'Upto Month Current'!$J$60)</f>
        <v>6393</v>
      </c>
      <c r="BJ56" s="124">
        <f t="shared" si="65"/>
        <v>3391187</v>
      </c>
      <c r="BK56">
        <f>'Upto Month Current'!$J$61</f>
        <v>3391258</v>
      </c>
      <c r="BL56" s="30"/>
    </row>
    <row r="57" spans="1:64" ht="15.6" x14ac:dyDescent="0.3">
      <c r="A57" s="128"/>
      <c r="B57" s="5" t="s">
        <v>209</v>
      </c>
      <c r="C57" s="126">
        <f t="shared" ref="C57:AH57" si="69">C56/C53</f>
        <v>0.72933295147492805</v>
      </c>
      <c r="D57" s="126">
        <f t="shared" si="69"/>
        <v>1.1553654134075868</v>
      </c>
      <c r="E57" s="126">
        <f t="shared" si="69"/>
        <v>0.72257267518267365</v>
      </c>
      <c r="F57" s="126">
        <f t="shared" si="69"/>
        <v>0.82956962025316461</v>
      </c>
      <c r="G57" s="126">
        <f t="shared" si="69"/>
        <v>0.63401184774388708</v>
      </c>
      <c r="H57" s="126" t="e">
        <f t="shared" si="69"/>
        <v>#DIV/0!</v>
      </c>
      <c r="I57" s="126" t="e">
        <f t="shared" si="69"/>
        <v>#DIV/0!</v>
      </c>
      <c r="J57" s="126" t="e">
        <f t="shared" si="69"/>
        <v>#DIV/0!</v>
      </c>
      <c r="K57" s="126">
        <f t="shared" si="69"/>
        <v>8.4785714285714278</v>
      </c>
      <c r="L57" s="126">
        <f t="shared" si="69"/>
        <v>1.064406779661017</v>
      </c>
      <c r="M57" s="126">
        <f t="shared" si="69"/>
        <v>0.90270149800213317</v>
      </c>
      <c r="N57" s="126">
        <f t="shared" si="69"/>
        <v>1.5588133240804996</v>
      </c>
      <c r="O57" s="126">
        <f t="shared" si="69"/>
        <v>0.50803701899659037</v>
      </c>
      <c r="P57" s="126">
        <f t="shared" si="69"/>
        <v>0.97227311591547572</v>
      </c>
      <c r="Q57" s="126" t="e">
        <f t="shared" si="69"/>
        <v>#DIV/0!</v>
      </c>
      <c r="R57" s="126">
        <f t="shared" si="69"/>
        <v>1.804503582395087</v>
      </c>
      <c r="S57" s="126">
        <f t="shared" si="69"/>
        <v>1.0976877741138216</v>
      </c>
      <c r="T57" s="126">
        <f t="shared" si="69"/>
        <v>0.94174263885996368</v>
      </c>
      <c r="U57" s="126" t="e">
        <f t="shared" si="69"/>
        <v>#DIV/0!</v>
      </c>
      <c r="V57" s="126" t="e">
        <f t="shared" si="69"/>
        <v>#DIV/0!</v>
      </c>
      <c r="W57" s="126" t="e">
        <f t="shared" si="69"/>
        <v>#DIV/0!</v>
      </c>
      <c r="X57" s="126" t="e">
        <f t="shared" si="69"/>
        <v>#DIV/0!</v>
      </c>
      <c r="Y57" s="126">
        <f t="shared" si="69"/>
        <v>14.692307692307692</v>
      </c>
      <c r="Z57" s="126">
        <f t="shared" si="69"/>
        <v>26.071428571428573</v>
      </c>
      <c r="AA57" s="126">
        <f t="shared" si="69"/>
        <v>6.25</v>
      </c>
      <c r="AB57" s="126" t="e">
        <f t="shared" si="69"/>
        <v>#DIV/0!</v>
      </c>
      <c r="AC57" s="126">
        <f t="shared" si="69"/>
        <v>0.91979530198146442</v>
      </c>
      <c r="AD57" s="126">
        <f t="shared" si="69"/>
        <v>0.43357487922705312</v>
      </c>
      <c r="AE57" s="126">
        <f t="shared" si="69"/>
        <v>2.0714285714285716</v>
      </c>
      <c r="AF57" s="126">
        <f t="shared" si="69"/>
        <v>2.746742671009772</v>
      </c>
      <c r="AG57" s="126" t="e">
        <f t="shared" si="69"/>
        <v>#DIV/0!</v>
      </c>
      <c r="AH57" s="126" t="e">
        <f t="shared" si="69"/>
        <v>#DIV/0!</v>
      </c>
      <c r="AI57" s="126">
        <f t="shared" ref="AI57:BJ57" si="70">AI56/AI53</f>
        <v>6.5</v>
      </c>
      <c r="AJ57" s="126">
        <f t="shared" si="70"/>
        <v>0.21283844360767437</v>
      </c>
      <c r="AK57" s="126">
        <f t="shared" si="70"/>
        <v>0.95861557144784781</v>
      </c>
      <c r="AL57" s="126">
        <f t="shared" si="70"/>
        <v>0.3441878157631087</v>
      </c>
      <c r="AM57" s="126" t="e">
        <f t="shared" si="70"/>
        <v>#DIV/0!</v>
      </c>
      <c r="AN57" s="126">
        <f t="shared" si="70"/>
        <v>0.88644624223238366</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1.2066420664206643</v>
      </c>
      <c r="AW57" s="126">
        <f t="shared" si="70"/>
        <v>1.1918367346938776</v>
      </c>
      <c r="AX57" s="126">
        <f t="shared" si="70"/>
        <v>1.1050847457627118</v>
      </c>
      <c r="AY57" s="126" t="e">
        <f t="shared" si="70"/>
        <v>#DIV/0!</v>
      </c>
      <c r="AZ57" s="126" t="e">
        <f t="shared" si="70"/>
        <v>#DIV/0!</v>
      </c>
      <c r="BA57" s="126" t="e">
        <f t="shared" si="70"/>
        <v>#DIV/0!</v>
      </c>
      <c r="BB57" s="126">
        <f t="shared" si="70"/>
        <v>1.2804573902404592</v>
      </c>
      <c r="BC57" s="126">
        <f t="shared" si="70"/>
        <v>1.268363841701567</v>
      </c>
      <c r="BD57" s="126">
        <f t="shared" si="70"/>
        <v>1.11731843575419E-2</v>
      </c>
      <c r="BE57" s="126">
        <f t="shared" si="70"/>
        <v>1.9489633173843701</v>
      </c>
      <c r="BF57" s="126">
        <f t="shared" si="70"/>
        <v>0.32318492088116663</v>
      </c>
      <c r="BG57" s="126">
        <f t="shared" si="70"/>
        <v>0.87217915438941118</v>
      </c>
      <c r="BH57" s="126">
        <f t="shared" si="70"/>
        <v>0.91105937017582295</v>
      </c>
      <c r="BI57" s="126">
        <f t="shared" si="70"/>
        <v>63.93</v>
      </c>
      <c r="BJ57" s="126">
        <f t="shared" si="70"/>
        <v>0.9093694751342325</v>
      </c>
    </row>
    <row r="58" spans="1:64" ht="15.6" x14ac:dyDescent="0.3">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6" x14ac:dyDescent="0.3">
      <c r="A59" s="15" t="s">
        <v>42</v>
      </c>
      <c r="B59" s="11" t="s">
        <v>213</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6" x14ac:dyDescent="0.3">
      <c r="A60" s="128">
        <v>12</v>
      </c>
      <c r="B60" s="5" t="s">
        <v>210</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6" x14ac:dyDescent="0.3">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6" x14ac:dyDescent="0.3">
      <c r="A62" s="128"/>
      <c r="B62" s="12" t="s">
        <v>211</v>
      </c>
      <c r="C62" s="9">
        <f>IF('Upto Month Current'!$K$4="",0,'Upto Month Current'!$K$4)</f>
        <v>1245369</v>
      </c>
      <c r="D62" s="9">
        <f>IF('Upto Month Current'!$K$5="",0,'Upto Month Current'!$K$5)</f>
        <v>320805</v>
      </c>
      <c r="E62" s="9">
        <f>IF('Upto Month Current'!$K$6="",0,'Upto Month Current'!$K$6)</f>
        <v>24308</v>
      </c>
      <c r="F62" s="9">
        <f>IF('Upto Month Current'!$K$7="",0,'Upto Month Current'!$K$7)</f>
        <v>122417</v>
      </c>
      <c r="G62" s="9">
        <f>IF('Upto Month Current'!$K$8="",0,'Upto Month Current'!$K$8)</f>
        <v>72880</v>
      </c>
      <c r="H62" s="9">
        <f>IF('Upto Month Current'!$K$9="",0,'Upto Month Current'!$K$9)</f>
        <v>0</v>
      </c>
      <c r="I62" s="9">
        <f>IF('Upto Month Current'!$K$10="",0,'Upto Month Current'!$K$10)</f>
        <v>0</v>
      </c>
      <c r="J62" s="9">
        <f>IF('Upto Month Current'!$K$11="",0,'Upto Month Current'!$K$11)</f>
        <v>33</v>
      </c>
      <c r="K62" s="9">
        <f>IF('Upto Month Current'!$K$12="",0,'Upto Month Current'!$K$12)</f>
        <v>0</v>
      </c>
      <c r="L62" s="9">
        <f>IF('Upto Month Current'!$K$13="",0,'Upto Month Current'!$K$13)</f>
        <v>358</v>
      </c>
      <c r="M62" s="9">
        <f>IF('Upto Month Current'!$K$14="",0,'Upto Month Current'!$K$14)</f>
        <v>123866</v>
      </c>
      <c r="N62" s="9">
        <f>IF('Upto Month Current'!$K$15="",0,'Upto Month Current'!$K$15)</f>
        <v>396</v>
      </c>
      <c r="O62" s="9">
        <f>IF('Upto Month Current'!$K$16="",0,'Upto Month Current'!$K$16)</f>
        <v>21192</v>
      </c>
      <c r="P62" s="9">
        <f>IF('Upto Month Current'!$K$17="",0,'Upto Month Current'!$K$17)</f>
        <v>151578</v>
      </c>
      <c r="Q62" s="9">
        <f>IF('Upto Month Current'!$K$18="",0,'Upto Month Current'!$K$18)</f>
        <v>0</v>
      </c>
      <c r="R62" s="9">
        <f>IF('Upto Month Current'!$K$21="",0,'Upto Month Current'!$K$21)</f>
        <v>2615</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3061</v>
      </c>
      <c r="Z62" s="9">
        <f>IF('Upto Month Current'!$K$43="",0,'Upto Month Current'!$K$43)</f>
        <v>472</v>
      </c>
      <c r="AA62" s="9">
        <f>IF('Upto Month Current'!$K$44="",0,'Upto Month Current'!$K$44)</f>
        <v>1344</v>
      </c>
      <c r="AB62" s="9">
        <f>IF('Upto Month Current'!$K$51="",0,'Upto Month Current'!$K$51)</f>
        <v>0</v>
      </c>
      <c r="AC62" s="121">
        <f t="shared" si="71"/>
        <v>2090694</v>
      </c>
      <c r="AD62" s="9">
        <f>IF('Upto Month Current'!$K$19="",0,'Upto Month Current'!$K$19)</f>
        <v>3567</v>
      </c>
      <c r="AE62" s="9">
        <f>IF('Upto Month Current'!$K$20="",0,'Upto Month Current'!$K$20)</f>
        <v>516</v>
      </c>
      <c r="AF62" s="9">
        <f>IF('Upto Month Current'!$K$22="",0,'Upto Month Current'!$K$22)</f>
        <v>193</v>
      </c>
      <c r="AG62" s="9">
        <f>IF('Upto Month Current'!$K$23="",0,'Upto Month Current'!$K$23)</f>
        <v>0</v>
      </c>
      <c r="AH62" s="9">
        <f>IF('Upto Month Current'!$K$24="",0,'Upto Month Current'!$K$24)</f>
        <v>0</v>
      </c>
      <c r="AI62" s="9">
        <f>IF('Upto Month Current'!$K$25="",0,'Upto Month Current'!$K$25)</f>
        <v>114</v>
      </c>
      <c r="AJ62" s="9">
        <f>IF('Upto Month Current'!$K$28="",0,'Upto Month Current'!$K$28)</f>
        <v>6441</v>
      </c>
      <c r="AK62" s="9">
        <f>IF('Upto Month Current'!$K$29="",0,'Upto Month Current'!$K$29)</f>
        <v>13896</v>
      </c>
      <c r="AL62" s="9">
        <f>IF('Upto Month Current'!$K$31="",0,'Upto Month Current'!$K$31)</f>
        <v>86</v>
      </c>
      <c r="AM62" s="9">
        <f>IF('Upto Month Current'!$K$32="",0,'Upto Month Current'!$K$32)</f>
        <v>184</v>
      </c>
      <c r="AN62" s="9">
        <f>IF('Upto Month Current'!$K$33="",0,'Upto Month Current'!$K$33)</f>
        <v>69424</v>
      </c>
      <c r="AO62" s="9">
        <f>IF('Upto Month Current'!$K$34="",0,'Upto Month Current'!$K$34)</f>
        <v>159766</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2127</v>
      </c>
      <c r="AW62" s="9">
        <f>IF('Upto Month Current'!$K$46="",0,'Upto Month Current'!$K$46)</f>
        <v>1089</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2213</v>
      </c>
      <c r="BC62" s="9">
        <f>IF('Upto Month Current'!$K$54="",0,'Upto Month Current'!$K$54)</f>
        <v>2213</v>
      </c>
      <c r="BD62" s="9">
        <f>IF('Upto Month Current'!$K$55="",0,'Upto Month Current'!$K$55)</f>
        <v>0</v>
      </c>
      <c r="BE62" s="9">
        <f>IF('Upto Month Current'!$K$56="",0,'Upto Month Current'!$K$56)</f>
        <v>3301</v>
      </c>
      <c r="BF62" s="9">
        <f>IF('Upto Month Current'!$K$58="",0,'Upto Month Current'!$K$58)</f>
        <v>1206588</v>
      </c>
      <c r="BG62" s="122">
        <f t="shared" si="73"/>
        <v>1471718</v>
      </c>
      <c r="BH62" s="123">
        <f t="shared" si="74"/>
        <v>3562412</v>
      </c>
      <c r="BI62" s="9">
        <f>IF('Upto Month Current'!$K$60="",0,'Upto Month Current'!$K$60)</f>
        <v>0</v>
      </c>
      <c r="BJ62" s="124">
        <f t="shared" si="72"/>
        <v>3562412</v>
      </c>
      <c r="BK62">
        <f>'Upto Month Current'!$K$61</f>
        <v>3562415</v>
      </c>
    </row>
    <row r="63" spans="1:64" ht="15.6" x14ac:dyDescent="0.3">
      <c r="A63" s="128"/>
      <c r="B63" s="5" t="s">
        <v>209</v>
      </c>
      <c r="C63" s="126">
        <f t="shared" ref="C63:AH63" si="77">C62/C59</f>
        <v>0.94456048856851604</v>
      </c>
      <c r="D63" s="126">
        <f t="shared" si="77"/>
        <v>1.2583894591912386</v>
      </c>
      <c r="E63" s="126">
        <f t="shared" si="77"/>
        <v>0.96594476455394396</v>
      </c>
      <c r="F63" s="126">
        <f t="shared" si="77"/>
        <v>0.9472287348050481</v>
      </c>
      <c r="G63" s="126">
        <f t="shared" si="77"/>
        <v>0.84434918612060472</v>
      </c>
      <c r="H63" s="126" t="e">
        <f t="shared" si="77"/>
        <v>#DIV/0!</v>
      </c>
      <c r="I63" s="126" t="e">
        <f t="shared" si="77"/>
        <v>#DIV/0!</v>
      </c>
      <c r="J63" s="126">
        <f t="shared" si="77"/>
        <v>1.3171549453181129E-3</v>
      </c>
      <c r="K63" s="126">
        <f t="shared" si="77"/>
        <v>0</v>
      </c>
      <c r="L63" s="126">
        <f t="shared" si="77"/>
        <v>0.28964401294498382</v>
      </c>
      <c r="M63" s="126">
        <f t="shared" si="77"/>
        <v>1.0805534231279224</v>
      </c>
      <c r="N63" s="126">
        <f t="shared" si="77"/>
        <v>0.54620689655172416</v>
      </c>
      <c r="O63" s="126">
        <f t="shared" si="77"/>
        <v>1.0486935866983373</v>
      </c>
      <c r="P63" s="126">
        <f t="shared" si="77"/>
        <v>1.4284314187438156</v>
      </c>
      <c r="Q63" s="126" t="e">
        <f t="shared" si="77"/>
        <v>#DIV/0!</v>
      </c>
      <c r="R63" s="126">
        <f t="shared" si="77"/>
        <v>0.87634048257372654</v>
      </c>
      <c r="S63" s="126" t="e">
        <f t="shared" si="77"/>
        <v>#DIV/0!</v>
      </c>
      <c r="T63" s="126" t="e">
        <f t="shared" si="77"/>
        <v>#DIV/0!</v>
      </c>
      <c r="U63" s="126" t="e">
        <f t="shared" si="77"/>
        <v>#DIV/0!</v>
      </c>
      <c r="V63" s="126" t="e">
        <f t="shared" si="77"/>
        <v>#DIV/0!</v>
      </c>
      <c r="W63" s="126" t="e">
        <f t="shared" si="77"/>
        <v>#DIV/0!</v>
      </c>
      <c r="X63" s="126" t="e">
        <f t="shared" si="77"/>
        <v>#DIV/0!</v>
      </c>
      <c r="Y63" s="126">
        <f t="shared" si="77"/>
        <v>1.6599783080260304</v>
      </c>
      <c r="Z63" s="126">
        <f t="shared" si="77"/>
        <v>0.67621776504297992</v>
      </c>
      <c r="AA63" s="126">
        <f t="shared" si="77"/>
        <v>3.0202247191011238</v>
      </c>
      <c r="AB63" s="126" t="e">
        <f t="shared" si="77"/>
        <v>#DIV/0!</v>
      </c>
      <c r="AC63" s="126">
        <f t="shared" si="77"/>
        <v>1.0012163853815379</v>
      </c>
      <c r="AD63" s="126">
        <f t="shared" si="77"/>
        <v>0.29389470215044905</v>
      </c>
      <c r="AE63" s="126">
        <f t="shared" si="77"/>
        <v>6.88</v>
      </c>
      <c r="AF63" s="126">
        <f t="shared" si="77"/>
        <v>0.49487179487179489</v>
      </c>
      <c r="AG63" s="126" t="e">
        <f t="shared" si="77"/>
        <v>#DIV/0!</v>
      </c>
      <c r="AH63" s="126" t="e">
        <f t="shared" si="77"/>
        <v>#DIV/0!</v>
      </c>
      <c r="AI63" s="126">
        <f t="shared" ref="AI63:BJ63" si="78">AI62/AI59</f>
        <v>38</v>
      </c>
      <c r="AJ63" s="126">
        <f t="shared" si="78"/>
        <v>1.7497962510187448</v>
      </c>
      <c r="AK63" s="126">
        <f t="shared" si="78"/>
        <v>1.3619523669508968</v>
      </c>
      <c r="AL63" s="126">
        <f t="shared" si="78"/>
        <v>0.36909871244635195</v>
      </c>
      <c r="AM63" s="126">
        <f t="shared" si="78"/>
        <v>36.799999999999997</v>
      </c>
      <c r="AN63" s="126">
        <f t="shared" si="78"/>
        <v>0.73362851496866777</v>
      </c>
      <c r="AO63" s="126">
        <f t="shared" si="78"/>
        <v>0.81935063669605268</v>
      </c>
      <c r="AP63" s="126" t="e">
        <f t="shared" si="78"/>
        <v>#DIV/0!</v>
      </c>
      <c r="AQ63" s="126" t="e">
        <f t="shared" si="78"/>
        <v>#DIV/0!</v>
      </c>
      <c r="AR63" s="126" t="e">
        <f t="shared" si="78"/>
        <v>#DIV/0!</v>
      </c>
      <c r="AS63" s="126" t="e">
        <f t="shared" si="78"/>
        <v>#DIV/0!</v>
      </c>
      <c r="AT63" s="126" t="e">
        <f t="shared" si="78"/>
        <v>#DIV/0!</v>
      </c>
      <c r="AU63" s="126" t="e">
        <f t="shared" si="78"/>
        <v>#DIV/0!</v>
      </c>
      <c r="AV63" s="126">
        <f t="shared" si="78"/>
        <v>1.3244084682440846</v>
      </c>
      <c r="AW63" s="126">
        <f t="shared" si="78"/>
        <v>1.0955734406438631</v>
      </c>
      <c r="AX63" s="126">
        <f t="shared" si="78"/>
        <v>0</v>
      </c>
      <c r="AY63" s="126" t="e">
        <f t="shared" si="78"/>
        <v>#DIV/0!</v>
      </c>
      <c r="AZ63" s="126" t="e">
        <f t="shared" si="78"/>
        <v>#DIV/0!</v>
      </c>
      <c r="BA63" s="126" t="e">
        <f t="shared" si="78"/>
        <v>#DIV/0!</v>
      </c>
      <c r="BB63" s="126">
        <f t="shared" si="78"/>
        <v>0.64650891031259128</v>
      </c>
      <c r="BC63" s="126">
        <f t="shared" si="78"/>
        <v>0.64650891031259128</v>
      </c>
      <c r="BD63" s="126">
        <f t="shared" si="78"/>
        <v>0</v>
      </c>
      <c r="BE63" s="126">
        <f t="shared" si="78"/>
        <v>60.018181818181816</v>
      </c>
      <c r="BF63" s="126">
        <f t="shared" si="78"/>
        <v>1.3071142344270836</v>
      </c>
      <c r="BG63" s="126">
        <f t="shared" si="78"/>
        <v>1.1782821485672561</v>
      </c>
      <c r="BH63" s="126">
        <f t="shared" si="78"/>
        <v>1.0674881959108724</v>
      </c>
      <c r="BI63" s="126">
        <f t="shared" si="78"/>
        <v>0</v>
      </c>
      <c r="BJ63" s="126">
        <f t="shared" si="78"/>
        <v>1.1323209736452735</v>
      </c>
    </row>
    <row r="64" spans="1:64" ht="15.6" x14ac:dyDescent="0.3">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6" x14ac:dyDescent="0.3">
      <c r="A65" s="15" t="s">
        <v>143</v>
      </c>
      <c r="B65" s="11" t="s">
        <v>213</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6" x14ac:dyDescent="0.3">
      <c r="A66" s="128" t="s">
        <v>143</v>
      </c>
      <c r="B66" s="5" t="s">
        <v>210</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6" x14ac:dyDescent="0.3">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6" x14ac:dyDescent="0.3">
      <c r="A68" s="128"/>
      <c r="B68" s="12" t="s">
        <v>211</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2308964</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2308964</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56089675</v>
      </c>
      <c r="BG68" s="122">
        <f t="shared" si="81"/>
        <v>56089675</v>
      </c>
      <c r="BH68" s="123">
        <f t="shared" si="82"/>
        <v>58398639</v>
      </c>
      <c r="BI68" s="9">
        <f>IF('Upto Month Current'!$L$60="",0,'Upto Month Current'!$L$60)</f>
        <v>56071840</v>
      </c>
      <c r="BJ68" s="124">
        <f t="shared" si="80"/>
        <v>2326799</v>
      </c>
      <c r="BK68">
        <f>'Upto Month Current'!$L$61</f>
        <v>2326799</v>
      </c>
    </row>
    <row r="69" spans="1:63" ht="15.6" x14ac:dyDescent="0.3">
      <c r="A69" s="128"/>
      <c r="B69" s="5" t="s">
        <v>209</v>
      </c>
      <c r="C69" s="126" t="e">
        <f t="shared" ref="C69:AH69" si="85">C68/C65</f>
        <v>#DIV/0!</v>
      </c>
      <c r="D69" s="126" t="e">
        <f t="shared" si="85"/>
        <v>#DIV/0!</v>
      </c>
      <c r="E69" s="126" t="e">
        <f t="shared" si="85"/>
        <v>#DIV/0!</v>
      </c>
      <c r="F69" s="126" t="e">
        <f t="shared" si="85"/>
        <v>#DIV/0!</v>
      </c>
      <c r="G69" s="126" t="e">
        <f t="shared" si="85"/>
        <v>#DIV/0!</v>
      </c>
      <c r="H69" s="126">
        <f t="shared" si="85"/>
        <v>0.86622065673980075</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0.86622065673980075</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0.7801245830989515</v>
      </c>
      <c r="BG69" s="126">
        <f t="shared" si="86"/>
        <v>0.7801245830989515</v>
      </c>
      <c r="BH69" s="126">
        <f t="shared" si="86"/>
        <v>0.78320240338232228</v>
      </c>
      <c r="BI69" s="126">
        <f t="shared" si="86"/>
        <v>0.78032971223241843</v>
      </c>
      <c r="BJ69" s="126">
        <f t="shared" si="86"/>
        <v>0.85944830250761173</v>
      </c>
    </row>
    <row r="70" spans="1:63" ht="15.6" x14ac:dyDescent="0.3">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6" x14ac:dyDescent="0.3">
      <c r="A71" s="128" t="s">
        <v>130</v>
      </c>
      <c r="B71" s="11" t="s">
        <v>213</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6" x14ac:dyDescent="0.3">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6" x14ac:dyDescent="0.3">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6" x14ac:dyDescent="0.3">
      <c r="A74" s="128"/>
      <c r="B74" s="12" t="str">
        <f>B68</f>
        <v>Actuals upto Sep' 20</v>
      </c>
      <c r="C74" s="5">
        <f>C8+C14+C20+C26+C32+C38+C44+C50+C56+C62+C68</f>
        <v>19349259</v>
      </c>
      <c r="D74" s="5">
        <f t="shared" ref="D74:AB74" si="95">D8+D14+D20+D26+D32+D38+D44+D50+D56+D62+D68</f>
        <v>5291330</v>
      </c>
      <c r="E74" s="5">
        <f t="shared" si="95"/>
        <v>968819</v>
      </c>
      <c r="F74" s="5">
        <f t="shared" si="95"/>
        <v>2235585</v>
      </c>
      <c r="G74" s="5">
        <f t="shared" si="95"/>
        <v>1135872</v>
      </c>
      <c r="H74" s="5">
        <f t="shared" si="95"/>
        <v>2308964</v>
      </c>
      <c r="I74" s="5">
        <f t="shared" si="95"/>
        <v>0</v>
      </c>
      <c r="J74" s="5">
        <f t="shared" si="95"/>
        <v>1742027</v>
      </c>
      <c r="K74" s="5">
        <f t="shared" si="95"/>
        <v>28490</v>
      </c>
      <c r="L74" s="5">
        <f t="shared" si="95"/>
        <v>306973</v>
      </c>
      <c r="M74" s="5">
        <f t="shared" si="95"/>
        <v>1048718</v>
      </c>
      <c r="N74" s="5">
        <f t="shared" si="95"/>
        <v>20635</v>
      </c>
      <c r="O74" s="5">
        <f t="shared" si="95"/>
        <v>63656</v>
      </c>
      <c r="P74" s="5">
        <f t="shared" si="95"/>
        <v>841441</v>
      </c>
      <c r="Q74" s="5">
        <f t="shared" si="95"/>
        <v>0</v>
      </c>
      <c r="R74" s="5">
        <f t="shared" si="95"/>
        <v>53874</v>
      </c>
      <c r="S74" s="5">
        <f t="shared" si="95"/>
        <v>837190</v>
      </c>
      <c r="T74" s="5">
        <f t="shared" si="95"/>
        <v>945083</v>
      </c>
      <c r="U74" s="5">
        <f t="shared" si="95"/>
        <v>0</v>
      </c>
      <c r="V74" s="5">
        <f t="shared" si="95"/>
        <v>373672</v>
      </c>
      <c r="W74" s="5">
        <f t="shared" si="95"/>
        <v>0</v>
      </c>
      <c r="X74" s="5">
        <f t="shared" si="95"/>
        <v>0</v>
      </c>
      <c r="Y74" s="5">
        <f t="shared" si="95"/>
        <v>118994</v>
      </c>
      <c r="Z74" s="5">
        <f t="shared" si="95"/>
        <v>13077</v>
      </c>
      <c r="AA74" s="5">
        <f t="shared" si="95"/>
        <v>17951</v>
      </c>
      <c r="AB74" s="5">
        <f t="shared" si="95"/>
        <v>996916</v>
      </c>
      <c r="AC74" s="121">
        <f t="shared" si="88"/>
        <v>38698526</v>
      </c>
      <c r="AD74" s="5">
        <f>AD8+AD14+AD20+AD26+AD32+AD38+AD44+AD50+AD56+AD62+AD68</f>
        <v>36696</v>
      </c>
      <c r="AE74" s="5">
        <f t="shared" ref="AE74:BF74" si="96">AE8+AE14+AE20+AE26+AE32+AE38+AE44+AE50+AE56+AE62+AE68</f>
        <v>66462</v>
      </c>
      <c r="AF74" s="5">
        <f t="shared" si="96"/>
        <v>153012</v>
      </c>
      <c r="AG74" s="5">
        <f t="shared" si="96"/>
        <v>41</v>
      </c>
      <c r="AH74" s="5">
        <f t="shared" si="96"/>
        <v>0</v>
      </c>
      <c r="AI74" s="5">
        <f t="shared" si="96"/>
        <v>18127</v>
      </c>
      <c r="AJ74" s="5">
        <f t="shared" si="96"/>
        <v>1347119</v>
      </c>
      <c r="AK74" s="5">
        <f t="shared" si="96"/>
        <v>696518</v>
      </c>
      <c r="AL74" s="5">
        <f t="shared" si="96"/>
        <v>8348056</v>
      </c>
      <c r="AM74" s="5">
        <f t="shared" si="96"/>
        <v>137235</v>
      </c>
      <c r="AN74" s="5">
        <f t="shared" si="96"/>
        <v>2694093</v>
      </c>
      <c r="AO74" s="5">
        <f t="shared" si="96"/>
        <v>14532647</v>
      </c>
      <c r="AP74" s="5">
        <f t="shared" si="96"/>
        <v>306431</v>
      </c>
      <c r="AQ74" s="5">
        <f t="shared" si="96"/>
        <v>294895</v>
      </c>
      <c r="AR74" s="5">
        <f t="shared" si="96"/>
        <v>0</v>
      </c>
      <c r="AS74" s="5">
        <f t="shared" si="96"/>
        <v>0</v>
      </c>
      <c r="AT74" s="5">
        <f t="shared" si="96"/>
        <v>131969</v>
      </c>
      <c r="AU74" s="5">
        <f t="shared" si="96"/>
        <v>0</v>
      </c>
      <c r="AV74" s="5">
        <f t="shared" si="96"/>
        <v>11376</v>
      </c>
      <c r="AW74" s="5">
        <f t="shared" si="96"/>
        <v>14829</v>
      </c>
      <c r="AX74" s="5">
        <f t="shared" si="96"/>
        <v>5923</v>
      </c>
      <c r="AY74" s="5">
        <f t="shared" si="96"/>
        <v>824167</v>
      </c>
      <c r="AZ74" s="5">
        <f t="shared" si="96"/>
        <v>1463908</v>
      </c>
      <c r="BA74" s="5">
        <f t="shared" si="96"/>
        <v>970948</v>
      </c>
      <c r="BB74" s="5">
        <f t="shared" si="96"/>
        <v>136424</v>
      </c>
      <c r="BC74" s="5">
        <f t="shared" si="96"/>
        <v>135458</v>
      </c>
      <c r="BD74" s="5">
        <f t="shared" si="96"/>
        <v>21</v>
      </c>
      <c r="BE74" s="5">
        <f t="shared" si="96"/>
        <v>132229</v>
      </c>
      <c r="BF74" s="5">
        <f t="shared" si="96"/>
        <v>57736869</v>
      </c>
      <c r="BG74" s="6">
        <f>BG8+BG14+BG20+BG26+BG32+BG38+BG44+BG50+BG56+BG62+BG68</f>
        <v>90195453</v>
      </c>
      <c r="BH74" s="125">
        <f>AC74+BG74</f>
        <v>128893979</v>
      </c>
      <c r="BI74" s="5">
        <f t="shared" si="92"/>
        <v>56828349</v>
      </c>
      <c r="BJ74" s="49">
        <f t="shared" si="92"/>
        <v>72065630</v>
      </c>
      <c r="BK74" s="30">
        <f>'Upto Month Current'!N61-'Upto Month Current'!M61</f>
        <v>72068267</v>
      </c>
    </row>
    <row r="75" spans="1:63" ht="15.6" x14ac:dyDescent="0.3">
      <c r="A75" s="128"/>
      <c r="B75" s="5" t="s">
        <v>209</v>
      </c>
      <c r="C75" s="126">
        <f t="shared" ref="C75:AH75" si="97">C74/C71</f>
        <v>0.80158702080245625</v>
      </c>
      <c r="D75" s="126">
        <f t="shared" si="97"/>
        <v>1.231830985915493</v>
      </c>
      <c r="E75" s="126">
        <f t="shared" si="97"/>
        <v>0.93909932370277815</v>
      </c>
      <c r="F75" s="126">
        <f t="shared" si="97"/>
        <v>0.87253203423177361</v>
      </c>
      <c r="G75" s="126">
        <f t="shared" si="97"/>
        <v>0.8511222442186851</v>
      </c>
      <c r="H75" s="126">
        <f t="shared" si="97"/>
        <v>0.86622065673980075</v>
      </c>
      <c r="I75" s="126" t="e">
        <f t="shared" si="97"/>
        <v>#DIV/0!</v>
      </c>
      <c r="J75" s="126">
        <f t="shared" si="97"/>
        <v>1.3737462394082416</v>
      </c>
      <c r="K75" s="126">
        <f t="shared" si="97"/>
        <v>0.14963235294117647</v>
      </c>
      <c r="L75" s="126">
        <f t="shared" si="97"/>
        <v>0.69507045283181212</v>
      </c>
      <c r="M75" s="126">
        <f t="shared" si="97"/>
        <v>1.1224122190673018</v>
      </c>
      <c r="N75" s="126">
        <f t="shared" si="97"/>
        <v>1.4323892822435096</v>
      </c>
      <c r="O75" s="126">
        <f t="shared" si="97"/>
        <v>0.80313907568856535</v>
      </c>
      <c r="P75" s="126">
        <f t="shared" si="97"/>
        <v>1.1130171957671957</v>
      </c>
      <c r="Q75" s="126" t="e">
        <f t="shared" si="97"/>
        <v>#DIV/0!</v>
      </c>
      <c r="R75" s="126">
        <f t="shared" si="97"/>
        <v>1.1972</v>
      </c>
      <c r="S75" s="126">
        <f t="shared" si="97"/>
        <v>1.0976877741138216</v>
      </c>
      <c r="T75" s="126">
        <f t="shared" si="97"/>
        <v>0.94174263885996368</v>
      </c>
      <c r="U75" s="126" t="e">
        <f t="shared" si="97"/>
        <v>#DIV/0!</v>
      </c>
      <c r="V75" s="126">
        <f t="shared" si="97"/>
        <v>1.1728304776731209</v>
      </c>
      <c r="W75" s="126">
        <f t="shared" si="97"/>
        <v>0</v>
      </c>
      <c r="X75" s="126">
        <f t="shared" si="97"/>
        <v>0</v>
      </c>
      <c r="Y75" s="126">
        <f t="shared" si="97"/>
        <v>14.58438534134085</v>
      </c>
      <c r="Z75" s="126">
        <f t="shared" si="97"/>
        <v>9.2091549295774655</v>
      </c>
      <c r="AA75" s="126">
        <f t="shared" si="97"/>
        <v>0.39954149880923234</v>
      </c>
      <c r="AB75" s="126">
        <f t="shared" si="97"/>
        <v>0.58901631304984903</v>
      </c>
      <c r="AC75" s="126">
        <f t="shared" si="97"/>
        <v>0.88778343278874727</v>
      </c>
      <c r="AD75" s="126">
        <f t="shared" si="97"/>
        <v>0.29715525827793121</v>
      </c>
      <c r="AE75" s="126">
        <f t="shared" si="97"/>
        <v>1.3736926956306064</v>
      </c>
      <c r="AF75" s="126">
        <f t="shared" si="97"/>
        <v>2.4684530627389614</v>
      </c>
      <c r="AG75" s="126" t="e">
        <f t="shared" si="97"/>
        <v>#DIV/0!</v>
      </c>
      <c r="AH75" s="126">
        <f t="shared" si="97"/>
        <v>0</v>
      </c>
      <c r="AI75" s="126">
        <f t="shared" ref="AI75:BJ75" si="98">AI74/AI71</f>
        <v>1.6456650022696324</v>
      </c>
      <c r="AJ75" s="126">
        <f t="shared" si="98"/>
        <v>1.072396702372916</v>
      </c>
      <c r="AK75" s="126">
        <f t="shared" si="98"/>
        <v>0.54839446218577381</v>
      </c>
      <c r="AL75" s="126">
        <f t="shared" si="98"/>
        <v>1.1827390397606201</v>
      </c>
      <c r="AM75" s="126">
        <f t="shared" si="98"/>
        <v>1.2385830324909748</v>
      </c>
      <c r="AN75" s="126">
        <f t="shared" si="98"/>
        <v>0.96005161435623176</v>
      </c>
      <c r="AO75" s="126">
        <f t="shared" si="98"/>
        <v>0.84354704213867382</v>
      </c>
      <c r="AP75" s="126">
        <f t="shared" si="98"/>
        <v>3.6632954368850794</v>
      </c>
      <c r="AQ75" s="126">
        <f t="shared" si="98"/>
        <v>0.32456476326951988</v>
      </c>
      <c r="AR75" s="126" t="e">
        <f t="shared" si="98"/>
        <v>#DIV/0!</v>
      </c>
      <c r="AS75" s="126" t="e">
        <f t="shared" si="98"/>
        <v>#DIV/0!</v>
      </c>
      <c r="AT75" s="126">
        <f t="shared" si="98"/>
        <v>0.23083771794800034</v>
      </c>
      <c r="AU75" s="126">
        <f t="shared" si="98"/>
        <v>0</v>
      </c>
      <c r="AV75" s="126">
        <f t="shared" si="98"/>
        <v>0.78612397208209528</v>
      </c>
      <c r="AW75" s="126">
        <f t="shared" si="98"/>
        <v>1.0980377637911884</v>
      </c>
      <c r="AX75" s="126">
        <f t="shared" si="98"/>
        <v>1.9438792254676731</v>
      </c>
      <c r="AY75" s="126">
        <f t="shared" si="98"/>
        <v>5.6532657456820274</v>
      </c>
      <c r="AZ75" s="126">
        <f t="shared" si="98"/>
        <v>1.4819972585377112</v>
      </c>
      <c r="BA75" s="126">
        <f t="shared" si="98"/>
        <v>1.2843227513227513</v>
      </c>
      <c r="BB75" s="126">
        <f t="shared" si="98"/>
        <v>1.8923860121235661</v>
      </c>
      <c r="BC75" s="126">
        <f t="shared" si="98"/>
        <v>1.8768774594025384</v>
      </c>
      <c r="BD75" s="126">
        <f t="shared" si="98"/>
        <v>4.8723897911832945E-2</v>
      </c>
      <c r="BE75" s="126">
        <f t="shared" si="98"/>
        <v>3.9074763593380615</v>
      </c>
      <c r="BF75" s="126">
        <f t="shared" si="98"/>
        <v>0.78885301178593092</v>
      </c>
      <c r="BG75" s="126">
        <f t="shared" si="98"/>
        <v>0.84430128187870734</v>
      </c>
      <c r="BH75" s="126">
        <f t="shared" si="98"/>
        <v>0.85690204815671422</v>
      </c>
      <c r="BI75" s="126">
        <f t="shared" si="98"/>
        <v>0.77811967688651507</v>
      </c>
      <c r="BJ75" s="126">
        <f t="shared" si="98"/>
        <v>0.93125312170271568</v>
      </c>
    </row>
    <row r="76" spans="1:63" x14ac:dyDescent="0.3">
      <c r="BF76" s="30">
        <f>BF74-BF68</f>
        <v>1647194</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Shailendra Kumar Singh</cp:lastModifiedBy>
  <cp:lastPrinted>2022-01-11T09:58:14Z</cp:lastPrinted>
  <dcterms:created xsi:type="dcterms:W3CDTF">2015-06-05T18:17:20Z</dcterms:created>
  <dcterms:modified xsi:type="dcterms:W3CDTF">2022-02-04T14:06:24Z</dcterms:modified>
</cp:coreProperties>
</file>