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05" yWindow="-105" windowWidth="20730" windowHeight="11760"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externalReferences>
    <externalReference r:id="rId12"/>
  </externalReferences>
  <definedNames>
    <definedName name="_xlnm.Print_Area" localSheetId="10">'Detailed Review analysis'!$A$1:$P$115</definedName>
    <definedName name="_xlnm.Print_Area" localSheetId="4">'PU Wise OWE'!$A$1:$BK$135</definedName>
    <definedName name="_xlnm.Print_Area" localSheetId="5">Sheet1!$B$1:$O$113</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9" i="4"/>
  <c r="F49"/>
  <c r="H49"/>
  <c r="G95" i="2"/>
  <c r="G40" i="4" l="1"/>
  <c r="G32"/>
  <c r="G11"/>
  <c r="C107"/>
  <c r="C90"/>
  <c r="C77"/>
  <c r="C40"/>
  <c r="C11"/>
  <c r="B16" i="2"/>
  <c r="B27" s="1"/>
  <c r="B38" s="1"/>
  <c r="B49" s="1"/>
  <c r="B60" s="1"/>
  <c r="B71" s="1"/>
  <c r="B82" s="1"/>
  <c r="B93" s="1"/>
  <c r="B104" s="1"/>
  <c r="B115" s="1"/>
  <c r="B126" s="1"/>
  <c r="I40" i="4"/>
  <c r="BH17" i="2"/>
  <c r="O84" l="1"/>
  <c r="C55" i="4"/>
  <c r="AD60" i="2"/>
  <c r="BH93"/>
  <c r="G77" i="4"/>
  <c r="G90" s="1"/>
  <c r="G107" s="1"/>
  <c r="C32"/>
  <c r="M107"/>
  <c r="M90"/>
  <c r="I112"/>
  <c r="H112"/>
  <c r="BB127" i="2" l="1"/>
  <c r="C29"/>
  <c r="H107" i="4"/>
  <c r="AS135" i="2"/>
  <c r="AV135"/>
  <c r="AS124"/>
  <c r="AV124"/>
  <c r="AS113"/>
  <c r="AV113"/>
  <c r="AS102"/>
  <c r="AV102"/>
  <c r="AS91"/>
  <c r="AV91"/>
  <c r="AS80"/>
  <c r="AV80"/>
  <c r="AS69"/>
  <c r="AV69"/>
  <c r="AS58"/>
  <c r="AV58"/>
  <c r="AS47"/>
  <c r="AV47"/>
  <c r="AS36"/>
  <c r="AV36"/>
  <c r="AS25"/>
  <c r="AV25"/>
  <c r="I44" i="4"/>
  <c r="AZ19" i="2" l="1"/>
  <c r="AZ25" s="1"/>
  <c r="AD38"/>
  <c r="BH105"/>
  <c r="BH104"/>
  <c r="F112" i="4"/>
  <c r="C112"/>
  <c r="M111"/>
  <c r="K111"/>
  <c r="L111" s="1"/>
  <c r="M110"/>
  <c r="K110"/>
  <c r="L110" s="1"/>
  <c r="M109"/>
  <c r="K109"/>
  <c r="L109" s="1"/>
  <c r="C37" i="5"/>
  <c r="C7"/>
  <c r="BJ84" i="2"/>
  <c r="L40"/>
  <c r="BG40"/>
  <c r="C37" i="4"/>
  <c r="BF116" i="2"/>
  <c r="BE116"/>
  <c r="BD116"/>
  <c r="BC116"/>
  <c r="BB116"/>
  <c r="AD116"/>
  <c r="BH115"/>
  <c r="AD115"/>
  <c r="AD105"/>
  <c r="AD104"/>
  <c r="BH94"/>
  <c r="AD94"/>
  <c r="AD93"/>
  <c r="BH83"/>
  <c r="T83"/>
  <c r="AD83" s="1"/>
  <c r="AD82"/>
  <c r="BJ72"/>
  <c r="BH72"/>
  <c r="X72"/>
  <c r="AD72" s="1"/>
  <c r="BH71"/>
  <c r="AD71"/>
  <c r="BH61"/>
  <c r="AD61"/>
  <c r="BH60"/>
  <c r="BI60" s="1"/>
  <c r="AU50"/>
  <c r="AT50"/>
  <c r="BH50"/>
  <c r="AC50"/>
  <c r="AA50"/>
  <c r="Z50"/>
  <c r="Y50"/>
  <c r="X50"/>
  <c r="W50"/>
  <c r="U50"/>
  <c r="T50"/>
  <c r="S50"/>
  <c r="I50"/>
  <c r="H50"/>
  <c r="BH49"/>
  <c r="AD49"/>
  <c r="BE39"/>
  <c r="BA39"/>
  <c r="AZ39"/>
  <c r="AY39"/>
  <c r="AX39"/>
  <c r="AW39"/>
  <c r="AU39"/>
  <c r="AT39"/>
  <c r="AR39"/>
  <c r="AN39"/>
  <c r="AJ39"/>
  <c r="AI39"/>
  <c r="AH39"/>
  <c r="AG39"/>
  <c r="AB39"/>
  <c r="AA39"/>
  <c r="Z39"/>
  <c r="Y39"/>
  <c r="X39"/>
  <c r="U39"/>
  <c r="T39"/>
  <c r="S39"/>
  <c r="J39"/>
  <c r="I39"/>
  <c r="BH38"/>
  <c r="BE28"/>
  <c r="BA28"/>
  <c r="AZ28"/>
  <c r="AU28"/>
  <c r="AT28"/>
  <c r="AR28"/>
  <c r="AQ28"/>
  <c r="AM28"/>
  <c r="AA28"/>
  <c r="Z28"/>
  <c r="X28"/>
  <c r="W28"/>
  <c r="U28"/>
  <c r="T28"/>
  <c r="S28"/>
  <c r="Q28"/>
  <c r="J28"/>
  <c r="I28"/>
  <c r="H28"/>
  <c r="BH27"/>
  <c r="AD27"/>
  <c r="BB17"/>
  <c r="BA17"/>
  <c r="AZ17"/>
  <c r="AU17"/>
  <c r="AT17"/>
  <c r="AR17"/>
  <c r="AQ17"/>
  <c r="AM17"/>
  <c r="AI17"/>
  <c r="AH17"/>
  <c r="AC17"/>
  <c r="AA17"/>
  <c r="Z17"/>
  <c r="Y17"/>
  <c r="X17"/>
  <c r="W17"/>
  <c r="V17"/>
  <c r="U17"/>
  <c r="T17"/>
  <c r="S17"/>
  <c r="Q17"/>
  <c r="K17"/>
  <c r="J17"/>
  <c r="I17"/>
  <c r="BH16"/>
  <c r="AD16"/>
  <c r="BJ6"/>
  <c r="BE6"/>
  <c r="BB6"/>
  <c r="BA6"/>
  <c r="AZ6"/>
  <c r="AU6"/>
  <c r="AT6"/>
  <c r="AR6"/>
  <c r="AQ6"/>
  <c r="AP6"/>
  <c r="AI6"/>
  <c r="AH6"/>
  <c r="AC6"/>
  <c r="AA6"/>
  <c r="Z6"/>
  <c r="Y6"/>
  <c r="X6"/>
  <c r="W6"/>
  <c r="V6"/>
  <c r="U6"/>
  <c r="T6"/>
  <c r="J6"/>
  <c r="I6"/>
  <c r="BH5"/>
  <c r="AD5"/>
  <c r="AD39" l="1"/>
  <c r="BI115"/>
  <c r="BK115" s="1"/>
  <c r="BH82"/>
  <c r="BI82" s="1"/>
  <c r="BK82" s="1"/>
  <c r="BI93"/>
  <c r="BK93" s="1"/>
  <c r="BI71"/>
  <c r="BK71" s="1"/>
  <c r="BI49"/>
  <c r="BK49" s="1"/>
  <c r="BI16"/>
  <c r="BK16" s="1"/>
  <c r="BI104"/>
  <c r="BK104" s="1"/>
  <c r="AD6"/>
  <c r="BH28"/>
  <c r="BH116"/>
  <c r="BI116" s="1"/>
  <c r="BK116" s="1"/>
  <c r="BH6"/>
  <c r="AD17"/>
  <c r="BH39"/>
  <c r="BI5"/>
  <c r="BK5" s="1"/>
  <c r="BI27"/>
  <c r="BI38"/>
  <c r="M112" i="4"/>
  <c r="K112"/>
  <c r="L112" s="1"/>
  <c r="BI105" i="2"/>
  <c r="BK105" s="1"/>
  <c r="BI94"/>
  <c r="BK94" s="1"/>
  <c r="BI83"/>
  <c r="BK83" s="1"/>
  <c r="BI72"/>
  <c r="BK72" s="1"/>
  <c r="BI61"/>
  <c r="BK61" s="1"/>
  <c r="AD50"/>
  <c r="BI50" s="1"/>
  <c r="BK50" s="1"/>
  <c r="AD28"/>
  <c r="H77" i="4"/>
  <c r="H90" s="1"/>
  <c r="H40"/>
  <c r="H32"/>
  <c r="H11"/>
  <c r="H3"/>
  <c r="BP115" i="2"/>
  <c r="BQ115" l="1"/>
  <c r="BK38"/>
  <c r="BK60"/>
  <c r="BK27"/>
  <c r="BI39"/>
  <c r="BK39" s="1"/>
  <c r="BI28"/>
  <c r="BK28" s="1"/>
  <c r="BI17"/>
  <c r="BK17" s="1"/>
  <c r="BI6"/>
  <c r="BK6" s="1"/>
  <c r="J77" i="4"/>
  <c r="I90" s="1"/>
  <c r="I107" s="1"/>
  <c r="I77"/>
  <c r="F77"/>
  <c r="F90" s="1"/>
  <c r="F107"/>
  <c r="F105"/>
  <c r="E105"/>
  <c r="C105"/>
  <c r="F102"/>
  <c r="E102"/>
  <c r="C102"/>
  <c r="F99"/>
  <c r="E99"/>
  <c r="C99"/>
  <c r="F95"/>
  <c r="E95"/>
  <c r="C95"/>
  <c r="C85"/>
  <c r="C74"/>
  <c r="C69"/>
  <c r="C64"/>
  <c r="C50"/>
  <c r="C28"/>
  <c r="C7"/>
  <c r="D44" s="1"/>
  <c r="B83" i="11"/>
  <c r="B69"/>
  <c r="B64"/>
  <c r="B54"/>
  <c r="B28"/>
  <c r="C28" i="5"/>
  <c r="B7" i="11"/>
  <c r="BK127" i="2" l="1"/>
  <c r="D112" i="4"/>
  <c r="D109"/>
  <c r="D57"/>
  <c r="D110"/>
  <c r="D111"/>
  <c r="C87"/>
  <c r="D87" s="1"/>
  <c r="D93"/>
  <c r="D95"/>
  <c r="D97"/>
  <c r="D99"/>
  <c r="D101"/>
  <c r="D103"/>
  <c r="D105"/>
  <c r="D85"/>
  <c r="D81"/>
  <c r="D83"/>
  <c r="D79"/>
  <c r="D73"/>
  <c r="D68"/>
  <c r="D67"/>
  <c r="D62"/>
  <c r="D64"/>
  <c r="D54"/>
  <c r="D53"/>
  <c r="D43"/>
  <c r="D46"/>
  <c r="D48"/>
  <c r="D42"/>
  <c r="D35"/>
  <c r="D34"/>
  <c r="D15"/>
  <c r="D17"/>
  <c r="D19"/>
  <c r="D21"/>
  <c r="D23"/>
  <c r="D25"/>
  <c r="D27"/>
  <c r="D6"/>
  <c r="D94"/>
  <c r="D96"/>
  <c r="D98"/>
  <c r="D100"/>
  <c r="D102"/>
  <c r="D104"/>
  <c r="D92"/>
  <c r="D80"/>
  <c r="D82"/>
  <c r="D84"/>
  <c r="D74"/>
  <c r="D72"/>
  <c r="D69"/>
  <c r="D61"/>
  <c r="D63"/>
  <c r="D60"/>
  <c r="D55"/>
  <c r="D50"/>
  <c r="D45"/>
  <c r="D47"/>
  <c r="D49"/>
  <c r="D37"/>
  <c r="D36"/>
  <c r="D14"/>
  <c r="D16"/>
  <c r="D18"/>
  <c r="D20"/>
  <c r="D22"/>
  <c r="D24"/>
  <c r="D26"/>
  <c r="D13"/>
  <c r="D5"/>
  <c r="AB118" i="2"/>
  <c r="AB124" s="1"/>
  <c r="AB117"/>
  <c r="AB107"/>
  <c r="AB106"/>
  <c r="AB96"/>
  <c r="AB95"/>
  <c r="AB85"/>
  <c r="AB84"/>
  <c r="AB74"/>
  <c r="AB80" s="1"/>
  <c r="AB73"/>
  <c r="AB63"/>
  <c r="AB62"/>
  <c r="AB52"/>
  <c r="AB58" s="1"/>
  <c r="AB51"/>
  <c r="AB41"/>
  <c r="AB47" s="1"/>
  <c r="AB40"/>
  <c r="AB30"/>
  <c r="AB36" s="1"/>
  <c r="AB29"/>
  <c r="AB19"/>
  <c r="AB25" s="1"/>
  <c r="AB18"/>
  <c r="AB127"/>
  <c r="AB8"/>
  <c r="AB14" s="1"/>
  <c r="AB7"/>
  <c r="AB126"/>
  <c r="BG126"/>
  <c r="AB90" l="1"/>
  <c r="AB91"/>
  <c r="AB101"/>
  <c r="AB102"/>
  <c r="AB68"/>
  <c r="AB69"/>
  <c r="AB108"/>
  <c r="AB109" s="1"/>
  <c r="AB113"/>
  <c r="AB88"/>
  <c r="AB89" s="1"/>
  <c r="AB22"/>
  <c r="AB23" s="1"/>
  <c r="AB20"/>
  <c r="AB75"/>
  <c r="AB76" s="1"/>
  <c r="AB24"/>
  <c r="AB57"/>
  <c r="AB86"/>
  <c r="AB87" s="1"/>
  <c r="AB97"/>
  <c r="AB98"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C127"/>
  <c r="BD127"/>
  <c r="BE127"/>
  <c r="BF127"/>
  <c r="AS14"/>
  <c r="AV14"/>
  <c r="AB134" l="1"/>
  <c r="AB21"/>
  <c r="C85" i="5"/>
  <c r="AB132" i="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I32" i="4"/>
  <c r="I11"/>
  <c r="I3"/>
  <c r="F92" i="11" l="1"/>
  <c r="O92" s="1"/>
  <c r="M92"/>
  <c r="N92" s="1"/>
  <c r="M99"/>
  <c r="N99" s="1"/>
  <c r="F99"/>
  <c r="O99" s="1"/>
  <c r="H64"/>
  <c r="H74"/>
  <c r="F102"/>
  <c r="O102" s="1"/>
  <c r="F74"/>
  <c r="F42"/>
  <c r="R42" s="1"/>
  <c r="R49" s="1"/>
  <c r="M102"/>
  <c r="N102" s="1"/>
  <c r="F96"/>
  <c r="M96"/>
  <c r="N96" s="1"/>
  <c r="M101"/>
  <c r="N101" s="1"/>
  <c r="O109"/>
  <c r="O115"/>
  <c r="O90"/>
  <c r="O101"/>
  <c r="M109"/>
  <c r="N109" s="1"/>
  <c r="M115"/>
  <c r="N115" s="1"/>
  <c r="F64"/>
  <c r="F49" l="1"/>
  <c r="O96"/>
  <c r="BH127" i="2"/>
  <c r="B99" i="11" l="1"/>
  <c r="B102" l="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BH42" s="1"/>
  <c r="BJ42" s="1"/>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18" l="1"/>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H67" s="1"/>
  <c r="BJ67" s="1"/>
  <c r="BG7"/>
  <c r="AC50"/>
  <c r="BG68"/>
  <c r="BI73"/>
  <c r="BH19"/>
  <c r="BJ19" s="1"/>
  <c r="C73"/>
  <c r="AC25"/>
  <c r="AC37"/>
  <c r="AC61"/>
  <c r="AD73"/>
  <c r="AR73"/>
  <c r="AZ73"/>
  <c r="AF73"/>
  <c r="BD73"/>
  <c r="BB73"/>
  <c r="AP73"/>
  <c r="AV73"/>
  <c r="AC56"/>
  <c r="BG56"/>
  <c r="AC62"/>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C63"/>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8" i="8" l="1"/>
  <c r="BJ68" s="1"/>
  <c r="BH7"/>
  <c r="BJ7" s="1"/>
  <c r="BH72"/>
  <c r="BJ72"/>
  <c r="BH44"/>
  <c r="BJ44" s="1"/>
  <c r="BH37"/>
  <c r="BJ37" s="1"/>
  <c r="BH25"/>
  <c r="BJ25" s="1"/>
  <c r="BG61"/>
  <c r="BG73" s="1"/>
  <c r="BI75"/>
  <c r="BH43"/>
  <c r="BJ43" s="1"/>
  <c r="BH14"/>
  <c r="BJ14" s="1"/>
  <c r="AC15"/>
  <c r="BH38"/>
  <c r="BJ38" s="1"/>
  <c r="BH50"/>
  <c r="BJ50" s="1"/>
  <c r="BH61"/>
  <c r="BJ61"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73" i="8" l="1"/>
  <c r="BJ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134" l="1"/>
  <c r="U21"/>
  <c r="U130"/>
  <c r="U131" s="1"/>
  <c r="U132"/>
  <c r="U133" s="1"/>
  <c r="I40" i="5" l="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AC19" i="2"/>
  <c r="AC25" s="1"/>
  <c r="AC18"/>
  <c r="AC8"/>
  <c r="AC14" s="1"/>
  <c r="AC7"/>
  <c r="I100" i="4" l="1"/>
  <c r="M100" s="1"/>
  <c r="AC36" i="2"/>
  <c r="I101" i="4"/>
  <c r="M101" s="1"/>
  <c r="H102"/>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F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K100" i="4" l="1"/>
  <c r="L100" s="1"/>
  <c r="I27" i="11"/>
  <c r="Q27" s="1"/>
  <c r="R27" s="1"/>
  <c r="AC134" i="2"/>
  <c r="I102" i="4"/>
  <c r="M102" s="1"/>
  <c r="K101"/>
  <c r="L101" s="1"/>
  <c r="C27" i="11"/>
  <c r="H27" i="4"/>
  <c r="AV21" i="2"/>
  <c r="AS21"/>
  <c r="AC21"/>
  <c r="AC130"/>
  <c r="AC131" s="1"/>
  <c r="D27" i="5"/>
  <c r="I27"/>
  <c r="M27" s="1"/>
  <c r="J27" i="4"/>
  <c r="AC132" i="2"/>
  <c r="AC133" s="1"/>
  <c r="I42" i="4"/>
  <c r="I50" s="1"/>
  <c r="F42"/>
  <c r="O27" i="11" l="1"/>
  <c r="K27"/>
  <c r="L27" s="1"/>
  <c r="M27"/>
  <c r="N27" s="1"/>
  <c r="K102" i="4"/>
  <c r="L102" s="1"/>
  <c r="M27"/>
  <c r="N27" s="1"/>
  <c r="K27"/>
  <c r="L27" s="1"/>
  <c r="O27"/>
  <c r="K27" i="5"/>
  <c r="L27" s="1"/>
  <c r="F50" i="4"/>
  <c r="I8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W36" s="1"/>
  <c r="V30"/>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D58" s="1"/>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T85"/>
  <c r="AT91" s="1"/>
  <c r="AR85"/>
  <c r="AR91" s="1"/>
  <c r="AQ85"/>
  <c r="AQ91" s="1"/>
  <c r="AP85"/>
  <c r="AO85"/>
  <c r="AO91" s="1"/>
  <c r="AN85"/>
  <c r="AN91" s="1"/>
  <c r="AM85"/>
  <c r="J49" i="4" s="1"/>
  <c r="AL85" i="2"/>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D96"/>
  <c r="D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C113" s="1"/>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AM91" l="1"/>
  <c r="I94" i="4"/>
  <c r="M94" s="1"/>
  <c r="V58" i="2"/>
  <c r="I98" i="4"/>
  <c r="AQ58" i="2"/>
  <c r="I104" i="4"/>
  <c r="M104" s="1"/>
  <c r="BB47" i="2"/>
  <c r="I92" i="4"/>
  <c r="M92" s="1"/>
  <c r="V36" i="2"/>
  <c r="J44" i="4"/>
  <c r="O44" s="1"/>
  <c r="AP91" i="2"/>
  <c r="J46" i="4"/>
  <c r="O46" s="1"/>
  <c r="AU91" i="2"/>
  <c r="I93" i="4"/>
  <c r="M93" s="1"/>
  <c r="V47" i="2"/>
  <c r="I103" i="4"/>
  <c r="M103" s="1"/>
  <c r="BB36" i="2"/>
  <c r="O49" i="4"/>
  <c r="I96"/>
  <c r="I97"/>
  <c r="M97" s="1"/>
  <c r="D123" i="2"/>
  <c r="F123"/>
  <c r="H123"/>
  <c r="J123"/>
  <c r="L123"/>
  <c r="N123"/>
  <c r="P123"/>
  <c r="R123"/>
  <c r="T123"/>
  <c r="W123"/>
  <c r="Y123"/>
  <c r="AA123"/>
  <c r="AF123"/>
  <c r="AH123"/>
  <c r="AJ123"/>
  <c r="AL123"/>
  <c r="AN123"/>
  <c r="AP123"/>
  <c r="AR123"/>
  <c r="AU123"/>
  <c r="AX123"/>
  <c r="AZ123"/>
  <c r="BB123"/>
  <c r="BD123"/>
  <c r="BF123"/>
  <c r="BJ123"/>
  <c r="C112"/>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D57"/>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J67" i="4"/>
  <c r="O67" s="1"/>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K86"/>
  <c r="K87" s="1"/>
  <c r="AE86"/>
  <c r="AE87" s="1"/>
  <c r="AU86"/>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AM86"/>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E10" s="1"/>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J106"/>
  <c r="BJ110" s="1"/>
  <c r="BJ111" s="1"/>
  <c r="BG106"/>
  <c r="BG110" s="1"/>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5"/>
  <c r="BJ99" s="1"/>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9"/>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M45" s="1"/>
  <c r="N45" s="1"/>
  <c r="AQ84" i="2"/>
  <c r="AQ88" s="1"/>
  <c r="AQ89" s="1"/>
  <c r="AP84"/>
  <c r="AO84"/>
  <c r="AO88" s="1"/>
  <c r="AO89" s="1"/>
  <c r="AN84"/>
  <c r="AN88" s="1"/>
  <c r="AN89" s="1"/>
  <c r="AM84"/>
  <c r="AL84"/>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8"/>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3"/>
  <c r="BJ77" s="1"/>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2"/>
  <c r="BJ66" s="1"/>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H98" i="4" s="1"/>
  <c r="AP51" i="2"/>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H97" i="4" s="1"/>
  <c r="AP40" i="2"/>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H96" i="4" s="1"/>
  <c r="AP29" i="2"/>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18"/>
  <c r="D22" s="1"/>
  <c r="D23" s="1"/>
  <c r="C18"/>
  <c r="I95" i="4" l="1"/>
  <c r="M95" s="1"/>
  <c r="K44"/>
  <c r="L44" s="1"/>
  <c r="I105"/>
  <c r="M105" s="1"/>
  <c r="M67"/>
  <c r="N67" s="1"/>
  <c r="AP88" i="2"/>
  <c r="AP89" s="1"/>
  <c r="H44" i="4"/>
  <c r="M44" s="1"/>
  <c r="N44" s="1"/>
  <c r="I82" i="11"/>
  <c r="Q82" s="1"/>
  <c r="BG134" i="2"/>
  <c r="M46" i="4"/>
  <c r="N46" s="1"/>
  <c r="M49"/>
  <c r="N49" s="1"/>
  <c r="M62"/>
  <c r="N62" s="1"/>
  <c r="M63"/>
  <c r="N63" s="1"/>
  <c r="M61"/>
  <c r="N61" s="1"/>
  <c r="I99"/>
  <c r="M99" s="1"/>
  <c r="BB33" i="2"/>
  <c r="BB34" s="1"/>
  <c r="H103" i="4"/>
  <c r="V44" i="2"/>
  <c r="V45" s="1"/>
  <c r="H93" i="4"/>
  <c r="K93" s="1"/>
  <c r="L93" s="1"/>
  <c r="H73"/>
  <c r="M73" s="1"/>
  <c r="N73" s="1"/>
  <c r="K97"/>
  <c r="L97" s="1"/>
  <c r="V33" i="2"/>
  <c r="V34" s="1"/>
  <c r="H92" i="4"/>
  <c r="H72"/>
  <c r="H74" s="1"/>
  <c r="BB44" i="2"/>
  <c r="BB45" s="1"/>
  <c r="H104" i="4"/>
  <c r="K104" s="1"/>
  <c r="L104" s="1"/>
  <c r="V55" i="2"/>
  <c r="V56" s="1"/>
  <c r="K94" i="4"/>
  <c r="L94" s="1"/>
  <c r="AQ55" i="2"/>
  <c r="AQ56" s="1"/>
  <c r="K98" i="4"/>
  <c r="L98"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AD24"/>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K82" i="11" l="1"/>
  <c r="L82" s="1"/>
  <c r="M72" i="4"/>
  <c r="N72" s="1"/>
  <c r="BH134" i="2"/>
  <c r="K96" i="4"/>
  <c r="L96" s="1"/>
  <c r="H99"/>
  <c r="K99" s="1"/>
  <c r="L99" s="1"/>
  <c r="H95"/>
  <c r="K95" s="1"/>
  <c r="L95" s="1"/>
  <c r="K92"/>
  <c r="L92" s="1"/>
  <c r="K103"/>
  <c r="L103" s="1"/>
  <c r="H105"/>
  <c r="K105" s="1"/>
  <c r="L105" s="1"/>
  <c r="M74"/>
  <c r="N74" s="1"/>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E135" s="1"/>
  <c r="BD129"/>
  <c r="BC129"/>
  <c r="BB129"/>
  <c r="BA129"/>
  <c r="AZ129"/>
  <c r="AY129"/>
  <c r="AX129"/>
  <c r="AW129"/>
  <c r="AV129"/>
  <c r="AU129"/>
  <c r="AT129"/>
  <c r="AT135" s="1"/>
  <c r="AS129"/>
  <c r="AR129"/>
  <c r="AQ129"/>
  <c r="AP129"/>
  <c r="AO129"/>
  <c r="AN129"/>
  <c r="AM129"/>
  <c r="AL129"/>
  <c r="AK129"/>
  <c r="AJ129"/>
  <c r="AI129"/>
  <c r="AH129"/>
  <c r="AG129"/>
  <c r="AF129"/>
  <c r="AE129"/>
  <c r="AA129"/>
  <c r="AA135" s="1"/>
  <c r="Z129"/>
  <c r="Y129"/>
  <c r="X129"/>
  <c r="X135" s="1"/>
  <c r="W129"/>
  <c r="W135" s="1"/>
  <c r="V129"/>
  <c r="T129"/>
  <c r="S129"/>
  <c r="R129"/>
  <c r="Q129"/>
  <c r="Q135" s="1"/>
  <c r="P129"/>
  <c r="O129"/>
  <c r="N129"/>
  <c r="M129"/>
  <c r="L129"/>
  <c r="K129"/>
  <c r="J129"/>
  <c r="I129"/>
  <c r="I135" s="1"/>
  <c r="H129"/>
  <c r="G129"/>
  <c r="F129"/>
  <c r="E129"/>
  <c r="D129"/>
  <c r="C129"/>
  <c r="AV128"/>
  <c r="AS128"/>
  <c r="BJ127"/>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U126"/>
  <c r="AT126"/>
  <c r="AS126"/>
  <c r="AR126"/>
  <c r="AQ126"/>
  <c r="AP126"/>
  <c r="F68" i="11" s="1"/>
  <c r="AO126" i="2"/>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Z135" l="1"/>
  <c r="Y135"/>
  <c r="AH135"/>
  <c r="AI135"/>
  <c r="H135"/>
  <c r="S135"/>
  <c r="BA135"/>
  <c r="AZ135"/>
  <c r="AU135"/>
  <c r="AR135"/>
  <c r="AM135"/>
  <c r="BJ135"/>
  <c r="J135"/>
  <c r="AQ135"/>
  <c r="BB135"/>
  <c r="V135"/>
  <c r="AP135"/>
  <c r="AN135"/>
  <c r="BF135"/>
  <c r="BD135"/>
  <c r="BC135"/>
  <c r="AY135"/>
  <c r="AX135"/>
  <c r="AW135"/>
  <c r="AJ135"/>
  <c r="AG135"/>
  <c r="AF135"/>
  <c r="AE135"/>
  <c r="R135"/>
  <c r="P135"/>
  <c r="O135"/>
  <c r="K135"/>
  <c r="N135"/>
  <c r="M135"/>
  <c r="L135"/>
  <c r="G135"/>
  <c r="F135"/>
  <c r="E135"/>
  <c r="D135"/>
  <c r="C135"/>
  <c r="T135"/>
  <c r="F56" i="11"/>
  <c r="AO135" i="2"/>
  <c r="F53" i="11"/>
  <c r="AL135" i="2"/>
  <c r="F52" i="11"/>
  <c r="AK135" i="2"/>
  <c r="I13" i="11"/>
  <c r="Q13" s="1"/>
  <c r="C134" i="2"/>
  <c r="I15" i="11"/>
  <c r="O15" s="1"/>
  <c r="E134" i="2"/>
  <c r="I17" i="11"/>
  <c r="Q17" s="1"/>
  <c r="G134" i="2"/>
  <c r="I20" i="11"/>
  <c r="Q20" s="1"/>
  <c r="R20" s="1"/>
  <c r="K134" i="2"/>
  <c r="I22" i="11"/>
  <c r="Q22" s="1"/>
  <c r="M134" i="2"/>
  <c r="I24" i="11"/>
  <c r="K24" s="1"/>
  <c r="L24" s="1"/>
  <c r="S134" i="2"/>
  <c r="I26" i="11"/>
  <c r="Q26" s="1"/>
  <c r="R26" s="1"/>
  <c r="V134" i="2"/>
  <c r="I35" i="11"/>
  <c r="Q35" s="1"/>
  <c r="R35" s="1"/>
  <c r="AG134" i="2"/>
  <c r="I52" i="11"/>
  <c r="Q52" s="1"/>
  <c r="AK134" i="2"/>
  <c r="I56" i="11"/>
  <c r="Q56" s="1"/>
  <c r="AO134" i="2"/>
  <c r="I77" i="11"/>
  <c r="Q77" s="1"/>
  <c r="AW134" i="2"/>
  <c r="I79" i="11"/>
  <c r="Q79" s="1"/>
  <c r="R79" s="1"/>
  <c r="BC134" i="2"/>
  <c r="I134"/>
  <c r="O134"/>
  <c r="Q134"/>
  <c r="X134"/>
  <c r="Z134"/>
  <c r="AE134"/>
  <c r="AI134"/>
  <c r="AM134"/>
  <c r="AQ134"/>
  <c r="AS134"/>
  <c r="AU134"/>
  <c r="AY134"/>
  <c r="BA134"/>
  <c r="BE134"/>
  <c r="BJ134"/>
  <c r="I14" i="11"/>
  <c r="Q14" s="1"/>
  <c r="R14" s="1"/>
  <c r="D134" i="2"/>
  <c r="I16" i="11"/>
  <c r="Q16" s="1"/>
  <c r="R16" s="1"/>
  <c r="F134" i="2"/>
  <c r="I18" i="11"/>
  <c r="Q18" s="1"/>
  <c r="H134" i="2"/>
  <c r="I19" i="11"/>
  <c r="Q19" s="1"/>
  <c r="R19" s="1"/>
  <c r="J134" i="2"/>
  <c r="I21" i="11"/>
  <c r="Q21" s="1"/>
  <c r="R21" s="1"/>
  <c r="L134" i="2"/>
  <c r="I23" i="11"/>
  <c r="Q23" s="1"/>
  <c r="R23" s="1"/>
  <c r="P134" i="2"/>
  <c r="I25" i="11"/>
  <c r="Q25" s="1"/>
  <c r="R25" s="1"/>
  <c r="T134" i="2"/>
  <c r="I36" i="11"/>
  <c r="Q36" s="1"/>
  <c r="R36" s="1"/>
  <c r="AJ134" i="2"/>
  <c r="I53" i="11"/>
  <c r="Q53" s="1"/>
  <c r="Q54" s="1"/>
  <c r="AL134" i="2"/>
  <c r="I78" i="11"/>
  <c r="Q78" s="1"/>
  <c r="AX134" i="2"/>
  <c r="I80" i="11"/>
  <c r="Q80" s="1"/>
  <c r="R80" s="1"/>
  <c r="BD134" i="2"/>
  <c r="I81" i="11"/>
  <c r="Q81" s="1"/>
  <c r="R81" s="1"/>
  <c r="BF134" i="2"/>
  <c r="N134"/>
  <c r="R134"/>
  <c r="W134"/>
  <c r="Y134"/>
  <c r="AA134"/>
  <c r="AF134"/>
  <c r="AH134"/>
  <c r="AN134"/>
  <c r="AP134"/>
  <c r="AR134"/>
  <c r="AT134"/>
  <c r="AV134"/>
  <c r="AZ134"/>
  <c r="BB134"/>
  <c r="I68" i="11"/>
  <c r="Q68" s="1"/>
  <c r="R68" s="1"/>
  <c r="R69" s="1"/>
  <c r="J68" i="4"/>
  <c r="F77" i="11"/>
  <c r="O77" s="1"/>
  <c r="F78"/>
  <c r="K19"/>
  <c r="L19" s="1"/>
  <c r="BM21" i="2"/>
  <c r="K21" i="11"/>
  <c r="L21" s="1"/>
  <c r="H34"/>
  <c r="R17"/>
  <c r="R22"/>
  <c r="R18"/>
  <c r="BK10" i="2"/>
  <c r="BM9"/>
  <c r="BM10" s="1"/>
  <c r="I34" i="11"/>
  <c r="Q34" s="1"/>
  <c r="BK89" i="2"/>
  <c r="BM88"/>
  <c r="BM89" s="1"/>
  <c r="BK122"/>
  <c r="BM121"/>
  <c r="BM122" s="1"/>
  <c r="BK78"/>
  <c r="BM77"/>
  <c r="BM78" s="1"/>
  <c r="G13" i="5"/>
  <c r="F13" i="11"/>
  <c r="F82"/>
  <c r="H13"/>
  <c r="AD127" i="2"/>
  <c r="I15" i="4"/>
  <c r="H15" i="11"/>
  <c r="I17" i="4"/>
  <c r="H17" i="11"/>
  <c r="I22" i="4"/>
  <c r="H22" i="11"/>
  <c r="I35" i="4"/>
  <c r="H35" i="11"/>
  <c r="I53" i="4"/>
  <c r="H52" i="11"/>
  <c r="I57" i="4"/>
  <c r="H56" i="11"/>
  <c r="I79" i="4"/>
  <c r="H77" i="11"/>
  <c r="I81" i="4"/>
  <c r="H79" i="11"/>
  <c r="F34"/>
  <c r="F69"/>
  <c r="I16" i="4"/>
  <c r="H16" i="11"/>
  <c r="I36" i="4"/>
  <c r="H36" i="11"/>
  <c r="I54" i="4"/>
  <c r="H53" i="11"/>
  <c r="I68" i="4"/>
  <c r="I69" s="1"/>
  <c r="H68" i="11"/>
  <c r="I80" i="4"/>
  <c r="H78" i="11"/>
  <c r="I82" i="4"/>
  <c r="H80" i="11"/>
  <c r="I83" i="4"/>
  <c r="H81" i="11"/>
  <c r="O17"/>
  <c r="O22"/>
  <c r="O26"/>
  <c r="AD126" i="2"/>
  <c r="I20" i="5"/>
  <c r="I24"/>
  <c r="I14"/>
  <c r="I23"/>
  <c r="I18"/>
  <c r="I21"/>
  <c r="I25"/>
  <c r="AV130" i="2"/>
  <c r="AV131" s="1"/>
  <c r="I19" i="5"/>
  <c r="AR130" i="2"/>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8"/>
  <c r="F69" s="1"/>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Z128" i="2"/>
  <c r="Z132" s="1"/>
  <c r="Z133" s="1"/>
  <c r="H128"/>
  <c r="K128"/>
  <c r="O128"/>
  <c r="O132" s="1"/>
  <c r="O133" s="1"/>
  <c r="S128"/>
  <c r="X128"/>
  <c r="X132" s="1"/>
  <c r="X133" s="1"/>
  <c r="C128"/>
  <c r="G128"/>
  <c r="H17" i="4" s="1"/>
  <c r="AE128" i="2"/>
  <c r="H34" i="4" s="1"/>
  <c r="AP128" i="2"/>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M16" s="1"/>
  <c r="N16" s="1"/>
  <c r="D128" i="2"/>
  <c r="E128"/>
  <c r="H15" i="4" s="1"/>
  <c r="O18" i="11" l="1"/>
  <c r="Q28"/>
  <c r="O25"/>
  <c r="O80"/>
  <c r="O21"/>
  <c r="O14"/>
  <c r="K25"/>
  <c r="L25" s="1"/>
  <c r="K14"/>
  <c r="L14" s="1"/>
  <c r="K81"/>
  <c r="L81" s="1"/>
  <c r="K80"/>
  <c r="L80" s="1"/>
  <c r="K78"/>
  <c r="L78" s="1"/>
  <c r="K53"/>
  <c r="L53" s="1"/>
  <c r="K36"/>
  <c r="L36" s="1"/>
  <c r="K16"/>
  <c r="L16" s="1"/>
  <c r="O81"/>
  <c r="O36"/>
  <c r="O23"/>
  <c r="O19"/>
  <c r="O16"/>
  <c r="K18"/>
  <c r="L18" s="1"/>
  <c r="K23"/>
  <c r="L23" s="1"/>
  <c r="R78"/>
  <c r="I28"/>
  <c r="K20"/>
  <c r="L20" s="1"/>
  <c r="O52"/>
  <c r="M17" i="4"/>
  <c r="N17" s="1"/>
  <c r="M26"/>
  <c r="N26" s="1"/>
  <c r="O53" i="11"/>
  <c r="O78"/>
  <c r="O23" i="4"/>
  <c r="O21"/>
  <c r="AD135" i="2"/>
  <c r="Q83" i="11"/>
  <c r="R53"/>
  <c r="R56"/>
  <c r="O56"/>
  <c r="F54"/>
  <c r="R52"/>
  <c r="O79"/>
  <c r="I83"/>
  <c r="I54"/>
  <c r="O35"/>
  <c r="O24"/>
  <c r="O20"/>
  <c r="K79"/>
  <c r="L79" s="1"/>
  <c r="K56"/>
  <c r="L56" s="1"/>
  <c r="K35"/>
  <c r="L35" s="1"/>
  <c r="K22"/>
  <c r="L22" s="1"/>
  <c r="K17"/>
  <c r="L17" s="1"/>
  <c r="K15"/>
  <c r="L15" s="1"/>
  <c r="R13"/>
  <c r="R28" s="1"/>
  <c r="K26"/>
  <c r="L26" s="1"/>
  <c r="R77"/>
  <c r="Q69"/>
  <c r="M83" i="4"/>
  <c r="N83" s="1"/>
  <c r="M82"/>
  <c r="N82" s="1"/>
  <c r="AD134" i="2"/>
  <c r="M81" i="4"/>
  <c r="N81" s="1"/>
  <c r="M15"/>
  <c r="N15" s="1"/>
  <c r="M22"/>
  <c r="N22" s="1"/>
  <c r="M35"/>
  <c r="N35" s="1"/>
  <c r="O24"/>
  <c r="O68" i="11"/>
  <c r="M80" i="4"/>
  <c r="N80" s="1"/>
  <c r="M36"/>
  <c r="N36" s="1"/>
  <c r="I69" i="11"/>
  <c r="O20" i="4"/>
  <c r="O14"/>
  <c r="C14" i="11"/>
  <c r="M14" s="1"/>
  <c r="N14" s="1"/>
  <c r="H14" i="4"/>
  <c r="M14" s="1"/>
  <c r="N14" s="1"/>
  <c r="C53" i="11"/>
  <c r="M53" s="1"/>
  <c r="N53" s="1"/>
  <c r="H54" i="4"/>
  <c r="M54" s="1"/>
  <c r="N54" s="1"/>
  <c r="C25" i="11"/>
  <c r="H25" i="4"/>
  <c r="M25" s="1"/>
  <c r="N25" s="1"/>
  <c r="C21" i="11"/>
  <c r="M21" s="1"/>
  <c r="N21" s="1"/>
  <c r="H21" i="4"/>
  <c r="M21" s="1"/>
  <c r="N21" s="1"/>
  <c r="H69"/>
  <c r="M68"/>
  <c r="N68" s="1"/>
  <c r="C18" i="11"/>
  <c r="H18" i="4"/>
  <c r="M18" s="1"/>
  <c r="N18" s="1"/>
  <c r="C52" i="11"/>
  <c r="M52" s="1"/>
  <c r="N52" s="1"/>
  <c r="H53" i="4"/>
  <c r="C19" i="11"/>
  <c r="M19" s="1"/>
  <c r="N19" s="1"/>
  <c r="H19" i="4"/>
  <c r="M19" s="1"/>
  <c r="N19" s="1"/>
  <c r="H85"/>
  <c r="M79"/>
  <c r="N79" s="1"/>
  <c r="C23" i="11"/>
  <c r="M23" s="1"/>
  <c r="N23" s="1"/>
  <c r="H23" i="4"/>
  <c r="M23" s="1"/>
  <c r="N23" s="1"/>
  <c r="H37"/>
  <c r="M34"/>
  <c r="N34"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Q5" s="1"/>
  <c r="K16" i="4"/>
  <c r="K81"/>
  <c r="K36"/>
  <c r="K80"/>
  <c r="K17"/>
  <c r="K57"/>
  <c r="O13" i="11"/>
  <c r="K34"/>
  <c r="L34" s="1"/>
  <c r="I55" i="4"/>
  <c r="K54"/>
  <c r="F83" i="11"/>
  <c r="R82"/>
  <c r="I85" i="4"/>
  <c r="Q37" i="11"/>
  <c r="R34"/>
  <c r="R37" s="1"/>
  <c r="M25" i="5"/>
  <c r="K82" i="4"/>
  <c r="K83"/>
  <c r="M13" i="5"/>
  <c r="C34" i="11"/>
  <c r="M34" s="1"/>
  <c r="N34" s="1"/>
  <c r="F7"/>
  <c r="G15" s="1"/>
  <c r="BM126" i="2"/>
  <c r="K22" i="4"/>
  <c r="K35"/>
  <c r="K15"/>
  <c r="I37" i="11"/>
  <c r="O34"/>
  <c r="D15" i="5"/>
  <c r="K15" s="1"/>
  <c r="L15" s="1"/>
  <c r="C15" i="11"/>
  <c r="D78" i="5"/>
  <c r="K78" s="1"/>
  <c r="L78" s="1"/>
  <c r="C78" i="11"/>
  <c r="D68" i="5"/>
  <c r="K68" s="1"/>
  <c r="L68"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D16" i="5"/>
  <c r="K16" s="1"/>
  <c r="L16" s="1"/>
  <c r="C16" i="11"/>
  <c r="D77" i="5"/>
  <c r="C77" i="11"/>
  <c r="D79" i="5"/>
  <c r="K79" s="1"/>
  <c r="L79" s="1"/>
  <c r="C79" i="11"/>
  <c r="D22" i="5"/>
  <c r="K22" s="1"/>
  <c r="L22" s="1"/>
  <c r="C22" i="11"/>
  <c r="D35" i="5"/>
  <c r="K35" s="1"/>
  <c r="L35" s="1"/>
  <c r="C35" i="11"/>
  <c r="H69"/>
  <c r="K68"/>
  <c r="L68" s="1"/>
  <c r="K77"/>
  <c r="L77" s="1"/>
  <c r="H83"/>
  <c r="H54"/>
  <c r="K52"/>
  <c r="L52" s="1"/>
  <c r="H5"/>
  <c r="BI127" i="2"/>
  <c r="O82" i="11"/>
  <c r="H37"/>
  <c r="M24" i="5"/>
  <c r="M23"/>
  <c r="M14"/>
  <c r="M20"/>
  <c r="M19"/>
  <c r="M18"/>
  <c r="M21"/>
  <c r="BI129" i="2"/>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K68" i="4"/>
  <c r="J69"/>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I5"/>
  <c r="K20"/>
  <c r="BI7" i="2"/>
  <c r="K83" i="11" l="1"/>
  <c r="L83" s="1"/>
  <c r="Q85"/>
  <c r="R83"/>
  <c r="R54"/>
  <c r="BI135" i="2"/>
  <c r="O54" i="11"/>
  <c r="K54"/>
  <c r="L54" s="1"/>
  <c r="BI134" i="2"/>
  <c r="K69" i="11"/>
  <c r="L69" s="1"/>
  <c r="I85"/>
  <c r="D69" i="5"/>
  <c r="K69" s="1"/>
  <c r="L69" s="1"/>
  <c r="G109" i="4"/>
  <c r="G111"/>
  <c r="G110"/>
  <c r="G112"/>
  <c r="C54" i="11"/>
  <c r="M54" s="1"/>
  <c r="N54" s="1"/>
  <c r="M5" i="4"/>
  <c r="N5" s="1"/>
  <c r="M85"/>
  <c r="N85" s="1"/>
  <c r="M69"/>
  <c r="N69" s="1"/>
  <c r="M37"/>
  <c r="N37" s="1"/>
  <c r="M13"/>
  <c r="N13" s="1"/>
  <c r="H28"/>
  <c r="H55"/>
  <c r="M55" s="1"/>
  <c r="N55" s="1"/>
  <c r="M53"/>
  <c r="N53" s="1"/>
  <c r="O85"/>
  <c r="O5"/>
  <c r="O55"/>
  <c r="G14"/>
  <c r="G96"/>
  <c r="G94"/>
  <c r="G97"/>
  <c r="G95"/>
  <c r="G93"/>
  <c r="G100"/>
  <c r="G98"/>
  <c r="G104"/>
  <c r="G103"/>
  <c r="G101"/>
  <c r="G92"/>
  <c r="G102"/>
  <c r="G105"/>
  <c r="G99"/>
  <c r="K69"/>
  <c r="L69" s="1"/>
  <c r="O69"/>
  <c r="O37"/>
  <c r="L80"/>
  <c r="L15"/>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R5" i="11"/>
  <c r="G83"/>
  <c r="K5"/>
  <c r="L5" s="1"/>
  <c r="G37"/>
  <c r="F85"/>
  <c r="G85" s="1"/>
  <c r="K37"/>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15" i="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BK134" i="2"/>
  <c r="H87" i="4"/>
  <c r="M87" s="1"/>
  <c r="N87" s="1"/>
  <c r="O87"/>
  <c r="L55"/>
  <c r="L85"/>
  <c r="K87"/>
  <c r="L87" s="1"/>
  <c r="G7" i="11"/>
  <c r="G28"/>
  <c r="R85"/>
  <c r="I7"/>
  <c r="J109" s="1"/>
  <c r="BM129" i="2"/>
  <c r="BM134" s="1"/>
  <c r="O85" i="11"/>
  <c r="C85"/>
  <c r="M37"/>
  <c r="N37" s="1"/>
  <c r="M69"/>
  <c r="N69" s="1"/>
  <c r="M83"/>
  <c r="N83" s="1"/>
  <c r="I7" i="5"/>
  <c r="D8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M85" i="11"/>
  <c r="N85" s="1"/>
  <c r="J45" i="5"/>
  <c r="J68"/>
  <c r="J80"/>
  <c r="J35"/>
  <c r="J23"/>
  <c r="J42"/>
  <c r="J69"/>
  <c r="J22"/>
  <c r="J16"/>
  <c r="J25"/>
  <c r="J64"/>
  <c r="J36"/>
  <c r="J77"/>
  <c r="J13"/>
  <c r="J19"/>
  <c r="J46"/>
  <c r="J54"/>
  <c r="J56"/>
  <c r="J15"/>
  <c r="J14"/>
  <c r="J74"/>
  <c r="M7"/>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J6" i="5"/>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I7" i="4"/>
  <c r="J111" l="1"/>
  <c r="J110"/>
  <c r="J109"/>
  <c r="J112"/>
  <c r="I6"/>
  <c r="K6" s="1"/>
  <c r="L6" s="1"/>
  <c r="J97"/>
  <c r="J100"/>
  <c r="J92"/>
  <c r="J96"/>
  <c r="J94"/>
  <c r="J98"/>
  <c r="J104"/>
  <c r="J103"/>
  <c r="J101"/>
  <c r="J93"/>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<sst xmlns="http://schemas.openxmlformats.org/spreadsheetml/2006/main" count="1394" uniqueCount="323">
  <si>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</si>
  <si>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</si>
  <si>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</si>
  <si>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</si>
  <si>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</si>
  <si>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</si>
  <si>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</si>
  <si>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</si>
  <si>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</si>
  <si>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</si>
  <si>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</si>
  <si>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</si>
  <si>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</si>
  <si>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</si>
  <si>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</si>
  <si>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</si>
  <si>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</si>
  <si>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</si>
  <si>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</si>
  <si>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</si>
  <si>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</si>
  <si>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</si>
  <si>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</si>
  <si>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</si>
  <si>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</si>
  <si>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</si>
  <si>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</si>
  <si>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</si>
  <si>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</si>
  <si>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</si>
  <si>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</si>
  <si>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</si>
  <si>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</si>
  <si>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</si>
  <si>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</si>
  <si>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</si>
  <si>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</si>
  <si>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</si>
  <si>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</si>
  <si>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</si>
  <si>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</si>
  <si>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</si>
  <si>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- 35</t>
  </si>
  <si>
    <t>PU - 36</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</si>
  <si>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</si>
  <si>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</si>
  <si>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</si>
  <si>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</si>
  <si>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</si>
  <si>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</si>
  <si>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</si>
  <si>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</si>
  <si>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</si>
  <si>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</si>
  <si>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</si>
  <si>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</si>
  <si>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</si>
  <si>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</si>
  <si>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</si>
  <si>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</si>
  <si>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</si>
  <si>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</si>
  <si>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</si>
  <si>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</si>
  <si>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</si>
  <si>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</si>
  <si>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</si>
  <si>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</si>
  <si>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</si>
  <si>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</si>
  <si>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</si>
  <si>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</si>
  <si>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</si>
  <si>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</si>
  <si>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</si>
  <si>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</si>
  <si>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</si>
  <si>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</si>
  <si>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</si>
  <si>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</si>
  <si>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</si>
  <si>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</si>
  <si>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</si>
  <si>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</si>
  <si>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</si>
  <si>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</si>
  <si>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</si>
  <si>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</si>
  <si>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</si>
  <si>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</si>
  <si>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</si>
  <si>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</si>
  <si>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</si>
  <si>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</si>
  <si>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</si>
  <si>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</si>
  <si>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</si>
  <si>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</si>
  <si>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</si>
  <si>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</si>
  <si>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</si>
  <si>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</si>
  <si>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</si>
  <si>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</si>
  <si>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</si>
  <si>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</si>
  <si>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</si>
  <si>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</si>
  <si>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</si>
  <si>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</si>
  <si>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</si>
  <si>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</si>
  <si>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</si>
  <si>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</si>
  <si>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</si>
  <si>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</si>
  <si>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</si>
  <si>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</si>
  <si>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</si>
  <si>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</si>
  <si>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</si>
  <si>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</si>
  <si>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</si>
  <si>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</si>
  <si>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</si>
  <si>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</si>
  <si>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</si>
  <si>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</si>
  <si>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</si>
  <si>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</si>
  <si>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</si>
  <si>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</si>
  <si>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</si>
  <si>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</si>
  <si>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</si>
  <si>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</si>
  <si>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</si>
  <si>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</si>
  <si>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</si>
  <si>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</si>
  <si>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</si>
  <si>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</si>
  <si>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</si>
  <si>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</si>
  <si>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</si>
  <si>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</si>
  <si>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</si>
  <si>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</si>
  <si>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</si>
  <si>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</si>
  <si>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</si>
  <si>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</si>
  <si>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</si>
  <si>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</si>
  <si>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</si>
  <si>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</si>
  <si>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</si>
  <si>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</si>
  <si>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</si>
  <si>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</si>
  <si>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</si>
  <si>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</si>
  <si>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</si>
  <si>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</si>
  <si>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</si>
  <si>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</si>
  <si>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</si>
  <si>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</si>
  <si>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</si>
  <si>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</si>
  <si>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</si>
  <si>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</si>
  <si>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</si>
  <si>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</si>
  <si>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</si>
  <si>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</si>
  <si>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</si>
  <si>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</si>
  <si>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</si>
  <si>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</si>
  <si>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</si>
  <si>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</si>
  <si>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</si>
  <si>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</si>
  <si>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</si>
  <si>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</si>
  <si>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</si>
  <si>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</si>
  <si>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</si>
  <si>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</si>
  <si>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</si>
  <si>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</si>
  <si>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</si>
  <si>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</si>
  <si>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</si>
  <si>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</si>
  <si>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</si>
  <si>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</si>
  <si>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</si>
  <si>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</si>
  <si>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</si>
  <si>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</si>
  <si>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</si>
  <si>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</si>
  <si>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</si>
  <si>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</si>
  <si>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</si>
  <si>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</si>
  <si>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</si>
  <si>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</si>
  <si>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</si>
  <si>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</si>
  <si>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</si>
  <si>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</si>
  <si>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</si>
  <si>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</si>
  <si>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</si>
  <si>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</si>
  <si>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</si>
  <si>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</si>
  <si>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</si>
  <si>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</si>
  <si>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</si>
  <si>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</si>
  <si>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</si>
  <si>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</si>
  <si>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</si>
  <si>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</si>
  <si>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</si>
  <si>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</si>
  <si>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</si>
  <si>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</si>
  <si>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</si>
  <si>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</si>
  <si>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</si>
  <si>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</si>
  <si>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</si>
  <si>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</si>
  <si>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</si>
  <si>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</si>
  <si>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</si>
  <si>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</si>
  <si>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</si>
  <si>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</si>
  <si>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</si>
  <si>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</si>
  <si>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</si>
  <si>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</si>
  <si>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</si>
  <si>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</si>
  <si>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</si>
  <si>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</si>
  <si>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</si>
  <si>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</si>
  <si>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</si>
  <si>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</si>
  <si>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</si>
  <si>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</si>
  <si>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</si>
  <si>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</si>
  <si>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</si>
  <si>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</si>
  <si>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</si>
  <si>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</si>
  <si>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</si>
  <si>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</si>
  <si>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</si>
  <si>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</si>
  <si>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</si>
  <si>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</si>
  <si>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</si>
  <si>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</si>
  <si>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</si>
  <si>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</si>
  <si>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</si>
  <si>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</si>
  <si>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</si>
  <si>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</si>
  <si>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</si>
  <si>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</si>
  <si>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</si>
  <si>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</si>
  <si>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</si>
  <si>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</si>
  <si>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</si>
  <si>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</si>
  <si>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</si>
  <si>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</si>
  <si>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</si>
  <si>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</si>
  <si>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</si>
  <si>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</si>
  <si>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LTC</t>
  </si>
  <si>
    <t>% of Total OBG SL2020-21</t>
  </si>
  <si>
    <t>% of Total OBG SL 2020-21</t>
  </si>
  <si>
    <t>Actual upto April'20</t>
  </si>
  <si>
    <t>Actual Upto April'21</t>
  </si>
  <si>
    <t>OBG SL 2020-21</t>
  </si>
  <si>
    <t>OBG SL Utilization</t>
  </si>
  <si>
    <t>% of Total OBG SL2021-22</t>
  </si>
  <si>
    <t>BP to end APR'21</t>
  </si>
  <si>
    <t>Others</t>
  </si>
  <si>
    <t>Adjustments (PU-33)</t>
  </si>
  <si>
    <t>ORDINARY WORKING EXPENSES PU WISE JHS SEP-21</t>
  </si>
  <si>
    <t>Diesel-Home Rly Loco (PU-27)</t>
  </si>
  <si>
    <t>LEASE CHAFGES &amp; DEBITS</t>
  </si>
  <si>
    <t>PU - 34</t>
  </si>
  <si>
    <t>% RG Utilization</t>
  </si>
  <si>
    <t xml:space="preserve"> RG-AC </t>
  </si>
  <si>
    <t>Actuals 2023-24</t>
  </si>
  <si>
    <t>% of Total OWE 2023-24</t>
  </si>
  <si>
    <t xml:space="preserve">VOA 2024-25 </t>
  </si>
  <si>
    <t>VOA Utilization</t>
  </si>
  <si>
    <t>% of Total VOA 2024-25</t>
  </si>
  <si>
    <t>PU Wise expenditure to end of April-24 on RG  JHS DIVISION</t>
  </si>
  <si>
    <t>BP to end of  April-24</t>
  </si>
  <si>
    <t>Actuals upto April-23</t>
  </si>
  <si>
    <t>Actuals upto April-24</t>
  </si>
  <si>
    <t>ORDINARY WORKING EXPENSES PU WISE JHS DIVISION April-24</t>
  </si>
  <si>
    <t>FINANCE REGISTER - GRANT WISE AND PU WISE SUMMARY FROM MONTH :APRIL    23 TO APRIL    23</t>
  </si>
  <si>
    <t>Report generated on : 06.05.2024 at 12:20:32 PM</t>
  </si>
  <si>
    <t>FINANCE REGISTER - GRANT WISE AND PU WISE SUMMARY FROM MONTH :APRIL    24 TO APRIL    24</t>
  </si>
  <si>
    <t>Report generated on : 06.05.2024 at 12:31:30 PM</t>
  </si>
</sst>
</file>

<file path=xl/styles.xml><?xml version="1.0" encoding="utf-8"?>
<styleSheet xmlns="http://schemas.openxmlformats.org/spreadsheetml/2006/main">
  <numFmts count="1">
    <numFmt numFmtId="164" formatCode="0.0%"/>
  </numFmts>
  <fonts count="32">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b/>
      <sz val="12"/>
      <color rgb="FF00B0F0"/>
      <name val="Arial"/>
      <family val="2"/>
    </font>
    <font>
      <sz val="12"/>
      <color rgb="FF00B0F0"/>
      <name val="Arial"/>
      <family val="2"/>
    </font>
    <font>
      <sz val="12"/>
      <color rgb="FF00B0F0"/>
      <name val="Calibri"/>
      <family val="2"/>
      <scheme val="minor"/>
    </font>
    <font>
      <sz val="11"/>
      <color rgb="FF00B0F0"/>
      <name val="Calibri"/>
      <family val="2"/>
      <scheme val="minor"/>
    </font>
    <font>
      <b/>
      <sz val="12"/>
      <color theme="1"/>
      <name val="Calibri"/>
      <family val="2"/>
      <scheme val="minor"/>
    </font>
    <font>
      <sz val="12"/>
      <color rgb="FFFF0000"/>
      <name val="Calibri"/>
      <family val="2"/>
      <scheme val="minor"/>
    </font>
    <font>
      <b/>
      <sz val="12"/>
      <color rgb="FF00B0F0"/>
      <name val="Calibri"/>
      <family val="2"/>
      <scheme val="minor"/>
    </font>
    <font>
      <b/>
      <i/>
      <sz val="10"/>
      <name val="Arial"/>
    </font>
    <font>
      <b/>
      <sz val="12"/>
      <color rgb="FF00B050"/>
      <name val="Arial"/>
      <family val="2"/>
    </font>
    <font>
      <sz val="12"/>
      <color rgb="FF00B050"/>
      <name val="Arial"/>
      <family val="2"/>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352">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7" fillId="0" borderId="0" xfId="0" applyFont="1" applyBorder="1" applyAlignment="1">
      <alignmen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3" fillId="0" borderId="3" xfId="0" applyNumberFormat="1" applyFont="1" applyBorder="1" applyAlignment="1">
      <alignment horizontal="right"/>
    </xf>
    <xf numFmtId="1" fontId="22" fillId="0" borderId="3" xfId="0" applyNumberFormat="1" applyFont="1" applyBorder="1" applyAlignment="1">
      <alignment horizontal="center" vertical="center"/>
    </xf>
    <xf numFmtId="1" fontId="22" fillId="0" borderId="3" xfId="0" applyNumberFormat="1" applyFont="1" applyBorder="1"/>
    <xf numFmtId="0" fontId="23" fillId="0" borderId="3" xfId="0" applyFont="1" applyBorder="1"/>
    <xf numFmtId="0" fontId="24" fillId="0" borderId="3" xfId="0" applyFont="1" applyBorder="1"/>
    <xf numFmtId="1" fontId="22" fillId="0" borderId="3" xfId="0" applyNumberFormat="1" applyFont="1" applyFill="1" applyBorder="1"/>
    <xf numFmtId="1" fontId="22" fillId="0" borderId="3" xfId="0" applyNumberFormat="1" applyFont="1" applyBorder="1" applyAlignment="1">
      <alignment horizontal="right"/>
    </xf>
    <xf numFmtId="1" fontId="23" fillId="0" borderId="3" xfId="0" applyNumberFormat="1" applyFont="1" applyFill="1" applyBorder="1" applyAlignment="1">
      <alignment horizontal="right"/>
    </xf>
    <xf numFmtId="0" fontId="22" fillId="0" borderId="3" xfId="0" applyFont="1" applyBorder="1" applyAlignment="1">
      <alignment horizontal="center" vertical="center"/>
    </xf>
    <xf numFmtId="0" fontId="22" fillId="0" borderId="3" xfId="0" applyFont="1" applyFill="1" applyBorder="1"/>
    <xf numFmtId="1" fontId="22" fillId="0" borderId="3" xfId="0" applyNumberFormat="1" applyFont="1" applyFill="1" applyBorder="1" applyAlignment="1">
      <alignment horizontal="right"/>
    </xf>
    <xf numFmtId="1" fontId="23" fillId="0" borderId="3" xfId="0" applyNumberFormat="1" applyFont="1" applyFill="1" applyBorder="1"/>
    <xf numFmtId="1" fontId="24" fillId="0" borderId="3" xfId="0" applyNumberFormat="1" applyFont="1" applyBorder="1"/>
    <xf numFmtId="164" fontId="6" fillId="3" borderId="3" xfId="1" applyNumberFormat="1" applyFont="1" applyFill="1" applyBorder="1" applyAlignment="1">
      <alignment horizontal="right"/>
    </xf>
    <xf numFmtId="0" fontId="25" fillId="0" borderId="0" xfId="0" applyFont="1"/>
    <xf numFmtId="1" fontId="25" fillId="0" borderId="0" xfId="0" applyNumberFormat="1" applyFont="1"/>
    <xf numFmtId="0" fontId="22" fillId="0" borderId="3" xfId="0" applyFont="1" applyBorder="1" applyAlignment="1">
      <alignment horizontal="center"/>
    </xf>
    <xf numFmtId="0" fontId="22" fillId="0" borderId="3" xfId="0" applyFont="1" applyBorder="1"/>
    <xf numFmtId="1" fontId="3" fillId="0" borderId="3" xfId="0" applyNumberFormat="1" applyFont="1" applyFill="1" applyBorder="1" applyAlignment="1">
      <alignment horizontal="right"/>
    </xf>
    <xf numFmtId="0" fontId="7" fillId="3" borderId="0" xfId="0" applyFont="1" applyFill="1" applyBorder="1"/>
    <xf numFmtId="0" fontId="6" fillId="3" borderId="0" xfId="0" applyFont="1" applyFill="1" applyBorder="1"/>
    <xf numFmtId="0" fontId="6" fillId="3" borderId="0" xfId="0" applyFont="1" applyFill="1" applyBorder="1" applyAlignment="1">
      <alignment horizontal="left" vertical="top" wrapText="1"/>
    </xf>
    <xf numFmtId="10" fontId="7" fillId="0" borderId="0" xfId="1" applyNumberFormat="1" applyFont="1" applyBorder="1" applyAlignment="1">
      <alignment horizontal="right"/>
    </xf>
    <xf numFmtId="2" fontId="7" fillId="0" borderId="0" xfId="0" applyNumberFormat="1" applyFont="1" applyBorder="1"/>
    <xf numFmtId="164" fontId="7" fillId="0" borderId="0" xfId="1" applyNumberFormat="1" applyFont="1" applyBorder="1"/>
    <xf numFmtId="10" fontId="7" fillId="0" borderId="0" xfId="1" applyNumberFormat="1" applyFont="1" applyBorder="1"/>
    <xf numFmtId="2" fontId="7" fillId="0" borderId="0" xfId="0" applyNumberFormat="1" applyFont="1" applyBorder="1" applyAlignment="1">
      <alignment wrapText="1"/>
    </xf>
    <xf numFmtId="0" fontId="6" fillId="0" borderId="0" xfId="0" applyFont="1" applyBorder="1"/>
    <xf numFmtId="2" fontId="6" fillId="0" borderId="0" xfId="0" applyNumberFormat="1" applyFont="1" applyBorder="1"/>
    <xf numFmtId="164" fontId="6" fillId="0" borderId="0" xfId="1" applyNumberFormat="1" applyFont="1" applyBorder="1"/>
    <xf numFmtId="10" fontId="6" fillId="0" borderId="0" xfId="1" applyNumberFormat="1" applyFont="1" applyBorder="1"/>
    <xf numFmtId="2" fontId="6" fillId="0" borderId="0" xfId="0" applyNumberFormat="1" applyFont="1" applyBorder="1" applyAlignment="1">
      <alignment wrapText="1"/>
    </xf>
    <xf numFmtId="0" fontId="6" fillId="0" borderId="0" xfId="0" applyFont="1" applyBorder="1" applyAlignment="1">
      <alignment wrapText="1"/>
    </xf>
    <xf numFmtId="0" fontId="0" fillId="0" borderId="0" xfId="0"/>
    <xf numFmtId="0" fontId="6" fillId="3" borderId="14" xfId="0" applyFont="1" applyFill="1" applyBorder="1"/>
    <xf numFmtId="164" fontId="7" fillId="0" borderId="0" xfId="1" applyNumberFormat="1" applyFont="1" applyBorder="1" applyAlignment="1">
      <alignment horizontal="right"/>
    </xf>
    <xf numFmtId="164" fontId="6" fillId="0" borderId="0" xfId="1" applyNumberFormat="1" applyFont="1" applyBorder="1" applyAlignment="1">
      <alignment horizontal="right"/>
    </xf>
    <xf numFmtId="0" fontId="0" fillId="0" borderId="0" xfId="0" applyAlignment="1">
      <alignment horizontal="right"/>
    </xf>
    <xf numFmtId="0" fontId="7" fillId="2" borderId="0" xfId="0" applyFont="1" applyFill="1"/>
    <xf numFmtId="2" fontId="6" fillId="2" borderId="3" xfId="0" applyNumberFormat="1" applyFont="1" applyFill="1" applyBorder="1"/>
    <xf numFmtId="2" fontId="7" fillId="0" borderId="0" xfId="0" applyNumberFormat="1" applyFont="1"/>
    <xf numFmtId="2" fontId="6" fillId="3" borderId="3" xfId="0" applyNumberFormat="1" applyFont="1" applyFill="1" applyBorder="1" applyAlignment="1">
      <alignment wrapText="1"/>
    </xf>
    <xf numFmtId="0" fontId="26" fillId="0" borderId="0" xfId="0" applyFont="1" applyAlignment="1">
      <alignment horizontal="center"/>
    </xf>
    <xf numFmtId="0" fontId="26" fillId="0" borderId="0" xfId="0" applyFont="1"/>
    <xf numFmtId="0" fontId="27" fillId="0" borderId="3" xfId="0" applyFont="1" applyBorder="1"/>
    <xf numFmtId="0" fontId="28" fillId="0" borderId="3" xfId="0" applyFont="1" applyBorder="1"/>
    <xf numFmtId="0" fontId="0" fillId="5" borderId="0" xfId="0" applyFill="1" applyBorder="1" applyAlignment="1">
      <alignment wrapText="1"/>
    </xf>
    <xf numFmtId="0" fontId="5" fillId="0" borderId="8" xfId="0" applyFont="1" applyBorder="1" applyAlignment="1">
      <alignment horizontal="left" vertical="top" wrapText="1"/>
    </xf>
    <xf numFmtId="10" fontId="0" fillId="0" borderId="8" xfId="1" applyNumberFormat="1" applyFont="1" applyBorder="1"/>
    <xf numFmtId="10" fontId="5" fillId="0" borderId="8" xfId="1" applyNumberFormat="1" applyFont="1" applyBorder="1"/>
    <xf numFmtId="0" fontId="5" fillId="2" borderId="8" xfId="0" applyFont="1" applyFill="1" applyBorder="1" applyAlignment="1">
      <alignment horizontal="left" vertical="top" wrapText="1"/>
    </xf>
    <xf numFmtId="10" fontId="5" fillId="2" borderId="8" xfId="1" applyNumberFormat="1" applyFont="1" applyFill="1" applyBorder="1"/>
    <xf numFmtId="2" fontId="0" fillId="0" borderId="3" xfId="0" applyNumberFormat="1" applyFont="1" applyBorder="1" applyAlignment="1">
      <alignment wrapText="1"/>
    </xf>
    <xf numFmtId="0" fontId="0" fillId="0" borderId="3" xfId="0" applyFont="1" applyBorder="1" applyAlignment="1">
      <alignment wrapText="1"/>
    </xf>
    <xf numFmtId="0" fontId="0" fillId="0" borderId="0" xfId="0"/>
    <xf numFmtId="0" fontId="29" fillId="0" borderId="1" xfId="0" applyFont="1" applyBorder="1" applyAlignment="1">
      <alignment horizontal="center" vertical="top"/>
    </xf>
    <xf numFmtId="0" fontId="0" fillId="0" borderId="0" xfId="0"/>
    <xf numFmtId="0" fontId="29" fillId="0" borderId="1" xfId="0" applyFont="1" applyBorder="1" applyAlignment="1">
      <alignment horizontal="center" vertical="top"/>
    </xf>
    <xf numFmtId="1" fontId="30" fillId="0" borderId="3" xfId="0" applyNumberFormat="1" applyFont="1" applyBorder="1"/>
    <xf numFmtId="1" fontId="31" fillId="0" borderId="3" xfId="0" applyNumberFormat="1" applyFont="1" applyFill="1" applyBorder="1"/>
    <xf numFmtId="0" fontId="29"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wrapText="1"/>
    </xf>
    <xf numFmtId="1" fontId="6"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1" fontId="5" fillId="3" borderId="4" xfId="0" applyNumberFormat="1" applyFont="1" applyFill="1" applyBorder="1" applyAlignment="1">
      <alignment horizontal="center" wrapText="1"/>
    </xf>
    <xf numFmtId="0" fontId="5" fillId="2" borderId="3" xfId="0" applyFont="1" applyFill="1" applyBorder="1" applyAlignment="1">
      <alignment horizontal="center"/>
    </xf>
    <xf numFmtId="0" fontId="5" fillId="2" borderId="8"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3" borderId="6" xfId="0" applyFont="1" applyFill="1" applyBorder="1" applyAlignment="1">
      <alignment horizontal="center" wrapText="1"/>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1" fontId="5" fillId="3" borderId="6" xfId="0" applyNumberFormat="1"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1" fontId="5" fillId="2" borderId="4" xfId="0" applyNumberFormat="1" applyFont="1" applyFill="1" applyBorder="1" applyAlignment="1">
      <alignment horizontal="center" wrapText="1"/>
    </xf>
    <xf numFmtId="0" fontId="5" fillId="0" borderId="3" xfId="0" applyFont="1" applyBorder="1" applyAlignment="1">
      <alignment horizontal="center"/>
    </xf>
    <xf numFmtId="0" fontId="5" fillId="0" borderId="8" xfId="0" applyFont="1" applyBorder="1" applyAlignment="1">
      <alignment horizontal="center"/>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0" fontId="6" fillId="3" borderId="0" xfId="0" applyFont="1" applyFill="1" applyBorder="1" applyAlignment="1">
      <alignment horizontal="center" wrapText="1"/>
    </xf>
    <xf numFmtId="1" fontId="6" fillId="3" borderId="0" xfId="0" applyNumberFormat="1" applyFont="1" applyFill="1" applyBorder="1" applyAlignment="1">
      <alignment horizontal="center" wrapText="1"/>
    </xf>
    <xf numFmtId="1" fontId="6" fillId="3" borderId="0" xfId="0" applyNumberFormat="1" applyFont="1" applyFill="1" applyBorder="1" applyAlignment="1">
      <alignment horizontal="center"/>
    </xf>
    <xf numFmtId="0" fontId="6" fillId="3" borderId="0"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19" fillId="0" borderId="3"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_wise_OWE_JHS_JUNE_21_-__OBG_SL_.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JHS"/>
      <sheetName val="Sheet1"/>
    </sheetNames>
    <sheetDataSet>
      <sheetData sheetId="0"/>
      <sheetData sheetId="1"/>
      <sheetData sheetId="2"/>
      <sheetData sheetId="3">
        <row r="9">
          <cell r="C9" t="str">
            <v/>
          </cell>
          <cell r="D9" t="str">
            <v/>
          </cell>
          <cell r="F9" t="str">
            <v/>
          </cell>
        </row>
        <row r="11">
          <cell r="B11" t="str">
            <v/>
          </cell>
          <cell r="C11" t="str">
            <v/>
          </cell>
          <cell r="D11" t="str">
            <v/>
          </cell>
          <cell r="E11" t="str">
            <v/>
          </cell>
        </row>
        <row r="12">
          <cell r="C12" t="str">
            <v/>
          </cell>
        </row>
        <row r="22">
          <cell r="E22" t="str">
            <v/>
          </cell>
        </row>
        <row r="25">
          <cell r="E25" t="str">
            <v/>
          </cell>
        </row>
        <row r="26">
          <cell r="C26" t="str">
            <v/>
          </cell>
          <cell r="D26" t="str">
            <v/>
          </cell>
          <cell r="E26" t="str">
            <v/>
          </cell>
          <cell r="F26" t="str">
            <v/>
          </cell>
        </row>
        <row r="27">
          <cell r="B27" t="str">
            <v/>
          </cell>
          <cell r="C27" t="str">
            <v/>
          </cell>
          <cell r="D27" t="str">
            <v/>
          </cell>
          <cell r="E27" t="str">
            <v/>
          </cell>
          <cell r="F27" t="str">
            <v/>
          </cell>
          <cell r="I27" t="str">
            <v/>
          </cell>
        </row>
        <row r="31">
          <cell r="C31" t="str">
            <v/>
          </cell>
          <cell r="D31" t="str">
            <v/>
          </cell>
        </row>
        <row r="32">
          <cell r="E32" t="str">
            <v/>
          </cell>
        </row>
        <row r="34">
          <cell r="B34" t="str">
            <v/>
          </cell>
        </row>
        <row r="35">
          <cell r="B35" t="str">
            <v/>
          </cell>
          <cell r="C35" t="str">
            <v/>
          </cell>
        </row>
        <row r="36">
          <cell r="B36" t="str">
            <v/>
          </cell>
          <cell r="C36" t="str">
            <v/>
          </cell>
          <cell r="D36" t="str">
            <v/>
          </cell>
        </row>
        <row r="37">
          <cell r="B37" t="str">
            <v/>
          </cell>
          <cell r="C37" t="str">
            <v/>
          </cell>
          <cell r="D37" t="str">
            <v/>
          </cell>
          <cell r="E37" t="str">
            <v/>
          </cell>
        </row>
        <row r="41">
          <cell r="B41" t="str">
            <v/>
          </cell>
          <cell r="C41" t="str">
            <v/>
          </cell>
          <cell r="D41" t="str">
            <v/>
          </cell>
          <cell r="E41" t="str">
            <v/>
          </cell>
          <cell r="F41" t="str">
            <v/>
          </cell>
        </row>
        <row r="42">
          <cell r="B42">
            <v>0</v>
          </cell>
          <cell r="C42">
            <v>0</v>
          </cell>
          <cell r="E42">
            <v>0</v>
          </cell>
          <cell r="F42">
            <v>0</v>
          </cell>
        </row>
        <row r="43">
          <cell r="B43">
            <v>0</v>
          </cell>
          <cell r="C43">
            <v>0</v>
          </cell>
          <cell r="D43">
            <v>0</v>
          </cell>
          <cell r="E43">
            <v>0</v>
          </cell>
          <cell r="F43">
            <v>0</v>
          </cell>
        </row>
        <row r="44">
          <cell r="B44">
            <v>0</v>
          </cell>
          <cell r="C44">
            <v>0</v>
          </cell>
          <cell r="D44">
            <v>0</v>
          </cell>
          <cell r="E44">
            <v>0</v>
          </cell>
          <cell r="F44">
            <v>0</v>
          </cell>
        </row>
        <row r="45">
          <cell r="E45" t="str">
            <v/>
          </cell>
        </row>
        <row r="46">
          <cell r="E46" t="str">
            <v/>
          </cell>
        </row>
        <row r="47">
          <cell r="E47" t="str">
            <v/>
          </cell>
        </row>
        <row r="48">
          <cell r="E48" t="str">
            <v/>
          </cell>
        </row>
        <row r="49">
          <cell r="B49" t="str">
            <v/>
          </cell>
          <cell r="C49" t="str">
            <v/>
          </cell>
          <cell r="D49" t="str">
            <v/>
          </cell>
          <cell r="E49" t="str">
            <v/>
          </cell>
        </row>
        <row r="50">
          <cell r="B50" t="str">
            <v/>
          </cell>
          <cell r="C50" t="str">
            <v/>
          </cell>
          <cell r="D50" t="str">
            <v/>
          </cell>
          <cell r="E50" t="str">
            <v/>
          </cell>
        </row>
        <row r="51">
          <cell r="B51" t="str">
            <v/>
          </cell>
          <cell r="C51" t="str">
            <v/>
          </cell>
          <cell r="F51" t="str">
            <v/>
          </cell>
        </row>
        <row r="52">
          <cell r="B52">
            <v>0</v>
          </cell>
          <cell r="C52" t="str">
            <v/>
          </cell>
          <cell r="L52" t="str">
            <v/>
          </cell>
        </row>
        <row r="53">
          <cell r="L53" t="str">
            <v/>
          </cell>
        </row>
        <row r="54">
          <cell r="L54" t="str">
            <v/>
          </cell>
        </row>
        <row r="56">
          <cell r="L56" t="str">
            <v/>
          </cell>
        </row>
        <row r="60">
          <cell r="B60">
            <v>0</v>
          </cell>
          <cell r="H60">
            <v>0</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44" t="s">
        <v>217</v>
      </c>
      <c r="B1" s="281"/>
      <c r="C1" s="281"/>
      <c r="D1" s="281"/>
      <c r="E1" s="281"/>
      <c r="F1" s="281"/>
      <c r="G1" s="281"/>
      <c r="H1" s="281"/>
      <c r="I1" s="281"/>
      <c r="J1" s="281"/>
      <c r="K1" s="281"/>
      <c r="L1" s="281"/>
      <c r="M1" s="281"/>
      <c r="N1" s="281"/>
      <c r="O1" s="281"/>
      <c r="P1" s="281"/>
    </row>
    <row r="3" spans="1:27">
      <c r="A3" s="344" t="s">
        <v>218</v>
      </c>
      <c r="B3" s="281"/>
      <c r="C3" s="281"/>
      <c r="D3" s="281"/>
      <c r="E3" s="281"/>
      <c r="F3" s="281"/>
      <c r="G3" s="281"/>
      <c r="H3" s="281"/>
      <c r="I3" s="281"/>
      <c r="J3" s="281"/>
      <c r="K3" s="281"/>
      <c r="L3" s="281"/>
      <c r="M3" s="281"/>
      <c r="N3" s="281"/>
      <c r="O3" s="281"/>
      <c r="P3" s="281"/>
    </row>
    <row r="5" spans="1:27" ht="76.5">
      <c r="A5" s="142" t="s">
        <v>219</v>
      </c>
      <c r="B5" s="142" t="s">
        <v>220</v>
      </c>
      <c r="C5" s="142" t="s">
        <v>221</v>
      </c>
      <c r="D5" s="142" t="s">
        <v>222</v>
      </c>
      <c r="E5" s="142" t="s">
        <v>223</v>
      </c>
      <c r="F5" s="142" t="s">
        <v>224</v>
      </c>
      <c r="G5" s="142" t="s">
        <v>225</v>
      </c>
      <c r="H5" s="146" t="s">
        <v>226</v>
      </c>
      <c r="I5" s="142" t="s">
        <v>227</v>
      </c>
      <c r="J5" s="142" t="s">
        <v>228</v>
      </c>
      <c r="K5" s="142" t="s">
        <v>229</v>
      </c>
      <c r="L5" s="142" t="s">
        <v>230</v>
      </c>
      <c r="M5" s="142" t="s">
        <v>231</v>
      </c>
      <c r="N5" s="142" t="s">
        <v>232</v>
      </c>
      <c r="O5" s="142" t="s">
        <v>233</v>
      </c>
      <c r="P5" s="170" t="s">
        <v>234</v>
      </c>
      <c r="Q5" s="171" t="s">
        <v>67</v>
      </c>
      <c r="R5" s="171" t="s">
        <v>284</v>
      </c>
      <c r="S5" s="143"/>
      <c r="T5" s="143"/>
      <c r="U5" s="143"/>
      <c r="V5" s="143"/>
      <c r="X5" s="143"/>
      <c r="Y5" s="143"/>
      <c r="Z5" s="143"/>
      <c r="AA5" s="143"/>
    </row>
    <row r="6" spans="1:27">
      <c r="A6" s="144" t="s">
        <v>235</v>
      </c>
      <c r="B6" s="144" t="s">
        <v>236</v>
      </c>
      <c r="C6" s="145">
        <v>4657889</v>
      </c>
      <c r="D6" s="145">
        <v>4310000</v>
      </c>
      <c r="E6" s="145">
        <v>547001</v>
      </c>
      <c r="F6" s="145">
        <v>3762999</v>
      </c>
      <c r="G6" s="145">
        <v>4162093</v>
      </c>
      <c r="H6" s="147">
        <v>3980000</v>
      </c>
      <c r="I6" s="145">
        <v>4821984</v>
      </c>
      <c r="J6" s="173">
        <v>2626052</v>
      </c>
      <c r="K6" s="173">
        <v>2717930</v>
      </c>
      <c r="L6" s="173">
        <v>2733189</v>
      </c>
      <c r="M6" s="173">
        <v>3036567</v>
      </c>
      <c r="N6" s="173">
        <v>3037918</v>
      </c>
      <c r="O6" s="145">
        <v>3792777</v>
      </c>
      <c r="P6" s="174">
        <v>3038051</v>
      </c>
      <c r="Q6" s="22">
        <v>72522</v>
      </c>
      <c r="R6" s="23"/>
      <c r="S6" s="30"/>
      <c r="T6" s="30"/>
      <c r="U6" s="30"/>
      <c r="V6" s="30"/>
      <c r="X6" s="30"/>
      <c r="Y6" s="30"/>
      <c r="Z6" s="30"/>
      <c r="AA6" s="30"/>
    </row>
    <row r="7" spans="1:27">
      <c r="A7" s="144" t="s">
        <v>235</v>
      </c>
      <c r="B7" s="144" t="s">
        <v>237</v>
      </c>
      <c r="C7" s="145">
        <v>9898884</v>
      </c>
      <c r="D7" s="145">
        <v>10040000</v>
      </c>
      <c r="E7" s="145">
        <v>1671788</v>
      </c>
      <c r="F7" s="145">
        <v>8368212</v>
      </c>
      <c r="G7" s="145">
        <v>9411581</v>
      </c>
      <c r="H7" s="147">
        <v>8790000</v>
      </c>
      <c r="I7" s="145">
        <v>10962562</v>
      </c>
      <c r="J7" s="173">
        <v>5910673</v>
      </c>
      <c r="K7" s="173">
        <v>6349150</v>
      </c>
      <c r="L7" s="173">
        <v>6545058</v>
      </c>
      <c r="M7" s="173">
        <v>7141085</v>
      </c>
      <c r="N7" s="173">
        <v>7190755</v>
      </c>
      <c r="O7" s="145">
        <v>9334835</v>
      </c>
      <c r="P7" s="174">
        <v>7190755</v>
      </c>
      <c r="Q7" s="22">
        <v>272940</v>
      </c>
      <c r="R7" s="23"/>
      <c r="S7" s="30"/>
      <c r="T7" s="30"/>
      <c r="U7" s="30"/>
      <c r="V7" s="30"/>
      <c r="X7" s="30"/>
      <c r="Y7" s="30"/>
      <c r="Z7" s="30"/>
      <c r="AA7" s="30"/>
    </row>
    <row r="8" spans="1:27">
      <c r="A8" s="144" t="s">
        <v>235</v>
      </c>
      <c r="B8" s="144" t="s">
        <v>238</v>
      </c>
      <c r="C8" s="145">
        <v>3778499</v>
      </c>
      <c r="D8" s="145">
        <v>2720000</v>
      </c>
      <c r="E8" s="145">
        <v>402610</v>
      </c>
      <c r="F8" s="145">
        <v>2317390</v>
      </c>
      <c r="G8" s="145">
        <v>2540447</v>
      </c>
      <c r="H8" s="147">
        <v>2390000</v>
      </c>
      <c r="I8" s="145">
        <v>3498456</v>
      </c>
      <c r="J8" s="173">
        <v>1602580</v>
      </c>
      <c r="K8" s="173">
        <v>1700321</v>
      </c>
      <c r="L8" s="173">
        <v>1873559</v>
      </c>
      <c r="M8" s="173">
        <v>2005467</v>
      </c>
      <c r="N8" s="173">
        <v>1977649</v>
      </c>
      <c r="O8" s="145">
        <v>2526071</v>
      </c>
      <c r="P8" s="174">
        <v>1977649</v>
      </c>
      <c r="Q8" s="22">
        <v>50198</v>
      </c>
      <c r="R8" s="23"/>
      <c r="S8" s="30"/>
      <c r="T8" s="30"/>
      <c r="U8" s="30"/>
      <c r="V8" s="30"/>
      <c r="X8" s="30"/>
      <c r="Y8" s="30"/>
      <c r="Z8" s="30"/>
      <c r="AA8" s="30"/>
    </row>
    <row r="9" spans="1:27">
      <c r="A9" s="144" t="s">
        <v>235</v>
      </c>
      <c r="B9" s="144" t="s">
        <v>239</v>
      </c>
      <c r="C9" s="145">
        <v>6093566</v>
      </c>
      <c r="D9" s="145">
        <v>5580000</v>
      </c>
      <c r="E9" s="145">
        <v>967983</v>
      </c>
      <c r="F9" s="145">
        <v>4612017</v>
      </c>
      <c r="G9" s="145">
        <v>4949135</v>
      </c>
      <c r="H9" s="147">
        <v>4820000</v>
      </c>
      <c r="I9" s="145">
        <v>5698040</v>
      </c>
      <c r="J9" s="173">
        <v>3259468</v>
      </c>
      <c r="K9" s="173">
        <v>3148900</v>
      </c>
      <c r="L9" s="173">
        <v>3375771</v>
      </c>
      <c r="M9" s="173">
        <v>3688586</v>
      </c>
      <c r="N9" s="173">
        <v>3543787</v>
      </c>
      <c r="O9" s="145">
        <v>4820572</v>
      </c>
      <c r="P9" s="174">
        <v>3543787</v>
      </c>
      <c r="Q9" s="22">
        <v>65243</v>
      </c>
      <c r="R9" s="23"/>
      <c r="S9" s="30"/>
      <c r="T9" s="30"/>
      <c r="U9" s="30"/>
      <c r="V9" s="30"/>
      <c r="X9" s="30"/>
      <c r="Y9" s="30"/>
      <c r="Z9" s="30"/>
      <c r="AA9" s="30"/>
    </row>
    <row r="10" spans="1:27">
      <c r="A10" s="144" t="s">
        <v>235</v>
      </c>
      <c r="B10" s="144" t="s">
        <v>240</v>
      </c>
      <c r="C10" s="145">
        <v>6921196</v>
      </c>
      <c r="D10" s="145">
        <v>6430000</v>
      </c>
      <c r="E10" s="145">
        <v>1222221</v>
      </c>
      <c r="F10" s="145">
        <v>5207779</v>
      </c>
      <c r="G10" s="145">
        <v>5738604</v>
      </c>
      <c r="H10" s="147">
        <v>5390000</v>
      </c>
      <c r="I10" s="145">
        <v>7093900</v>
      </c>
      <c r="J10" s="173">
        <v>3662624</v>
      </c>
      <c r="K10" s="173">
        <v>3943431</v>
      </c>
      <c r="L10" s="173">
        <v>3859338</v>
      </c>
      <c r="M10" s="173">
        <v>4420358</v>
      </c>
      <c r="N10" s="173">
        <v>4278070</v>
      </c>
      <c r="O10" s="145">
        <v>5695696</v>
      </c>
      <c r="P10" s="174">
        <v>4278070</v>
      </c>
      <c r="Q10" s="22">
        <v>118272</v>
      </c>
      <c r="R10" s="23"/>
      <c r="S10" s="30"/>
      <c r="T10" s="30"/>
      <c r="U10" s="30"/>
      <c r="V10" s="30"/>
      <c r="X10" s="30"/>
      <c r="Y10" s="30"/>
      <c r="Z10" s="30"/>
      <c r="AA10" s="30"/>
    </row>
    <row r="11" spans="1:27">
      <c r="A11" s="144" t="s">
        <v>235</v>
      </c>
      <c r="B11" s="144" t="s">
        <v>241</v>
      </c>
      <c r="C11" s="145">
        <v>11360408</v>
      </c>
      <c r="D11" s="145">
        <v>11050000</v>
      </c>
      <c r="E11" s="145">
        <v>2239418</v>
      </c>
      <c r="F11" s="145">
        <v>8810582</v>
      </c>
      <c r="G11" s="145">
        <v>9819352</v>
      </c>
      <c r="H11" s="147">
        <v>9620000</v>
      </c>
      <c r="I11" s="145">
        <v>12138236</v>
      </c>
      <c r="J11" s="173">
        <v>6217455</v>
      </c>
      <c r="K11" s="173">
        <v>8103136</v>
      </c>
      <c r="L11" s="173">
        <v>6779016</v>
      </c>
      <c r="M11" s="173">
        <v>8845083</v>
      </c>
      <c r="N11" s="173">
        <v>7542912</v>
      </c>
      <c r="O11" s="145">
        <v>11287807</v>
      </c>
      <c r="P11" s="174">
        <v>7542912</v>
      </c>
      <c r="Q11" s="22">
        <v>127709</v>
      </c>
      <c r="R11" s="23"/>
      <c r="S11" s="30"/>
      <c r="T11" s="30"/>
      <c r="U11" s="30"/>
      <c r="V11" s="30"/>
      <c r="X11" s="30"/>
      <c r="Y11" s="30"/>
      <c r="Z11" s="30"/>
      <c r="AA11" s="30"/>
    </row>
    <row r="12" spans="1:27">
      <c r="A12" s="144" t="s">
        <v>235</v>
      </c>
      <c r="B12" s="144" t="s">
        <v>242</v>
      </c>
      <c r="C12" s="145">
        <v>26891557</v>
      </c>
      <c r="D12" s="145">
        <v>27780000</v>
      </c>
      <c r="E12" s="145">
        <v>1690102</v>
      </c>
      <c r="F12" s="145">
        <v>26089898</v>
      </c>
      <c r="G12" s="145">
        <v>26851626</v>
      </c>
      <c r="H12" s="147">
        <v>24300000</v>
      </c>
      <c r="I12" s="145">
        <v>28761730</v>
      </c>
      <c r="J12" s="173">
        <v>19992824</v>
      </c>
      <c r="K12" s="173">
        <v>18243784</v>
      </c>
      <c r="L12" s="173">
        <v>19432641</v>
      </c>
      <c r="M12" s="173">
        <v>19758335</v>
      </c>
      <c r="N12" s="173">
        <v>20184752</v>
      </c>
      <c r="O12" s="145">
        <v>24801378</v>
      </c>
      <c r="P12" s="174">
        <v>20184752</v>
      </c>
      <c r="Q12" s="22">
        <v>224042</v>
      </c>
      <c r="R12" s="23"/>
      <c r="S12" s="30"/>
      <c r="T12" s="30"/>
      <c r="U12" s="30"/>
      <c r="V12" s="30"/>
      <c r="X12" s="30"/>
      <c r="Y12" s="30"/>
      <c r="Z12" s="30"/>
      <c r="AA12" s="30"/>
    </row>
    <row r="13" spans="1:27">
      <c r="A13" s="144" t="s">
        <v>235</v>
      </c>
      <c r="B13" s="144" t="s">
        <v>243</v>
      </c>
      <c r="C13" s="145">
        <v>19760498</v>
      </c>
      <c r="D13" s="145">
        <v>15300000</v>
      </c>
      <c r="E13" s="145">
        <v>6665820</v>
      </c>
      <c r="F13" s="145">
        <v>8634180</v>
      </c>
      <c r="G13" s="145">
        <v>10533483</v>
      </c>
      <c r="H13" s="147">
        <v>9030000</v>
      </c>
      <c r="I13" s="145">
        <v>14547312</v>
      </c>
      <c r="J13" s="173">
        <v>7258992</v>
      </c>
      <c r="K13" s="173">
        <v>9873789</v>
      </c>
      <c r="L13" s="173">
        <v>5877990</v>
      </c>
      <c r="M13" s="173">
        <v>11211875</v>
      </c>
      <c r="N13" s="173">
        <v>6085462</v>
      </c>
      <c r="O13" s="145">
        <v>14752133</v>
      </c>
      <c r="P13" s="174">
        <v>6085462</v>
      </c>
      <c r="Q13" s="22">
        <v>546</v>
      </c>
      <c r="R13" s="23"/>
      <c r="S13" s="30"/>
      <c r="T13" s="30"/>
      <c r="U13" s="30"/>
      <c r="V13" s="30"/>
      <c r="X13" s="30"/>
      <c r="Y13" s="30"/>
      <c r="Z13" s="30"/>
      <c r="AA13" s="30"/>
    </row>
    <row r="14" spans="1:27">
      <c r="A14" s="144" t="s">
        <v>235</v>
      </c>
      <c r="B14" s="144" t="s">
        <v>244</v>
      </c>
      <c r="C14" s="145">
        <v>4747401</v>
      </c>
      <c r="D14" s="145">
        <v>4360000</v>
      </c>
      <c r="E14" s="145">
        <v>630837</v>
      </c>
      <c r="F14" s="145">
        <v>3729163</v>
      </c>
      <c r="G14" s="145">
        <v>4207011</v>
      </c>
      <c r="H14" s="147">
        <v>3740000</v>
      </c>
      <c r="I14" s="145">
        <v>4777515</v>
      </c>
      <c r="J14" s="173">
        <v>2730785</v>
      </c>
      <c r="K14" s="173">
        <v>2902050</v>
      </c>
      <c r="L14" s="173">
        <v>2850911</v>
      </c>
      <c r="M14" s="173">
        <v>3215292</v>
      </c>
      <c r="N14" s="173">
        <v>3110586</v>
      </c>
      <c r="O14" s="145">
        <v>3879626</v>
      </c>
      <c r="P14" s="174">
        <v>3111162</v>
      </c>
      <c r="Q14" s="22">
        <v>36634</v>
      </c>
      <c r="R14" s="172">
        <v>845474</v>
      </c>
      <c r="S14" s="30"/>
      <c r="T14" s="30"/>
      <c r="U14" s="30"/>
      <c r="V14" s="30"/>
      <c r="X14" s="30"/>
      <c r="Y14" s="30"/>
      <c r="Z14" s="30"/>
      <c r="AA14" s="30"/>
    </row>
    <row r="15" spans="1:27">
      <c r="A15" s="144" t="s">
        <v>235</v>
      </c>
      <c r="B15" s="144" t="s">
        <v>245</v>
      </c>
      <c r="C15" s="145">
        <v>5041185</v>
      </c>
      <c r="D15" s="145">
        <v>4200157</v>
      </c>
      <c r="E15" s="145">
        <v>983885</v>
      </c>
      <c r="F15" s="145">
        <v>3216272</v>
      </c>
      <c r="G15" s="145">
        <v>3547805</v>
      </c>
      <c r="H15" s="147">
        <v>3430000</v>
      </c>
      <c r="I15" s="145">
        <v>4917933</v>
      </c>
      <c r="J15" s="173">
        <v>2228845</v>
      </c>
      <c r="K15" s="173">
        <v>2736049</v>
      </c>
      <c r="L15" s="173">
        <v>2753891</v>
      </c>
      <c r="M15" s="173">
        <v>2982440</v>
      </c>
      <c r="N15" s="173">
        <v>3238961</v>
      </c>
      <c r="O15" s="145">
        <v>3942646</v>
      </c>
      <c r="P15" s="174">
        <v>3238961</v>
      </c>
      <c r="Q15" s="22">
        <v>23170</v>
      </c>
      <c r="R15" s="23"/>
      <c r="S15" s="30"/>
      <c r="T15" s="30"/>
      <c r="U15" s="30"/>
      <c r="V15" s="30"/>
      <c r="X15" s="30"/>
      <c r="Y15" s="30"/>
      <c r="Z15" s="30"/>
      <c r="AA15" s="30"/>
    </row>
    <row r="16" spans="1:27">
      <c r="A16" s="144" t="s">
        <v>235</v>
      </c>
      <c r="B16" s="144" t="s">
        <v>246</v>
      </c>
      <c r="C16" s="145">
        <v>2946670</v>
      </c>
      <c r="D16" s="145">
        <v>2947000</v>
      </c>
      <c r="E16" s="145">
        <v>239683</v>
      </c>
      <c r="F16" s="145">
        <v>2707317</v>
      </c>
      <c r="G16" s="145">
        <v>2690645</v>
      </c>
      <c r="H16" s="147">
        <v>2730000</v>
      </c>
      <c r="I16" s="145">
        <v>2977544</v>
      </c>
      <c r="J16" s="173">
        <v>2065535</v>
      </c>
      <c r="K16" s="173">
        <v>1555583</v>
      </c>
      <c r="L16" s="173">
        <v>1850369</v>
      </c>
      <c r="M16" s="173">
        <v>1749122</v>
      </c>
      <c r="N16" s="173">
        <v>2061716</v>
      </c>
      <c r="O16" s="145">
        <v>2144457</v>
      </c>
      <c r="P16" s="174">
        <v>2061716</v>
      </c>
      <c r="Q16" s="22">
        <v>0</v>
      </c>
      <c r="R16" s="23"/>
      <c r="S16" s="30"/>
      <c r="T16" s="30"/>
      <c r="U16" s="30"/>
      <c r="V16" s="30"/>
      <c r="X16" s="30"/>
      <c r="Y16" s="30"/>
      <c r="Z16" s="30"/>
      <c r="AA16" s="30"/>
    </row>
    <row r="17" spans="1:27">
      <c r="A17" s="144" t="s">
        <v>235</v>
      </c>
      <c r="B17" s="144" t="s">
        <v>247</v>
      </c>
      <c r="C17" s="145">
        <v>-70157</v>
      </c>
      <c r="D17" s="145">
        <v>-70157</v>
      </c>
      <c r="E17" s="145">
        <v>0</v>
      </c>
      <c r="F17" s="145">
        <v>-70157</v>
      </c>
      <c r="G17" s="145">
        <v>-53057</v>
      </c>
      <c r="H17" s="147">
        <v>0</v>
      </c>
      <c r="I17" s="145">
        <v>-53457</v>
      </c>
      <c r="J17" s="173">
        <v>-70157</v>
      </c>
      <c r="K17" s="173">
        <v>2815405</v>
      </c>
      <c r="L17" s="173">
        <v>3004791</v>
      </c>
      <c r="M17" s="173">
        <v>2879163</v>
      </c>
      <c r="N17" s="173">
        <v>3044441</v>
      </c>
      <c r="O17" s="145">
        <v>73130</v>
      </c>
      <c r="P17" s="174">
        <v>3044441</v>
      </c>
      <c r="Q17" s="22">
        <v>0</v>
      </c>
      <c r="R17" s="23"/>
      <c r="S17" s="30"/>
      <c r="T17" s="30"/>
      <c r="U17" s="30"/>
      <c r="V17" s="30"/>
      <c r="X17" s="30"/>
      <c r="Y17" s="30"/>
      <c r="Z17" s="30"/>
      <c r="AA17" s="30"/>
    </row>
    <row r="18" spans="1:27">
      <c r="A18" s="144" t="s">
        <v>235</v>
      </c>
      <c r="B18" s="144" t="s">
        <v>125</v>
      </c>
      <c r="C18" s="145">
        <v>102027596</v>
      </c>
      <c r="D18" s="145">
        <v>94647000</v>
      </c>
      <c r="E18" s="145">
        <v>17261348</v>
      </c>
      <c r="F18" s="145">
        <v>77385652</v>
      </c>
      <c r="G18" s="145">
        <v>84398725</v>
      </c>
      <c r="H18" s="147">
        <v>78220000</v>
      </c>
      <c r="I18" s="145">
        <v>100141755</v>
      </c>
      <c r="J18" s="173">
        <v>57485676</v>
      </c>
      <c r="K18" s="173">
        <v>64089529</v>
      </c>
      <c r="L18" s="173">
        <v>60936526</v>
      </c>
      <c r="M18" s="173">
        <v>70933373</v>
      </c>
      <c r="N18" s="173">
        <v>65297007</v>
      </c>
      <c r="O18" s="145">
        <v>87051130</v>
      </c>
      <c r="P18" s="174">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94" zoomScale="98" zoomScaleSheetLayoutView="98" workbookViewId="0">
      <selection activeCell="P99" sqref="P99"/>
    </sheetView>
  </sheetViews>
  <sheetFormatPr defaultColWidth="9.140625" defaultRowHeight="15"/>
  <cols>
    <col min="1" max="1" width="27" style="155" customWidth="1"/>
    <col min="2" max="2" width="10" style="155" customWidth="1"/>
    <col min="3" max="3" width="11.7109375" style="71" customWidth="1"/>
    <col min="4" max="4" width="11.7109375" style="155" customWidth="1"/>
    <col min="5" max="5" width="2" style="155" hidden="1" customWidth="1"/>
    <col min="6" max="6" width="17.28515625" style="155" customWidth="1"/>
    <col min="7" max="7" width="13.42578125" style="155" customWidth="1"/>
    <col min="8" max="8" width="10.7109375" style="155" customWidth="1"/>
    <col min="9" max="9" width="11.7109375" style="155" customWidth="1"/>
    <col min="10" max="12" width="10.7109375" style="155" customWidth="1"/>
    <col min="13" max="13" width="11.28515625" style="155" customWidth="1"/>
    <col min="14" max="14" width="11.5703125" style="155" customWidth="1"/>
    <col min="15" max="15" width="11.140625" style="155" customWidth="1"/>
    <col min="16" max="16" width="98.28515625" style="149" customWidth="1"/>
    <col min="17" max="17" width="12.140625" style="149" customWidth="1"/>
    <col min="18" max="18" width="10.28515625" style="155" customWidth="1"/>
    <col min="19" max="16384" width="9.140625" style="155"/>
  </cols>
  <sheetData>
    <row r="1" spans="1:19">
      <c r="A1" s="36" t="s">
        <v>274</v>
      </c>
      <c r="B1" s="36"/>
    </row>
    <row r="2" spans="1:19">
      <c r="M2" s="36" t="s">
        <v>145</v>
      </c>
      <c r="P2" s="175" t="s">
        <v>286</v>
      </c>
    </row>
    <row r="3" spans="1:19" s="36" customFormat="1" ht="15" customHeight="1">
      <c r="A3" s="321" t="s">
        <v>146</v>
      </c>
      <c r="B3" s="325" t="s">
        <v>291</v>
      </c>
      <c r="C3" s="327" t="str">
        <f>'PU Wise OWE'!$B$7</f>
        <v>Actuals upto April-23</v>
      </c>
      <c r="D3" s="325" t="s">
        <v>168</v>
      </c>
      <c r="E3" s="325"/>
      <c r="F3" s="327" t="str">
        <f>'PU Wise OWE'!$B$5</f>
        <v xml:space="preserve">VOA 2024-25 </v>
      </c>
      <c r="G3" s="325" t="s">
        <v>293</v>
      </c>
      <c r="H3" s="325" t="s">
        <v>300</v>
      </c>
      <c r="I3" s="327" t="str">
        <f>'PU Wise OWE'!B8</f>
        <v>Actuals upto April-24</v>
      </c>
      <c r="J3" s="325" t="s">
        <v>200</v>
      </c>
      <c r="K3" s="329" t="s">
        <v>201</v>
      </c>
      <c r="L3" s="329"/>
      <c r="M3" s="329" t="s">
        <v>142</v>
      </c>
      <c r="N3" s="329"/>
      <c r="O3" s="299" t="s">
        <v>298</v>
      </c>
      <c r="P3" s="176" t="s">
        <v>287</v>
      </c>
      <c r="Q3" s="156"/>
    </row>
    <row r="4" spans="1:19" ht="15.6" customHeight="1">
      <c r="A4" s="322"/>
      <c r="B4" s="326"/>
      <c r="C4" s="326"/>
      <c r="D4" s="326"/>
      <c r="E4" s="326"/>
      <c r="F4" s="326"/>
      <c r="G4" s="326"/>
      <c r="H4" s="326"/>
      <c r="I4" s="326"/>
      <c r="J4" s="326"/>
      <c r="K4" s="19" t="s">
        <v>140</v>
      </c>
      <c r="L4" s="18" t="s">
        <v>141</v>
      </c>
      <c r="M4" s="19" t="s">
        <v>140</v>
      </c>
      <c r="N4" s="18" t="s">
        <v>141</v>
      </c>
      <c r="O4" s="299"/>
      <c r="P4" s="175" t="s">
        <v>288</v>
      </c>
      <c r="R4" s="71" t="s">
        <v>275</v>
      </c>
    </row>
    <row r="5" spans="1:19" ht="15.75">
      <c r="A5" s="63" t="s">
        <v>143</v>
      </c>
      <c r="B5" s="105">
        <v>4575.6000000000004</v>
      </c>
      <c r="C5" s="72">
        <f>ROUND('PU Wise OWE'!$AD$128/10000,2)</f>
        <v>174.83</v>
      </c>
      <c r="D5" s="68">
        <f>C5/C7</f>
        <v>0.75118157600756208</v>
      </c>
      <c r="E5" s="68"/>
      <c r="F5" s="22">
        <f>ROUND('PU Wise OWE'!$AD$126/10000,2)</f>
        <v>909.42</v>
      </c>
      <c r="G5" s="68">
        <f>F5/F7</f>
        <v>0.68746503787248847</v>
      </c>
      <c r="H5" s="23">
        <f>ROUND('PU Wise OWE'!$AD$127/10000,2)</f>
        <v>181.12</v>
      </c>
      <c r="I5" s="23">
        <f>ROUND('PU Wise OWE'!$AD$129/10000,2)</f>
        <v>186.57</v>
      </c>
      <c r="J5" s="24">
        <f>I5/$I$7</f>
        <v>0.71799114873965741</v>
      </c>
      <c r="K5" s="22">
        <f>H5-I5</f>
        <v>-5.4499999999999886</v>
      </c>
      <c r="L5" s="24">
        <f>K5/I5</f>
        <v>-2.9211555984348977E-2</v>
      </c>
      <c r="M5" s="22">
        <f>I5-C5</f>
        <v>11.739999999999981</v>
      </c>
      <c r="N5" s="54">
        <f>M5/C5</f>
        <v>6.7150946633872791E-2</v>
      </c>
      <c r="O5" s="54">
        <f>I5/F5</f>
        <v>0.20515273471003498</v>
      </c>
      <c r="P5" s="149">
        <f>10.57+1.36+2.68+11.45+3.4+9.35</f>
        <v>38.809999999999995</v>
      </c>
      <c r="Q5" s="165">
        <f>Q28+I5-I28</f>
        <v>240.90599999999995</v>
      </c>
      <c r="R5" s="70">
        <f>Q5-F5</f>
        <v>-668.51400000000001</v>
      </c>
      <c r="S5" s="70"/>
    </row>
    <row r="6" spans="1:19" ht="15.75">
      <c r="A6" s="80" t="s">
        <v>139</v>
      </c>
      <c r="B6" s="105">
        <v>3242.41</v>
      </c>
      <c r="C6" s="72">
        <f>C7-C5</f>
        <v>57.91</v>
      </c>
      <c r="D6" s="68">
        <f>C6/C7</f>
        <v>0.24881842399243789</v>
      </c>
      <c r="E6" s="68"/>
      <c r="F6" s="21">
        <f t="shared" ref="F6:I6" si="0">F7-F5</f>
        <v>413.43999999999994</v>
      </c>
      <c r="G6" s="68">
        <f>F6/F7</f>
        <v>0.31253496212751158</v>
      </c>
      <c r="H6" s="21">
        <f t="shared" si="0"/>
        <v>99.110000000000014</v>
      </c>
      <c r="I6" s="21">
        <f t="shared" si="0"/>
        <v>73.28000000000003</v>
      </c>
      <c r="J6" s="24">
        <f t="shared" ref="J6:J7" si="1">I6/$I$7</f>
        <v>0.28200885126034259</v>
      </c>
      <c r="K6" s="22">
        <f t="shared" ref="K6:K7" si="2">H6-I6</f>
        <v>25.829999999999984</v>
      </c>
      <c r="L6" s="24">
        <f t="shared" ref="L6:L7" si="3">K6/I6</f>
        <v>0.3524836244541481</v>
      </c>
      <c r="M6" s="22">
        <f>I6-C6</f>
        <v>15.370000000000033</v>
      </c>
      <c r="N6" s="54">
        <f>M6/C6</f>
        <v>0.26541184596788175</v>
      </c>
      <c r="O6" s="54">
        <f>I6/F6</f>
        <v>0.17724458204334376</v>
      </c>
      <c r="P6" s="149">
        <f>26.18+9.93</f>
        <v>36.11</v>
      </c>
      <c r="Q6" s="165">
        <f>Q85+I6-I85</f>
        <v>824.57800000000009</v>
      </c>
      <c r="R6" s="70">
        <f>Q6-F6</f>
        <v>411.13800000000015</v>
      </c>
      <c r="S6" s="70"/>
    </row>
    <row r="7" spans="1:19">
      <c r="A7" s="27" t="s">
        <v>166</v>
      </c>
      <c r="B7" s="106">
        <f>SUM(B5:B6)</f>
        <v>7818.01</v>
      </c>
      <c r="C7" s="73">
        <f>ROUND('PU Wise OWE'!BK128/10000,2)</f>
        <v>232.74</v>
      </c>
      <c r="D7" s="69">
        <f>SUM(D5:D6)</f>
        <v>1</v>
      </c>
      <c r="E7" s="69"/>
      <c r="F7" s="26">
        <f>ROUND('PU Wise OWE'!BK126/10000,2)</f>
        <v>1322.86</v>
      </c>
      <c r="G7" s="69">
        <f>SUM(G5:G6)</f>
        <v>1</v>
      </c>
      <c r="H7" s="25">
        <f>ROUND('PU Wise OWE'!BK127/10000,2)</f>
        <v>280.23</v>
      </c>
      <c r="I7" s="25">
        <f>ROUND('PU Wise OWE'!BK129/10000,2)</f>
        <v>259.85000000000002</v>
      </c>
      <c r="J7" s="56">
        <f t="shared" si="1"/>
        <v>1</v>
      </c>
      <c r="K7" s="26">
        <f t="shared" si="2"/>
        <v>20.379999999999995</v>
      </c>
      <c r="L7" s="56">
        <f t="shared" si="3"/>
        <v>7.8429863382720774E-2</v>
      </c>
      <c r="M7" s="26">
        <f>I7-C7</f>
        <v>27.110000000000014</v>
      </c>
      <c r="N7" s="57">
        <f>M7/C7</f>
        <v>0.11648191114548428</v>
      </c>
      <c r="O7" s="54">
        <f>I7/F7</f>
        <v>0.19643046127330183</v>
      </c>
      <c r="Q7" s="70">
        <f>SUM(Q5:Q6)</f>
        <v>1065.4839999999999</v>
      </c>
      <c r="R7" s="70">
        <f>Q7-F7</f>
        <v>-257.37599999999998</v>
      </c>
      <c r="S7" s="70"/>
    </row>
    <row r="8" spans="1:19">
      <c r="A8" s="32"/>
      <c r="B8" s="32"/>
      <c r="C8" s="74"/>
      <c r="D8" s="33"/>
      <c r="E8" s="33"/>
      <c r="F8" s="34"/>
      <c r="G8" s="34"/>
      <c r="H8" s="34"/>
      <c r="I8" s="31"/>
      <c r="J8" s="31"/>
      <c r="K8" s="31"/>
      <c r="L8" s="31"/>
      <c r="M8" s="34"/>
      <c r="N8" s="31"/>
    </row>
    <row r="9" spans="1:19" ht="14.45" customHeight="1">
      <c r="C9" s="74"/>
      <c r="D9" s="33"/>
      <c r="E9" s="33"/>
      <c r="F9" s="34"/>
      <c r="G9" s="34"/>
      <c r="H9" s="34"/>
      <c r="I9" s="31"/>
      <c r="J9" s="31"/>
      <c r="K9" s="31"/>
      <c r="L9" s="31"/>
      <c r="M9" s="34"/>
      <c r="N9" s="31"/>
    </row>
    <row r="10" spans="1:19">
      <c r="A10" s="64" t="s">
        <v>167</v>
      </c>
      <c r="B10" s="64"/>
      <c r="C10" s="75"/>
      <c r="D10" s="65"/>
      <c r="E10" s="65"/>
      <c r="F10" s="65"/>
      <c r="G10" s="65"/>
      <c r="H10" s="65"/>
      <c r="I10" s="65"/>
      <c r="J10" s="65"/>
      <c r="K10" s="65"/>
      <c r="L10" s="65"/>
      <c r="M10" s="36" t="s">
        <v>145</v>
      </c>
    </row>
    <row r="11" spans="1:19" ht="15" customHeight="1">
      <c r="A11" s="318"/>
      <c r="B11" s="318" t="s">
        <v>291</v>
      </c>
      <c r="C11" s="328" t="str">
        <f>'PU Wise OWE'!$B$7</f>
        <v>Actuals upto April-23</v>
      </c>
      <c r="D11" s="318" t="s">
        <v>168</v>
      </c>
      <c r="E11" s="318"/>
      <c r="F11" s="342" t="str">
        <f>'PU Wise OWE'!$B$5</f>
        <v xml:space="preserve">VOA 2024-25 </v>
      </c>
      <c r="G11" s="318" t="s">
        <v>294</v>
      </c>
      <c r="H11" s="318" t="s">
        <v>300</v>
      </c>
      <c r="I11" s="328" t="str">
        <f>'PU Wise OWE'!B8</f>
        <v>Actuals upto April-24</v>
      </c>
      <c r="J11" s="318" t="s">
        <v>200</v>
      </c>
      <c r="K11" s="313" t="s">
        <v>201</v>
      </c>
      <c r="L11" s="313"/>
      <c r="M11" s="313" t="s">
        <v>142</v>
      </c>
      <c r="N11" s="313"/>
      <c r="O11" s="300" t="s">
        <v>298</v>
      </c>
      <c r="P11" s="346" t="s">
        <v>262</v>
      </c>
      <c r="Q11" s="164"/>
    </row>
    <row r="12" spans="1:19" ht="17.25" customHeight="1">
      <c r="A12" s="319"/>
      <c r="B12" s="319"/>
      <c r="C12" s="319"/>
      <c r="D12" s="319"/>
      <c r="E12" s="319"/>
      <c r="F12" s="343"/>
      <c r="G12" s="319"/>
      <c r="H12" s="319"/>
      <c r="I12" s="319"/>
      <c r="J12" s="319"/>
      <c r="K12" s="66" t="s">
        <v>140</v>
      </c>
      <c r="L12" s="67" t="s">
        <v>141</v>
      </c>
      <c r="M12" s="66" t="s">
        <v>140</v>
      </c>
      <c r="N12" s="67" t="s">
        <v>141</v>
      </c>
      <c r="O12" s="300"/>
      <c r="P12" s="346"/>
      <c r="Q12" s="164"/>
    </row>
    <row r="13" spans="1:19" ht="15.75">
      <c r="A13" s="20" t="s">
        <v>147</v>
      </c>
      <c r="B13" s="107">
        <v>2522.8000000000002</v>
      </c>
      <c r="C13" s="72">
        <f>ROUND('PU Wise OWE'!$C$128/10000,2)</f>
        <v>69.23</v>
      </c>
      <c r="D13" s="68">
        <f>C13/$C$7</f>
        <v>0.29745638910372091</v>
      </c>
      <c r="E13" s="21"/>
      <c r="F13" s="22">
        <f>ROUND('PU Wise OWE'!$C$126/10000,2)</f>
        <v>374.02</v>
      </c>
      <c r="G13" s="24">
        <f>F13/$F$7</f>
        <v>0.28273589041924319</v>
      </c>
      <c r="H13" s="23">
        <f>ROUND('PU Wise OWE'!$C$127/10000,2)</f>
        <v>71.06</v>
      </c>
      <c r="I13" s="23">
        <f>ROUND('PU Wise OWE'!$C$129/10000,2)</f>
        <v>77.099999999999994</v>
      </c>
      <c r="J13" s="24">
        <f>I13/$I$7</f>
        <v>0.29670964017702517</v>
      </c>
      <c r="K13" s="22">
        <f>H13-I13</f>
        <v>-6.039999999999992</v>
      </c>
      <c r="L13" s="24">
        <f>K13/I13</f>
        <v>-7.8339818417639331E-2</v>
      </c>
      <c r="M13" s="22">
        <f t="shared" ref="M13:M28" si="4">I13-C13</f>
        <v>7.8699999999999903</v>
      </c>
      <c r="N13" s="54">
        <f t="shared" ref="N13:N28" si="5">M13/C13</f>
        <v>0.11367904087823183</v>
      </c>
      <c r="O13" s="54">
        <f>I13/F13</f>
        <v>0.20613870915993796</v>
      </c>
      <c r="P13" s="157"/>
      <c r="Q13" s="165">
        <f>(I13/10)*12</f>
        <v>92.519999999999982</v>
      </c>
      <c r="R13" s="169">
        <f t="shared" ref="R13:R27" si="6">Q13-F13</f>
        <v>-281.5</v>
      </c>
    </row>
    <row r="14" spans="1:19" ht="15.75">
      <c r="A14" s="20" t="s">
        <v>148</v>
      </c>
      <c r="B14" s="107">
        <v>441.91</v>
      </c>
      <c r="C14" s="72">
        <f>ROUND('PU Wise OWE'!$D$128/10000,2)</f>
        <v>35.18</v>
      </c>
      <c r="D14" s="68">
        <f t="shared" ref="D14:D27" si="7">C14/$C$7</f>
        <v>0.15115579616739708</v>
      </c>
      <c r="E14" s="21"/>
      <c r="F14" s="22">
        <f>ROUND('PU Wise OWE'!$D$126/10000,2)</f>
        <v>229.69</v>
      </c>
      <c r="G14" s="24">
        <f t="shared" ref="G14:G27" si="8">F14/$F$7</f>
        <v>0.17363137444627549</v>
      </c>
      <c r="H14" s="23">
        <f>ROUND('PU Wise OWE'!$D$127/10000,2)</f>
        <v>43.64</v>
      </c>
      <c r="I14" s="23">
        <f>ROUND('PU Wise OWE'!$D$129/10000,2)</f>
        <v>43.04</v>
      </c>
      <c r="J14" s="24">
        <f t="shared" ref="J14:J28" si="9">I14/$I$7</f>
        <v>0.16563401962670771</v>
      </c>
      <c r="K14" s="22">
        <f t="shared" ref="K14:K28" si="10">H14-I14</f>
        <v>0.60000000000000142</v>
      </c>
      <c r="L14" s="24">
        <f t="shared" ref="L14:L28" si="11">K14/I14</f>
        <v>1.3940520446096687E-2</v>
      </c>
      <c r="M14" s="22">
        <f t="shared" si="4"/>
        <v>7.8599999999999994</v>
      </c>
      <c r="N14" s="54">
        <f t="shared" si="5"/>
        <v>0.22342239909039224</v>
      </c>
      <c r="O14" s="54">
        <f t="shared" ref="O14:O27" si="12">I14/F14</f>
        <v>0.18738299447080847</v>
      </c>
      <c r="P14" s="157"/>
      <c r="Q14" s="165">
        <f>(I14/10)*12</f>
        <v>51.648000000000003</v>
      </c>
      <c r="R14" s="70">
        <f t="shared" si="6"/>
        <v>-178.042</v>
      </c>
    </row>
    <row r="15" spans="1:19" ht="15.75">
      <c r="A15" s="23" t="s">
        <v>169</v>
      </c>
      <c r="B15" s="22">
        <v>98.2</v>
      </c>
      <c r="C15" s="72">
        <f>ROUND('PU Wise OWE'!$E$128/10000,2)</f>
        <v>0.08</v>
      </c>
      <c r="D15" s="68">
        <f t="shared" si="7"/>
        <v>3.4373120219987968E-4</v>
      </c>
      <c r="E15" s="21"/>
      <c r="F15" s="22">
        <f>ROUND('PU Wise OWE'!$E$126/10000,2)</f>
        <v>0</v>
      </c>
      <c r="G15" s="24">
        <f t="shared" si="8"/>
        <v>0</v>
      </c>
      <c r="H15" s="23">
        <f>ROUND('PU Wise OWE'!$E$127/10000,2)</f>
        <v>0</v>
      </c>
      <c r="I15" s="23">
        <f>ROUND('PU Wise OWE'!$E$129/10000,2)</f>
        <v>0.01</v>
      </c>
      <c r="J15" s="24">
        <f t="shared" si="9"/>
        <v>3.8483740619588224E-5</v>
      </c>
      <c r="K15" s="22">
        <f t="shared" si="10"/>
        <v>-0.01</v>
      </c>
      <c r="L15" s="24">
        <f t="shared" si="11"/>
        <v>-1</v>
      </c>
      <c r="M15" s="22">
        <f t="shared" si="4"/>
        <v>-7.0000000000000007E-2</v>
      </c>
      <c r="N15" s="54">
        <f t="shared" si="5"/>
        <v>-0.87500000000000011</v>
      </c>
      <c r="O15" s="54" t="e">
        <f t="shared" si="12"/>
        <v>#DIV/0!</v>
      </c>
      <c r="P15" s="157" t="s">
        <v>263</v>
      </c>
      <c r="Q15" s="165">
        <f>F15</f>
        <v>0</v>
      </c>
      <c r="R15" s="70">
        <f t="shared" si="6"/>
        <v>0</v>
      </c>
    </row>
    <row r="16" spans="1:19" ht="15.75">
      <c r="A16" s="23" t="s">
        <v>170</v>
      </c>
      <c r="B16" s="22">
        <v>264.85000000000002</v>
      </c>
      <c r="C16" s="72">
        <f>ROUND('PU Wise OWE'!$F$128/10000,2)</f>
        <v>8.3800000000000008</v>
      </c>
      <c r="D16" s="68">
        <f t="shared" si="7"/>
        <v>3.6005843430437397E-2</v>
      </c>
      <c r="E16" s="21"/>
      <c r="F16" s="22">
        <f>ROUND('PU Wise OWE'!$F$126/10000,2)</f>
        <v>56.93</v>
      </c>
      <c r="G16" s="24">
        <f t="shared" si="8"/>
        <v>4.3035544199688559E-2</v>
      </c>
      <c r="H16" s="23">
        <f>ROUND('PU Wise OWE'!$F$127/10000,2)</f>
        <v>10.82</v>
      </c>
      <c r="I16" s="23">
        <f>ROUND('PU Wise OWE'!$F$129/10000,2)</f>
        <v>9.15</v>
      </c>
      <c r="J16" s="24">
        <f t="shared" si="9"/>
        <v>3.5212622666923224E-2</v>
      </c>
      <c r="K16" s="22">
        <f t="shared" si="10"/>
        <v>1.67</v>
      </c>
      <c r="L16" s="24">
        <f t="shared" si="11"/>
        <v>0.18251366120218579</v>
      </c>
      <c r="M16" s="22">
        <f t="shared" si="4"/>
        <v>0.76999999999999957</v>
      </c>
      <c r="N16" s="54">
        <f t="shared" si="5"/>
        <v>9.1885441527446238E-2</v>
      </c>
      <c r="O16" s="54">
        <f t="shared" si="12"/>
        <v>0.16072369576673107</v>
      </c>
      <c r="P16" s="157"/>
      <c r="Q16" s="165">
        <f>(I16/10)*12</f>
        <v>10.98</v>
      </c>
      <c r="R16" s="70">
        <f t="shared" si="6"/>
        <v>-45.95</v>
      </c>
    </row>
    <row r="17" spans="1:18" ht="15.75">
      <c r="A17" s="23" t="s">
        <v>171</v>
      </c>
      <c r="B17" s="22">
        <v>134.78</v>
      </c>
      <c r="C17" s="72">
        <f>ROUND('PU Wise OWE'!$G$128/10000,2)</f>
        <v>4.04</v>
      </c>
      <c r="D17" s="68">
        <f t="shared" si="7"/>
        <v>1.7358425711093924E-2</v>
      </c>
      <c r="E17" s="21"/>
      <c r="F17" s="22">
        <f>ROUND('PU Wise OWE'!$G$126/10000,2)</f>
        <v>23.28</v>
      </c>
      <c r="G17" s="24">
        <f t="shared" si="8"/>
        <v>1.7598234129083956E-2</v>
      </c>
      <c r="H17" s="23">
        <f>ROUND('PU Wise OWE'!$G$127/10000,2)</f>
        <v>4.42</v>
      </c>
      <c r="I17" s="23">
        <f>ROUND('PU Wise OWE'!$G$129/10000,2)</f>
        <v>4.62</v>
      </c>
      <c r="J17" s="24">
        <f t="shared" si="9"/>
        <v>1.777948816624976E-2</v>
      </c>
      <c r="K17" s="22">
        <f t="shared" si="10"/>
        <v>-0.20000000000000018</v>
      </c>
      <c r="L17" s="24">
        <f t="shared" si="11"/>
        <v>-4.329004329004333E-2</v>
      </c>
      <c r="M17" s="22">
        <f t="shared" si="4"/>
        <v>0.58000000000000007</v>
      </c>
      <c r="N17" s="54">
        <f t="shared" si="5"/>
        <v>0.14356435643564358</v>
      </c>
      <c r="O17" s="54">
        <f t="shared" si="12"/>
        <v>0.19845360824742267</v>
      </c>
      <c r="P17" s="157"/>
      <c r="Q17" s="165">
        <f>(I17/10)*12</f>
        <v>5.5440000000000005</v>
      </c>
      <c r="R17" s="70">
        <f t="shared" si="6"/>
        <v>-17.736000000000001</v>
      </c>
    </row>
    <row r="18" spans="1:18" ht="15.75">
      <c r="A18" s="20" t="s">
        <v>149</v>
      </c>
      <c r="B18" s="107">
        <v>247.05</v>
      </c>
      <c r="C18" s="72">
        <f>ROUND('PU Wise OWE'!$H$128/10000,2)</f>
        <v>8.5299999999999994</v>
      </c>
      <c r="D18" s="68">
        <f t="shared" si="7"/>
        <v>3.6650339434562168E-2</v>
      </c>
      <c r="E18" s="21"/>
      <c r="F18" s="22">
        <f>ROUND('PU Wise OWE'!$H$126/10000,2)</f>
        <v>37.96</v>
      </c>
      <c r="G18" s="24">
        <f t="shared" si="8"/>
        <v>2.869540238573999E-2</v>
      </c>
      <c r="H18" s="23">
        <f>ROUND('PU Wise OWE'!$H$127/10000,2)</f>
        <v>7.21</v>
      </c>
      <c r="I18" s="23">
        <f>ROUND('PU Wise OWE'!$H$129/10000,2)</f>
        <v>10.050000000000001</v>
      </c>
      <c r="J18" s="24">
        <f t="shared" si="9"/>
        <v>3.8676159322686164E-2</v>
      </c>
      <c r="K18" s="22">
        <f t="shared" si="10"/>
        <v>-2.8400000000000007</v>
      </c>
      <c r="L18" s="24">
        <f t="shared" si="11"/>
        <v>-0.28258706467661698</v>
      </c>
      <c r="M18" s="22">
        <f t="shared" si="4"/>
        <v>1.5200000000000014</v>
      </c>
      <c r="N18" s="54">
        <f t="shared" si="5"/>
        <v>0.17819460726846442</v>
      </c>
      <c r="O18" s="54">
        <f t="shared" si="12"/>
        <v>0.26475237091675446</v>
      </c>
      <c r="P18" s="157"/>
      <c r="Q18" s="165">
        <f>(I18/10)*12</f>
        <v>12.060000000000002</v>
      </c>
      <c r="R18" s="70">
        <f t="shared" si="6"/>
        <v>-25.9</v>
      </c>
    </row>
    <row r="19" spans="1:18" ht="72" customHeight="1">
      <c r="A19" s="58" t="s">
        <v>150</v>
      </c>
      <c r="B19" s="108">
        <v>188.24</v>
      </c>
      <c r="C19" s="72">
        <f>ROUND('PU Wise OWE'!$J$128/10000,2)</f>
        <v>12.93</v>
      </c>
      <c r="D19" s="68">
        <f t="shared" si="7"/>
        <v>5.5555555555555552E-2</v>
      </c>
      <c r="E19" s="21"/>
      <c r="F19" s="22">
        <f>ROUND('PU Wise OWE'!$J$126/10000,2)</f>
        <v>43.1</v>
      </c>
      <c r="G19" s="24">
        <f t="shared" si="8"/>
        <v>3.2580923151353886E-2</v>
      </c>
      <c r="H19" s="23">
        <f>ROUND('PU Wise OWE'!$J$127/10000,2)</f>
        <v>8.19</v>
      </c>
      <c r="I19" s="23">
        <f>ROUND('PU Wise OWE'!$J$129/10000,2)</f>
        <v>7.24</v>
      </c>
      <c r="J19" s="24">
        <f t="shared" si="9"/>
        <v>2.7862228208581873E-2</v>
      </c>
      <c r="K19" s="22">
        <f t="shared" si="10"/>
        <v>0.94999999999999929</v>
      </c>
      <c r="L19" s="24">
        <f t="shared" si="11"/>
        <v>0.13121546961325956</v>
      </c>
      <c r="M19" s="22">
        <f t="shared" si="4"/>
        <v>-5.6899999999999995</v>
      </c>
      <c r="N19" s="54">
        <f t="shared" si="5"/>
        <v>-0.44006187161639593</v>
      </c>
      <c r="O19" s="54">
        <f t="shared" si="12"/>
        <v>0.16798143851508121</v>
      </c>
      <c r="P19" s="158" t="s">
        <v>277</v>
      </c>
      <c r="Q19" s="165">
        <f>(I19-10.57)/10*2+I19</f>
        <v>6.5739999999999998</v>
      </c>
      <c r="R19" s="169">
        <f t="shared" si="6"/>
        <v>-36.526000000000003</v>
      </c>
    </row>
    <row r="20" spans="1:18" ht="48" customHeight="1">
      <c r="A20" s="20" t="s">
        <v>151</v>
      </c>
      <c r="B20" s="107">
        <v>12.03</v>
      </c>
      <c r="C20" s="72">
        <f>ROUND('PU Wise OWE'!$K$128/10000,2)</f>
        <v>2.08</v>
      </c>
      <c r="D20" s="68">
        <f t="shared" si="7"/>
        <v>8.9370112571968714E-3</v>
      </c>
      <c r="E20" s="21"/>
      <c r="F20" s="22">
        <f>ROUND('PU Wise OWE'!$K$126/10000,2)</f>
        <v>3.74</v>
      </c>
      <c r="G20" s="24">
        <f t="shared" si="8"/>
        <v>2.8272077166140034E-3</v>
      </c>
      <c r="H20" s="23">
        <f>ROUND('PU Wise OWE'!$K$127/10000,2)</f>
        <v>0.71</v>
      </c>
      <c r="I20" s="23">
        <f>ROUND('PU Wise OWE'!$K$129/10000,2)</f>
        <v>0.37</v>
      </c>
      <c r="J20" s="24">
        <f t="shared" si="9"/>
        <v>1.4238984029247641E-3</v>
      </c>
      <c r="K20" s="22">
        <f t="shared" si="10"/>
        <v>0.33999999999999997</v>
      </c>
      <c r="L20" s="24">
        <f t="shared" si="11"/>
        <v>0.91891891891891886</v>
      </c>
      <c r="M20" s="22">
        <f t="shared" si="4"/>
        <v>-1.71</v>
      </c>
      <c r="N20" s="54">
        <f t="shared" si="5"/>
        <v>-0.82211538461538458</v>
      </c>
      <c r="O20" s="54">
        <f t="shared" si="12"/>
        <v>9.8930481283422453E-2</v>
      </c>
      <c r="P20" s="158" t="s">
        <v>276</v>
      </c>
      <c r="Q20" s="165">
        <f>(I20-1.36)/10*2+I20</f>
        <v>0.17199999999999999</v>
      </c>
      <c r="R20" s="70">
        <f t="shared" si="6"/>
        <v>-3.5680000000000001</v>
      </c>
    </row>
    <row r="21" spans="1:18" ht="60">
      <c r="A21" s="20" t="s">
        <v>152</v>
      </c>
      <c r="B21" s="107">
        <v>48.93</v>
      </c>
      <c r="C21" s="72">
        <f>ROUND('PU Wise OWE'!$L$128/10000,2)</f>
        <v>5.23</v>
      </c>
      <c r="D21" s="68">
        <f t="shared" si="7"/>
        <v>2.2471427343817137E-2</v>
      </c>
      <c r="E21" s="21"/>
      <c r="F21" s="22">
        <f>ROUND('PU Wise OWE'!$L$126/10000,2)</f>
        <v>13.79</v>
      </c>
      <c r="G21" s="24">
        <f t="shared" si="8"/>
        <v>1.0424383532648959E-2</v>
      </c>
      <c r="H21" s="23">
        <f>ROUND('PU Wise OWE'!$L$127/10000,2)</f>
        <v>2.62</v>
      </c>
      <c r="I21" s="23">
        <f>ROUND('PU Wise OWE'!$L$129/10000,2)</f>
        <v>2.0299999999999998</v>
      </c>
      <c r="J21" s="24">
        <f t="shared" si="9"/>
        <v>7.8121993457764081E-3</v>
      </c>
      <c r="K21" s="22">
        <f t="shared" si="10"/>
        <v>0.5900000000000003</v>
      </c>
      <c r="L21" s="24">
        <f t="shared" si="11"/>
        <v>0.29064039408867015</v>
      </c>
      <c r="M21" s="22">
        <f t="shared" si="4"/>
        <v>-3.2000000000000006</v>
      </c>
      <c r="N21" s="54">
        <f t="shared" si="5"/>
        <v>-0.61185468451242842</v>
      </c>
      <c r="O21" s="54">
        <f t="shared" si="12"/>
        <v>0.14720812182741116</v>
      </c>
      <c r="P21" s="158" t="s">
        <v>278</v>
      </c>
      <c r="Q21" s="165">
        <f>(I21-2.68)/10*2+I21</f>
        <v>1.8999999999999997</v>
      </c>
      <c r="R21" s="70">
        <f t="shared" si="6"/>
        <v>-11.889999999999999</v>
      </c>
    </row>
    <row r="22" spans="1:18" ht="45">
      <c r="A22" s="20" t="s">
        <v>174</v>
      </c>
      <c r="B22" s="107">
        <v>120.4</v>
      </c>
      <c r="C22" s="72">
        <f>ROUND('PU Wise OWE'!$M$128/10000,2)</f>
        <v>4.45</v>
      </c>
      <c r="D22" s="68">
        <f t="shared" si="7"/>
        <v>1.9120048122368307E-2</v>
      </c>
      <c r="E22" s="21"/>
      <c r="F22" s="22">
        <f>ROUND('PU Wise OWE'!$M$126/10000,2)</f>
        <v>20.38</v>
      </c>
      <c r="G22" s="24">
        <f t="shared" si="8"/>
        <v>1.5406014241869888E-2</v>
      </c>
      <c r="H22" s="23">
        <f>ROUND('PU Wise OWE'!$M$127/10000,2)</f>
        <v>3.87</v>
      </c>
      <c r="I22" s="23">
        <f>ROUND('PU Wise OWE'!$M$129/10000,2)</f>
        <v>3.68</v>
      </c>
      <c r="J22" s="24">
        <f t="shared" si="9"/>
        <v>1.4162016548008466E-2</v>
      </c>
      <c r="K22" s="22">
        <f t="shared" si="10"/>
        <v>0.18999999999999995</v>
      </c>
      <c r="L22" s="24">
        <f t="shared" si="11"/>
        <v>5.1630434782608682E-2</v>
      </c>
      <c r="M22" s="22">
        <f t="shared" si="4"/>
        <v>-0.77</v>
      </c>
      <c r="N22" s="54">
        <f t="shared" si="5"/>
        <v>-0.17303370786516853</v>
      </c>
      <c r="O22" s="54">
        <f t="shared" si="12"/>
        <v>0.18056918547595685</v>
      </c>
      <c r="P22" s="158" t="s">
        <v>264</v>
      </c>
      <c r="Q22" s="165">
        <f>(I22/10)*12</f>
        <v>4.4160000000000004</v>
      </c>
      <c r="R22" s="70">
        <f t="shared" si="6"/>
        <v>-15.963999999999999</v>
      </c>
    </row>
    <row r="23" spans="1:18" ht="60">
      <c r="A23" s="58" t="s">
        <v>153</v>
      </c>
      <c r="B23" s="108">
        <v>88.73</v>
      </c>
      <c r="C23" s="72">
        <f>ROUND('PU Wise OWE'!$P$128/10000,2)</f>
        <v>6.29</v>
      </c>
      <c r="D23" s="68">
        <f t="shared" si="7"/>
        <v>2.7025865772965538E-2</v>
      </c>
      <c r="E23" s="21"/>
      <c r="F23" s="22">
        <f>ROUND('PU Wise OWE'!$P$126/10000,2)</f>
        <v>18.89</v>
      </c>
      <c r="G23" s="24">
        <f t="shared" si="8"/>
        <v>1.4279666782577145E-2</v>
      </c>
      <c r="H23" s="23">
        <f>ROUND('PU Wise OWE'!$P$127/10000,2)</f>
        <v>3.59</v>
      </c>
      <c r="I23" s="23">
        <f>ROUND('PU Wise OWE'!$P$129/10000,2)</f>
        <v>3.71</v>
      </c>
      <c r="J23" s="24">
        <f t="shared" si="9"/>
        <v>1.4277467769867229E-2</v>
      </c>
      <c r="K23" s="22">
        <f t="shared" si="10"/>
        <v>-0.12000000000000011</v>
      </c>
      <c r="L23" s="24">
        <f t="shared" si="11"/>
        <v>-3.2345013477088978E-2</v>
      </c>
      <c r="M23" s="22">
        <f t="shared" si="4"/>
        <v>-2.58</v>
      </c>
      <c r="N23" s="54">
        <f t="shared" si="5"/>
        <v>-0.41017488076311609</v>
      </c>
      <c r="O23" s="54">
        <f t="shared" si="12"/>
        <v>0.19640021175224986</v>
      </c>
      <c r="P23" s="158" t="s">
        <v>285</v>
      </c>
      <c r="Q23" s="165">
        <f>(I23-11.45)/10*2+I23</f>
        <v>2.1619999999999999</v>
      </c>
      <c r="R23" s="169">
        <f t="shared" si="6"/>
        <v>-16.728000000000002</v>
      </c>
    </row>
    <row r="24" spans="1:18" ht="34.15" customHeight="1">
      <c r="A24" s="58" t="s">
        <v>154</v>
      </c>
      <c r="B24" s="108">
        <v>81.78</v>
      </c>
      <c r="C24" s="72">
        <f>ROUND('PU Wise OWE'!$S$128/10000,2)</f>
        <v>11.13</v>
      </c>
      <c r="D24" s="68">
        <f t="shared" si="7"/>
        <v>4.7821603506058262E-2</v>
      </c>
      <c r="E24" s="21"/>
      <c r="F24" s="22">
        <f>ROUND('PU Wise OWE'!$S$126/10000,2)</f>
        <v>26.85</v>
      </c>
      <c r="G24" s="24">
        <f t="shared" si="8"/>
        <v>2.0296932404033689E-2</v>
      </c>
      <c r="H24" s="23">
        <f>ROUND('PU Wise OWE'!$S$127/10000,2)</f>
        <v>13.43</v>
      </c>
      <c r="I24" s="23">
        <f>ROUND('PU Wise OWE'!$S$129/10000,2)</f>
        <v>1</v>
      </c>
      <c r="J24" s="24">
        <f t="shared" si="9"/>
        <v>3.8483740619588221E-3</v>
      </c>
      <c r="K24" s="22">
        <f t="shared" si="10"/>
        <v>12.43</v>
      </c>
      <c r="L24" s="24">
        <f t="shared" si="11"/>
        <v>12.43</v>
      </c>
      <c r="M24" s="22">
        <f t="shared" si="4"/>
        <v>-10.130000000000001</v>
      </c>
      <c r="N24" s="54">
        <f t="shared" si="5"/>
        <v>-0.91015274034141957</v>
      </c>
      <c r="O24" s="54">
        <f t="shared" si="12"/>
        <v>3.7243947858472994E-2</v>
      </c>
      <c r="P24" s="158" t="s">
        <v>265</v>
      </c>
      <c r="Q24" s="165">
        <f>F24</f>
        <v>26.85</v>
      </c>
      <c r="R24" s="70">
        <f t="shared" si="6"/>
        <v>0</v>
      </c>
    </row>
    <row r="25" spans="1:18" ht="28.9" customHeight="1">
      <c r="A25" s="58" t="s">
        <v>155</v>
      </c>
      <c r="B25" s="108">
        <v>90.5</v>
      </c>
      <c r="C25" s="72">
        <f>ROUND('PU Wise OWE'!$T$128/10000,2)</f>
        <v>5.6</v>
      </c>
      <c r="D25" s="68">
        <f t="shared" si="7"/>
        <v>2.4061184153991576E-2</v>
      </c>
      <c r="E25" s="21"/>
      <c r="F25" s="22">
        <f>ROUND('PU Wise OWE'!$T$126/10000,2)</f>
        <v>31.35</v>
      </c>
      <c r="G25" s="24">
        <f t="shared" si="8"/>
        <v>2.3698652918676205E-2</v>
      </c>
      <c r="H25" s="22">
        <f>ROUND('PU Wise OWE'!$T$127/10000,2)</f>
        <v>5.96</v>
      </c>
      <c r="I25" s="23">
        <f>ROUND('PU Wise OWE'!$T$129/10000,2)</f>
        <v>18.79</v>
      </c>
      <c r="J25" s="24">
        <f t="shared" si="9"/>
        <v>7.231094862420627E-2</v>
      </c>
      <c r="K25" s="22">
        <f t="shared" si="10"/>
        <v>-12.829999999999998</v>
      </c>
      <c r="L25" s="24">
        <f t="shared" si="11"/>
        <v>-0.68281000532197966</v>
      </c>
      <c r="M25" s="22">
        <f t="shared" si="4"/>
        <v>13.19</v>
      </c>
      <c r="N25" s="54">
        <f t="shared" si="5"/>
        <v>2.3553571428571427</v>
      </c>
      <c r="O25" s="54">
        <f t="shared" si="12"/>
        <v>0.59936204146730454</v>
      </c>
      <c r="P25" s="158" t="s">
        <v>279</v>
      </c>
      <c r="Q25" s="165">
        <f>(I25-4)/10*2+I25</f>
        <v>21.747999999999998</v>
      </c>
      <c r="R25" s="70">
        <f t="shared" si="6"/>
        <v>-9.6020000000000039</v>
      </c>
    </row>
    <row r="26" spans="1:18" ht="42.6" customHeight="1">
      <c r="A26" s="58" t="s">
        <v>173</v>
      </c>
      <c r="B26" s="108">
        <v>41.07</v>
      </c>
      <c r="C26" s="72">
        <f>ROUND('PU Wise OWE'!$V$128/10000,2)</f>
        <v>0</v>
      </c>
      <c r="D26" s="68">
        <f t="shared" si="7"/>
        <v>0</v>
      </c>
      <c r="E26" s="22"/>
      <c r="F26" s="22">
        <f>ROUND('PU Wise OWE'!$V$126/10000,2)</f>
        <v>6.14</v>
      </c>
      <c r="G26" s="24">
        <f t="shared" si="8"/>
        <v>4.6414586577566792E-3</v>
      </c>
      <c r="H26" s="22">
        <f>ROUND('PU Wise OWE'!$V$127/10000,2)</f>
        <v>1.17</v>
      </c>
      <c r="I26" s="23">
        <f>ROUND('PU Wise OWE'!$V$129/10000,2)</f>
        <v>1.19</v>
      </c>
      <c r="J26" s="24">
        <f t="shared" si="9"/>
        <v>4.5795651337309983E-3</v>
      </c>
      <c r="K26" s="22">
        <f t="shared" si="10"/>
        <v>-2.0000000000000018E-2</v>
      </c>
      <c r="L26" s="24">
        <f t="shared" si="11"/>
        <v>-1.6806722689075647E-2</v>
      </c>
      <c r="M26" s="22">
        <f t="shared" si="4"/>
        <v>1.19</v>
      </c>
      <c r="N26" s="54" t="e">
        <f t="shared" si="5"/>
        <v>#DIV/0!</v>
      </c>
      <c r="O26" s="54">
        <f t="shared" si="12"/>
        <v>0.19381107491856678</v>
      </c>
      <c r="P26" s="158" t="s">
        <v>282</v>
      </c>
      <c r="Q26" s="165">
        <f>(I26-3.4)/10*2+I26</f>
        <v>0.748</v>
      </c>
      <c r="R26" s="70">
        <f t="shared" si="6"/>
        <v>-5.3919999999999995</v>
      </c>
    </row>
    <row r="27" spans="1:18" ht="60" customHeight="1">
      <c r="A27" s="58" t="s">
        <v>172</v>
      </c>
      <c r="B27" s="108">
        <v>169.78</v>
      </c>
      <c r="C27" s="72">
        <f>ROUND('PU Wise OWE'!$AC$128/10000,2)</f>
        <v>0.95</v>
      </c>
      <c r="D27" s="68">
        <f t="shared" si="7"/>
        <v>4.0818080261235713E-3</v>
      </c>
      <c r="E27" s="22"/>
      <c r="F27" s="22">
        <f>ROUND('PU Wise OWE'!$AC$126/10000,2)</f>
        <v>19.52</v>
      </c>
      <c r="G27" s="24">
        <f t="shared" si="8"/>
        <v>1.4755907654627096E-2</v>
      </c>
      <c r="H27" s="23">
        <f>ROUND('PU Wise OWE'!$AC$127/10000,2)</f>
        <v>3.71</v>
      </c>
      <c r="I27" s="23">
        <f>ROUND('PU Wise OWE'!$AC$129/10000,2)</f>
        <v>4.32</v>
      </c>
      <c r="J27" s="24">
        <f t="shared" si="9"/>
        <v>1.6624975947662112E-2</v>
      </c>
      <c r="K27" s="22">
        <f t="shared" si="10"/>
        <v>-0.61000000000000032</v>
      </c>
      <c r="L27" s="24">
        <f t="shared" si="11"/>
        <v>-0.14120370370370378</v>
      </c>
      <c r="M27" s="22">
        <f t="shared" si="4"/>
        <v>3.37</v>
      </c>
      <c r="N27" s="54">
        <f t="shared" si="5"/>
        <v>3.5473684210526319</v>
      </c>
      <c r="O27" s="54">
        <f t="shared" si="12"/>
        <v>0.22131147540983609</v>
      </c>
      <c r="P27" s="158" t="s">
        <v>281</v>
      </c>
      <c r="Q27" s="165">
        <f>(I27-9.35)/10*2+I27</f>
        <v>3.3140000000000005</v>
      </c>
      <c r="R27" s="70">
        <f t="shared" si="6"/>
        <v>-16.206</v>
      </c>
    </row>
    <row r="28" spans="1:18">
      <c r="A28" s="25" t="s">
        <v>144</v>
      </c>
      <c r="B28" s="26">
        <f>SUM(B13:B27)</f>
        <v>4551.0499999999993</v>
      </c>
      <c r="C28" s="76">
        <f>SUM(C13:C27)</f>
        <v>174.09999999999997</v>
      </c>
      <c r="D28" s="56">
        <f>SUM(D13:D27)</f>
        <v>0.74804502878748835</v>
      </c>
      <c r="E28" s="26"/>
      <c r="F28" s="26">
        <f>F5</f>
        <v>909.42</v>
      </c>
      <c r="G28" s="56">
        <f t="shared" ref="G28:I28" si="13">SUM(G13:G27)</f>
        <v>0.684607592640189</v>
      </c>
      <c r="H28" s="26">
        <f>SUM(H13:H27)</f>
        <v>180.40000000000003</v>
      </c>
      <c r="I28" s="26">
        <f t="shared" si="13"/>
        <v>186.3</v>
      </c>
      <c r="J28" s="56">
        <f t="shared" si="9"/>
        <v>0.71695208774292862</v>
      </c>
      <c r="K28" s="26">
        <f t="shared" si="10"/>
        <v>-5.8999999999999773</v>
      </c>
      <c r="L28" s="56">
        <f t="shared" si="11"/>
        <v>-3.1669350509930097E-2</v>
      </c>
      <c r="M28" s="26">
        <f t="shared" si="4"/>
        <v>12.200000000000045</v>
      </c>
      <c r="N28" s="57">
        <f t="shared" si="5"/>
        <v>7.0074669730040479E-2</v>
      </c>
      <c r="Q28" s="76">
        <f>SUM(Q13:Q27)</f>
        <v>240.63599999999997</v>
      </c>
      <c r="R28" s="76">
        <f>SUM(R13:R27)</f>
        <v>-665.00400000000002</v>
      </c>
    </row>
    <row r="29" spans="1:18">
      <c r="I29" s="70"/>
      <c r="J29" s="70"/>
      <c r="K29" s="70"/>
      <c r="L29" s="70"/>
      <c r="Q29" s="166"/>
    </row>
    <row r="30" spans="1:18">
      <c r="Q30" s="166"/>
    </row>
    <row r="31" spans="1:18">
      <c r="A31" s="77" t="s">
        <v>175</v>
      </c>
      <c r="B31" s="77"/>
      <c r="C31" s="78"/>
      <c r="D31" s="79"/>
      <c r="M31" s="155" t="s">
        <v>145</v>
      </c>
      <c r="Q31" s="166"/>
    </row>
    <row r="32" spans="1:18" ht="15" customHeight="1">
      <c r="A32" s="287"/>
      <c r="B32" s="285" t="s">
        <v>291</v>
      </c>
      <c r="C32" s="312" t="str">
        <f>'PU Wise OWE'!$B$7</f>
        <v>Actuals upto April-23</v>
      </c>
      <c r="D32" s="285" t="s">
        <v>168</v>
      </c>
      <c r="E32" s="285"/>
      <c r="F32" s="338" t="str">
        <f>'PU Wise OWE'!$B$5</f>
        <v xml:space="preserve">VOA 2024-25 </v>
      </c>
      <c r="G32" s="285" t="s">
        <v>294</v>
      </c>
      <c r="H32" s="285" t="s">
        <v>300</v>
      </c>
      <c r="I32" s="312" t="str">
        <f>'PU Wise OWE'!B8</f>
        <v>Actuals upto April-24</v>
      </c>
      <c r="J32" s="285" t="s">
        <v>200</v>
      </c>
      <c r="K32" s="284" t="s">
        <v>201</v>
      </c>
      <c r="L32" s="284"/>
      <c r="M32" s="284" t="s">
        <v>142</v>
      </c>
      <c r="N32" s="284"/>
      <c r="O32" s="287" t="s">
        <v>298</v>
      </c>
      <c r="P32" s="346" t="s">
        <v>262</v>
      </c>
      <c r="Q32" s="167"/>
    </row>
    <row r="33" spans="1:18" ht="17.25" customHeight="1">
      <c r="A33" s="287"/>
      <c r="B33" s="286"/>
      <c r="C33" s="286"/>
      <c r="D33" s="286"/>
      <c r="E33" s="286"/>
      <c r="F33" s="339"/>
      <c r="G33" s="286"/>
      <c r="H33" s="286"/>
      <c r="I33" s="286"/>
      <c r="J33" s="286"/>
      <c r="K33" s="81" t="s">
        <v>140</v>
      </c>
      <c r="L33" s="82" t="s">
        <v>141</v>
      </c>
      <c r="M33" s="81" t="s">
        <v>140</v>
      </c>
      <c r="N33" s="82" t="s">
        <v>141</v>
      </c>
      <c r="O33" s="287"/>
      <c r="P33" s="346"/>
      <c r="Q33" s="167"/>
    </row>
    <row r="34" spans="1:18" ht="15" customHeight="1">
      <c r="A34" s="86" t="s">
        <v>176</v>
      </c>
      <c r="B34" s="109">
        <v>10.44</v>
      </c>
      <c r="C34" s="72">
        <f>ROUND(('PU Wise OWE'!$AE$128+'PU Wise OWE'!$AF$128)/10000,2)</f>
        <v>0.32</v>
      </c>
      <c r="D34" s="87">
        <f>C34/$C$7</f>
        <v>1.3749248087995187E-3</v>
      </c>
      <c r="E34" s="21"/>
      <c r="F34" s="22">
        <f>ROUND(('PU Wise OWE'!$AE$126+'PU Wise OWE'!$AF$126)/10000,2)</f>
        <v>1.33</v>
      </c>
      <c r="G34" s="24">
        <f t="shared" ref="G34:G37" si="14">F34/$F$7</f>
        <v>1.0053973965498996E-3</v>
      </c>
      <c r="H34" s="23">
        <f>ROUND(('PU Wise OWE'!$AE$127+'PU Wise OWE'!$AF$127)/10000,2)</f>
        <v>0.32</v>
      </c>
      <c r="I34" s="23">
        <f>ROUND(('PU Wise OWE'!$AE$129+'PU Wise OWE'!$AF$129)/10000,2)</f>
        <v>0.31</v>
      </c>
      <c r="J34" s="24">
        <f t="shared" ref="J34:J37" si="15">I34/$I$7</f>
        <v>1.1929959592072348E-3</v>
      </c>
      <c r="K34" s="22">
        <f t="shared" ref="K34" si="16">H34-I34</f>
        <v>1.0000000000000009E-2</v>
      </c>
      <c r="L34" s="24">
        <f t="shared" ref="L34" si="17">K34/I34</f>
        <v>3.2258064516129059E-2</v>
      </c>
      <c r="M34" s="22">
        <f>I34-C34</f>
        <v>-1.0000000000000009E-2</v>
      </c>
      <c r="N34" s="54">
        <f>M34/C34</f>
        <v>-3.1250000000000028E-2</v>
      </c>
      <c r="O34" s="54">
        <f t="shared" ref="O34:O37" si="18">I34/F34</f>
        <v>0.23308270676691728</v>
      </c>
      <c r="P34" s="349" t="s">
        <v>273</v>
      </c>
      <c r="Q34" s="165">
        <f>(I34/10)*12</f>
        <v>0.372</v>
      </c>
      <c r="R34" s="70">
        <f>Q34-F34</f>
        <v>-0.95800000000000007</v>
      </c>
    </row>
    <row r="35" spans="1:18" ht="16.5" customHeight="1">
      <c r="A35" s="86" t="s">
        <v>177</v>
      </c>
      <c r="B35" s="109">
        <v>21.76</v>
      </c>
      <c r="C35" s="72">
        <f>ROUND('PU Wise OWE'!$AG$128/10000,2)</f>
        <v>0.44</v>
      </c>
      <c r="D35" s="87">
        <f t="shared" ref="D35:D37" si="19">C35/$C$7</f>
        <v>1.8905216120993383E-3</v>
      </c>
      <c r="E35" s="21"/>
      <c r="F35" s="22">
        <f>ROUND('PU Wise OWE'!$AG$126/10000,2)</f>
        <v>1.36</v>
      </c>
      <c r="G35" s="24">
        <f t="shared" si="14"/>
        <v>1.028075533314183E-3</v>
      </c>
      <c r="H35" s="23">
        <f>ROUND('PU Wise OWE'!$AG$127/10000,2)</f>
        <v>0.33</v>
      </c>
      <c r="I35" s="23">
        <f>ROUND('PU Wise OWE'!$AG$129/10000,2)</f>
        <v>0.9</v>
      </c>
      <c r="J35" s="24">
        <f t="shared" si="15"/>
        <v>3.4635366557629397E-3</v>
      </c>
      <c r="K35" s="22">
        <f t="shared" ref="K35:K37" si="20">H35-I35</f>
        <v>-0.57000000000000006</v>
      </c>
      <c r="L35" s="24">
        <f t="shared" ref="L35:L37" si="21">K35/I35</f>
        <v>-0.63333333333333341</v>
      </c>
      <c r="M35" s="22">
        <f>I35-C35</f>
        <v>0.46</v>
      </c>
      <c r="N35" s="54">
        <f>M35/C35</f>
        <v>1.0454545454545454</v>
      </c>
      <c r="O35" s="54">
        <f t="shared" si="18"/>
        <v>0.66176470588235292</v>
      </c>
      <c r="P35" s="350"/>
      <c r="Q35" s="165">
        <f>(I35/10)*12+6</f>
        <v>7.08</v>
      </c>
      <c r="R35" s="169">
        <f>Q35-F35</f>
        <v>5.72</v>
      </c>
    </row>
    <row r="36" spans="1:18" ht="15.75" customHeight="1">
      <c r="A36" s="86" t="s">
        <v>178</v>
      </c>
      <c r="B36" s="109">
        <v>2.4700000000000002</v>
      </c>
      <c r="C36" s="72">
        <f>ROUND('PU Wise OWE'!$AJ$128/10000,2)</f>
        <v>7.0000000000000007E-2</v>
      </c>
      <c r="D36" s="87">
        <f t="shared" si="19"/>
        <v>3.0076480192489473E-4</v>
      </c>
      <c r="E36" s="21"/>
      <c r="F36" s="22">
        <f>ROUND('PU Wise OWE'!$AJ$126/10000,2)</f>
        <v>0.6</v>
      </c>
      <c r="G36" s="24">
        <f t="shared" si="14"/>
        <v>4.5356273528566896E-4</v>
      </c>
      <c r="H36" s="23">
        <f>ROUND('PU Wise OWE'!$AJ$127/10000,2)</f>
        <v>0.14000000000000001</v>
      </c>
      <c r="I36" s="23">
        <f>ROUND('PU Wise OWE'!$AJ$129/10000,2)</f>
        <v>0.04</v>
      </c>
      <c r="J36" s="24">
        <f t="shared" si="15"/>
        <v>1.539349624783529E-4</v>
      </c>
      <c r="K36" s="22">
        <f t="shared" si="20"/>
        <v>0.1</v>
      </c>
      <c r="L36" s="24">
        <f t="shared" si="21"/>
        <v>2.5</v>
      </c>
      <c r="M36" s="22">
        <f>I36-C36</f>
        <v>-3.0000000000000006E-2</v>
      </c>
      <c r="N36" s="54">
        <f>M36/C36</f>
        <v>-0.4285714285714286</v>
      </c>
      <c r="O36" s="54">
        <f t="shared" si="18"/>
        <v>6.6666666666666666E-2</v>
      </c>
      <c r="P36" s="350"/>
      <c r="Q36" s="165">
        <f>(I36/10)*12</f>
        <v>4.8000000000000001E-2</v>
      </c>
      <c r="R36" s="70">
        <f>Q36-F36</f>
        <v>-0.55199999999999994</v>
      </c>
    </row>
    <row r="37" spans="1:18">
      <c r="A37" s="25" t="s">
        <v>144</v>
      </c>
      <c r="B37" s="26">
        <v>34.619999999999997</v>
      </c>
      <c r="C37" s="76">
        <f>SUM(C34:C36)</f>
        <v>0.83000000000000007</v>
      </c>
      <c r="D37" s="88">
        <f t="shared" si="19"/>
        <v>3.5662112228237522E-3</v>
      </c>
      <c r="E37" s="26"/>
      <c r="F37" s="76">
        <f t="shared" ref="F37:I37" si="22">SUM(F34:F36)</f>
        <v>3.2900000000000005</v>
      </c>
      <c r="G37" s="56">
        <f t="shared" si="14"/>
        <v>2.487035665149752E-3</v>
      </c>
      <c r="H37" s="76">
        <f t="shared" si="22"/>
        <v>0.79</v>
      </c>
      <c r="I37" s="76">
        <f t="shared" si="22"/>
        <v>1.25</v>
      </c>
      <c r="J37" s="56">
        <f t="shared" si="15"/>
        <v>4.8104675774485279E-3</v>
      </c>
      <c r="K37" s="26">
        <f t="shared" si="20"/>
        <v>-0.45999999999999996</v>
      </c>
      <c r="L37" s="56">
        <f t="shared" si="21"/>
        <v>-0.36799999999999999</v>
      </c>
      <c r="M37" s="26">
        <f>I37-C37</f>
        <v>0.41999999999999993</v>
      </c>
      <c r="N37" s="57">
        <f>M37/C37</f>
        <v>0.50602409638554202</v>
      </c>
      <c r="O37" s="54">
        <f t="shared" si="18"/>
        <v>0.37993920972644374</v>
      </c>
      <c r="P37" s="351"/>
      <c r="Q37" s="76">
        <f>SUM(Q34:Q36)</f>
        <v>7.5</v>
      </c>
      <c r="R37" s="76">
        <f>SUM(R34:R36)</f>
        <v>4.21</v>
      </c>
    </row>
    <row r="38" spans="1:18">
      <c r="Q38" s="166"/>
    </row>
    <row r="39" spans="1:18" ht="15.75" thickBot="1">
      <c r="A39" s="84"/>
      <c r="B39" s="84"/>
      <c r="C39" s="85"/>
      <c r="D39" s="84"/>
      <c r="M39" s="155" t="s">
        <v>145</v>
      </c>
      <c r="Q39" s="166"/>
    </row>
    <row r="40" spans="1:18" ht="15" customHeight="1">
      <c r="A40" s="287" t="s">
        <v>159</v>
      </c>
      <c r="B40" s="285" t="s">
        <v>291</v>
      </c>
      <c r="C40" s="312" t="str">
        <f>'PU Wise OWE'!$B$7</f>
        <v>Actuals upto April-23</v>
      </c>
      <c r="D40" s="285" t="s">
        <v>168</v>
      </c>
      <c r="E40" s="285"/>
      <c r="F40" s="338" t="str">
        <f>'PU Wise OWE'!$B$5</f>
        <v xml:space="preserve">VOA 2024-25 </v>
      </c>
      <c r="G40" s="285" t="s">
        <v>294</v>
      </c>
      <c r="H40" s="285" t="s">
        <v>300</v>
      </c>
      <c r="I40" s="312" t="str">
        <f>'PU Wise OWE'!B8</f>
        <v>Actuals upto April-24</v>
      </c>
      <c r="J40" s="285" t="s">
        <v>200</v>
      </c>
      <c r="K40" s="284" t="s">
        <v>201</v>
      </c>
      <c r="L40" s="284"/>
      <c r="M40" s="284" t="s">
        <v>142</v>
      </c>
      <c r="N40" s="284"/>
      <c r="O40" s="287" t="s">
        <v>298</v>
      </c>
      <c r="P40" s="347" t="s">
        <v>262</v>
      </c>
      <c r="Q40" s="167"/>
    </row>
    <row r="41" spans="1:18" ht="30">
      <c r="A41" s="287"/>
      <c r="B41" s="286"/>
      <c r="C41" s="286"/>
      <c r="D41" s="286"/>
      <c r="E41" s="286"/>
      <c r="F41" s="339"/>
      <c r="G41" s="286"/>
      <c r="H41" s="286"/>
      <c r="I41" s="286"/>
      <c r="J41" s="286"/>
      <c r="K41" s="81" t="s">
        <v>140</v>
      </c>
      <c r="L41" s="82" t="s">
        <v>141</v>
      </c>
      <c r="M41" s="81" t="s">
        <v>140</v>
      </c>
      <c r="N41" s="82" t="s">
        <v>141</v>
      </c>
      <c r="O41" s="287"/>
      <c r="P41" s="348"/>
      <c r="Q41" s="167"/>
    </row>
    <row r="42" spans="1:18" ht="15.75">
      <c r="A42" s="27" t="s">
        <v>160</v>
      </c>
      <c r="B42" s="106">
        <v>273.47000000000003</v>
      </c>
      <c r="C42" s="72">
        <f>SUM(C43:C47)</f>
        <v>12.68</v>
      </c>
      <c r="D42" s="87">
        <f t="shared" ref="D42:D49" si="23">C42/$C$7</f>
        <v>5.4481395548680929E-2</v>
      </c>
      <c r="E42" s="99"/>
      <c r="F42" s="21">
        <f>SUM(F43:F47)</f>
        <v>40.01</v>
      </c>
      <c r="G42" s="24">
        <f t="shared" ref="G42:G49" si="24">F42/$F$7</f>
        <v>3.0245075064632691E-2</v>
      </c>
      <c r="H42" s="21">
        <f>SUM(H43:H47)</f>
        <v>9.6</v>
      </c>
      <c r="I42" s="21">
        <f>SUM(I43:I47)</f>
        <v>5.57</v>
      </c>
      <c r="J42" s="24">
        <f t="shared" ref="J42:J49" si="25">I42/$I$7</f>
        <v>2.1435443525110641E-2</v>
      </c>
      <c r="K42" s="22">
        <f>H42-I42</f>
        <v>4.0299999999999994</v>
      </c>
      <c r="L42" s="24">
        <f>K42/I42</f>
        <v>0.72351885098743252</v>
      </c>
      <c r="M42" s="22">
        <f t="shared" ref="M42:M49" si="26">I42-C42</f>
        <v>-7.1099999999999994</v>
      </c>
      <c r="N42" s="54">
        <f t="shared" ref="N42:N49" si="27">M42/C42</f>
        <v>-0.56072555205047314</v>
      </c>
      <c r="O42" s="54">
        <f t="shared" ref="O42:O49" si="28">I42/F42</f>
        <v>0.13921519620094977</v>
      </c>
      <c r="P42" s="159"/>
      <c r="Q42" s="165">
        <v>266.16000000000003</v>
      </c>
      <c r="R42" s="70">
        <f t="shared" ref="R42:R48" si="29">Q42-F42</f>
        <v>226.15000000000003</v>
      </c>
    </row>
    <row r="43" spans="1:18" ht="15.75">
      <c r="A43" s="59" t="s">
        <v>156</v>
      </c>
      <c r="B43" s="21">
        <v>19.690000000000001</v>
      </c>
      <c r="C43" s="72">
        <f>ROUND('PU Wise OWE'!$AK$84/10000,2)</f>
        <v>3.08</v>
      </c>
      <c r="D43" s="87">
        <f t="shared" si="23"/>
        <v>1.3233651284695369E-2</v>
      </c>
      <c r="E43" s="99"/>
      <c r="F43" s="21">
        <f>ROUND('PU Wise OWE'!$AK$82/10000,2)</f>
        <v>6.26</v>
      </c>
      <c r="G43" s="24">
        <f t="shared" si="24"/>
        <v>4.7321712048138129E-3</v>
      </c>
      <c r="H43" s="21">
        <f>ROUND('PU Wise OWE'!$AK$83/10000,2)</f>
        <v>1.5</v>
      </c>
      <c r="I43" s="21">
        <f>ROUND('PU Wise OWE'!$AK$85/10000,2)</f>
        <v>2</v>
      </c>
      <c r="J43" s="24">
        <f t="shared" si="25"/>
        <v>7.6967481239176442E-3</v>
      </c>
      <c r="K43" s="22">
        <f t="shared" ref="K43:K49" si="30">H43-I43</f>
        <v>-0.5</v>
      </c>
      <c r="L43" s="24">
        <f t="shared" ref="L43:L49" si="31">K43/I43</f>
        <v>-0.25</v>
      </c>
      <c r="M43" s="22">
        <f t="shared" si="26"/>
        <v>-1.08</v>
      </c>
      <c r="N43" s="54">
        <f t="shared" si="27"/>
        <v>-0.35064935064935066</v>
      </c>
      <c r="O43" s="54">
        <f t="shared" si="28"/>
        <v>0.31948881789137379</v>
      </c>
      <c r="P43" s="159"/>
      <c r="Q43" s="165">
        <f>(I43/10)*12</f>
        <v>2.4000000000000004</v>
      </c>
      <c r="R43" s="70">
        <f t="shared" si="29"/>
        <v>-3.8599999999999994</v>
      </c>
    </row>
    <row r="44" spans="1:18" ht="15.75">
      <c r="A44" s="60" t="s">
        <v>163</v>
      </c>
      <c r="B44" s="110">
        <v>114.4</v>
      </c>
      <c r="C44" s="72">
        <f>ROUND('PU Wise OWE'!$AR$84/10000,2)</f>
        <v>1.18</v>
      </c>
      <c r="D44" s="87">
        <f t="shared" si="23"/>
        <v>5.0700352324482252E-3</v>
      </c>
      <c r="E44" s="99"/>
      <c r="F44" s="21">
        <f>ROUND('PU Wise OWE'!$AR$82/10000,2)</f>
        <v>6.14</v>
      </c>
      <c r="G44" s="24">
        <f t="shared" si="24"/>
        <v>4.6414586577566792E-3</v>
      </c>
      <c r="H44" s="21">
        <f>ROUND('PU Wise OWE'!$AR$83/10000,2)</f>
        <v>1.47</v>
      </c>
      <c r="I44" s="21">
        <f>ROUND('PU Wise OWE'!$AR$85/10000,2)</f>
        <v>0.51</v>
      </c>
      <c r="J44" s="24">
        <f t="shared" si="25"/>
        <v>1.9626707715989992E-3</v>
      </c>
      <c r="K44" s="22">
        <f t="shared" si="30"/>
        <v>0.96</v>
      </c>
      <c r="L44" s="24">
        <f t="shared" si="31"/>
        <v>1.8823529411764706</v>
      </c>
      <c r="M44" s="22">
        <f t="shared" si="26"/>
        <v>-0.66999999999999993</v>
      </c>
      <c r="N44" s="54">
        <f t="shared" si="27"/>
        <v>-0.56779661016949146</v>
      </c>
      <c r="O44" s="54">
        <f t="shared" si="28"/>
        <v>8.3061889250814341E-2</v>
      </c>
      <c r="P44" s="159"/>
      <c r="Q44" s="165">
        <f>(I44/10)*12</f>
        <v>0.6120000000000001</v>
      </c>
      <c r="R44" s="70">
        <f t="shared" si="29"/>
        <v>-5.5279999999999996</v>
      </c>
    </row>
    <row r="45" spans="1:18" ht="15.75">
      <c r="A45" s="60" t="s">
        <v>164</v>
      </c>
      <c r="B45" s="110">
        <v>46.69</v>
      </c>
      <c r="C45" s="72">
        <f>ROUND('PU Wise OWE'!$AU$84/10000,2)</f>
        <v>0.99</v>
      </c>
      <c r="D45" s="87">
        <f t="shared" si="23"/>
        <v>4.2536736272235113E-3</v>
      </c>
      <c r="E45" s="99"/>
      <c r="F45" s="21">
        <f>ROUND('PU Wise OWE'!$AU$82/10000,2)</f>
        <v>2.94</v>
      </c>
      <c r="G45" s="24">
        <f t="shared" si="24"/>
        <v>2.2224574028997779E-3</v>
      </c>
      <c r="H45" s="21">
        <f>ROUND('PU Wise OWE'!$AU$83/10000,2)</f>
        <v>0.71</v>
      </c>
      <c r="I45" s="21">
        <f>ROUND('PU Wise OWE'!$AU$85/10000,2)</f>
        <v>0.43</v>
      </c>
      <c r="J45" s="24">
        <f t="shared" si="25"/>
        <v>1.6548008466422935E-3</v>
      </c>
      <c r="K45" s="22">
        <f t="shared" si="30"/>
        <v>0.27999999999999997</v>
      </c>
      <c r="L45" s="24">
        <f t="shared" si="31"/>
        <v>0.65116279069767435</v>
      </c>
      <c r="M45" s="22">
        <f t="shared" si="26"/>
        <v>-0.56000000000000005</v>
      </c>
      <c r="N45" s="54">
        <f t="shared" si="27"/>
        <v>-0.56565656565656575</v>
      </c>
      <c r="O45" s="54">
        <f t="shared" si="28"/>
        <v>0.14625850340136054</v>
      </c>
      <c r="P45" s="159"/>
      <c r="Q45" s="165">
        <f>(I45/10)*12</f>
        <v>0.51600000000000001</v>
      </c>
      <c r="R45" s="70">
        <f t="shared" si="29"/>
        <v>-2.4239999999999999</v>
      </c>
    </row>
    <row r="46" spans="1:18" ht="15.75">
      <c r="A46" s="59" t="s">
        <v>161</v>
      </c>
      <c r="B46" s="21">
        <v>54.55</v>
      </c>
      <c r="C46" s="72">
        <f>ROUND('PU Wise OWE'!$AZ$84/10000,2)</f>
        <v>0.1</v>
      </c>
      <c r="D46" s="87">
        <f t="shared" si="23"/>
        <v>4.2966400274984962E-4</v>
      </c>
      <c r="E46" s="99"/>
      <c r="F46" s="21">
        <f>ROUND('PU Wise OWE'!$AZ$82/10000,2)</f>
        <v>7.63</v>
      </c>
      <c r="G46" s="24">
        <f t="shared" si="24"/>
        <v>5.7678061170494234E-3</v>
      </c>
      <c r="H46" s="21">
        <f>ROUND('PU Wise OWE'!$AZ$83/10000,2)</f>
        <v>1.83</v>
      </c>
      <c r="I46" s="21">
        <f>ROUND('PU Wise OWE'!$AZ$85/10000,2)</f>
        <v>0.51</v>
      </c>
      <c r="J46" s="24">
        <f t="shared" si="25"/>
        <v>1.9626707715989992E-3</v>
      </c>
      <c r="K46" s="22">
        <f t="shared" si="30"/>
        <v>1.32</v>
      </c>
      <c r="L46" s="24">
        <f t="shared" si="31"/>
        <v>2.5882352941176472</v>
      </c>
      <c r="M46" s="22">
        <f t="shared" si="26"/>
        <v>0.41000000000000003</v>
      </c>
      <c r="N46" s="54">
        <f t="shared" si="27"/>
        <v>4.0999999999999996</v>
      </c>
      <c r="O46" s="54">
        <f t="shared" si="28"/>
        <v>6.6841415465268672E-2</v>
      </c>
      <c r="P46" s="159"/>
      <c r="Q46" s="165">
        <f>(I46/10)*12</f>
        <v>0.6120000000000001</v>
      </c>
      <c r="R46" s="169">
        <f t="shared" si="29"/>
        <v>-7.0179999999999998</v>
      </c>
    </row>
    <row r="47" spans="1:18" ht="15.75">
      <c r="A47" s="60" t="s">
        <v>162</v>
      </c>
      <c r="B47" s="110">
        <v>38.14</v>
      </c>
      <c r="C47" s="72">
        <f>ROUND('PU Wise OWE'!$BA$84/10000,2)</f>
        <v>7.33</v>
      </c>
      <c r="D47" s="87">
        <f t="shared" si="23"/>
        <v>3.1494371401563977E-2</v>
      </c>
      <c r="E47" s="99"/>
      <c r="F47" s="21">
        <f>ROUND('PU Wise OWE'!$BA$82/10000,2)</f>
        <v>17.04</v>
      </c>
      <c r="G47" s="24">
        <f t="shared" si="24"/>
        <v>1.2881181682112998E-2</v>
      </c>
      <c r="H47" s="21">
        <f>ROUND('PU Wise OWE'!$BA$83/10000,2)</f>
        <v>4.09</v>
      </c>
      <c r="I47" s="21">
        <f>ROUND('PU Wise OWE'!$BA$85/10000,2)</f>
        <v>2.12</v>
      </c>
      <c r="J47" s="24">
        <f t="shared" si="25"/>
        <v>8.1585530113527024E-3</v>
      </c>
      <c r="K47" s="22">
        <f t="shared" si="30"/>
        <v>1.9699999999999998</v>
      </c>
      <c r="L47" s="24">
        <f t="shared" si="31"/>
        <v>0.92924528301886777</v>
      </c>
      <c r="M47" s="22">
        <f t="shared" si="26"/>
        <v>-5.21</v>
      </c>
      <c r="N47" s="54">
        <f t="shared" si="27"/>
        <v>-0.71077762619372442</v>
      </c>
      <c r="O47" s="54">
        <f t="shared" si="28"/>
        <v>0.12441314553990612</v>
      </c>
      <c r="P47" s="159"/>
      <c r="Q47" s="165">
        <f>(I47/10)*12</f>
        <v>2.5440000000000005</v>
      </c>
      <c r="R47" s="70">
        <f t="shared" si="29"/>
        <v>-14.495999999999999</v>
      </c>
    </row>
    <row r="48" spans="1:18" ht="15.75">
      <c r="A48" s="61" t="s">
        <v>165</v>
      </c>
      <c r="B48" s="105">
        <v>663.48</v>
      </c>
      <c r="C48" s="72">
        <f>ROUND('PU Wise OWE'!$AM$84/10000,2)-ROUND('PU Wise OWE'!$BJ$84/10000,2)</f>
        <v>23.26</v>
      </c>
      <c r="D48" s="87">
        <f t="shared" si="23"/>
        <v>9.9939847039615018E-2</v>
      </c>
      <c r="E48" s="99"/>
      <c r="F48" s="21">
        <f>ROUND('PU Wise OWE'!$AM$82/10000,2)-ROUND('PU Wise OWE'!$BJ$82/10000,2)</f>
        <v>185.72</v>
      </c>
      <c r="G48" s="24">
        <f t="shared" si="24"/>
        <v>0.1403927853287574</v>
      </c>
      <c r="H48" s="21">
        <f>ROUND('PU Wise OWE'!$AM$83/10000,2)-ROUND('PU Wise OWE'!$BJ$83/10000,2)</f>
        <v>44.57</v>
      </c>
      <c r="I48" s="21">
        <f>ROUND('PU Wise OWE'!$AM$85/10000,2)-ROUND('PU Wise OWE'!$BJ$85/10000,2)</f>
        <v>28.03</v>
      </c>
      <c r="J48" s="24">
        <f t="shared" si="25"/>
        <v>0.10786992495670579</v>
      </c>
      <c r="K48" s="22">
        <f t="shared" si="30"/>
        <v>16.54</v>
      </c>
      <c r="L48" s="24">
        <f t="shared" si="31"/>
        <v>0.59008205494113442</v>
      </c>
      <c r="M48" s="22">
        <f t="shared" si="26"/>
        <v>4.7699999999999996</v>
      </c>
      <c r="N48" s="54">
        <f t="shared" si="27"/>
        <v>0.20507308684436798</v>
      </c>
      <c r="O48" s="54">
        <f t="shared" si="28"/>
        <v>0.15092612534998923</v>
      </c>
      <c r="P48" s="159"/>
      <c r="Q48" s="165">
        <v>670.28</v>
      </c>
      <c r="R48" s="70">
        <f t="shared" si="29"/>
        <v>484.55999999999995</v>
      </c>
    </row>
    <row r="49" spans="1:18" s="36" customFormat="1" ht="15.75" thickBot="1">
      <c r="A49" s="62" t="s">
        <v>125</v>
      </c>
      <c r="B49" s="76">
        <f>B42+B48</f>
        <v>936.95</v>
      </c>
      <c r="C49" s="76">
        <f>C42+C48</f>
        <v>35.94</v>
      </c>
      <c r="D49" s="88">
        <f t="shared" si="23"/>
        <v>0.15442124258829593</v>
      </c>
      <c r="E49" s="100"/>
      <c r="F49" s="26">
        <f>F42+F48</f>
        <v>225.73</v>
      </c>
      <c r="G49" s="56">
        <f t="shared" si="24"/>
        <v>0.17063786039339007</v>
      </c>
      <c r="H49" s="26">
        <f>H42+H48</f>
        <v>54.17</v>
      </c>
      <c r="I49" s="26">
        <f>I42+I48</f>
        <v>33.6</v>
      </c>
      <c r="J49" s="56">
        <f t="shared" si="25"/>
        <v>0.12930536848181642</v>
      </c>
      <c r="K49" s="26">
        <f t="shared" si="30"/>
        <v>20.57</v>
      </c>
      <c r="L49" s="56">
        <f t="shared" si="31"/>
        <v>0.61220238095238089</v>
      </c>
      <c r="M49" s="26">
        <f t="shared" si="26"/>
        <v>-2.3399999999999963</v>
      </c>
      <c r="N49" s="57">
        <f t="shared" si="27"/>
        <v>-6.5108514190317102E-2</v>
      </c>
      <c r="O49" s="54">
        <f t="shared" si="28"/>
        <v>0.14885039649138351</v>
      </c>
      <c r="P49" s="160"/>
      <c r="Q49" s="76">
        <f>Q42+Q48</f>
        <v>936.44</v>
      </c>
      <c r="R49" s="76">
        <f>R42+R48</f>
        <v>710.71</v>
      </c>
    </row>
    <row r="50" spans="1:18">
      <c r="Q50" s="166"/>
    </row>
    <row r="51" spans="1:18">
      <c r="A51" s="77" t="s">
        <v>179</v>
      </c>
      <c r="B51" s="77"/>
      <c r="Q51" s="166"/>
    </row>
    <row r="52" spans="1:18" ht="30" customHeight="1">
      <c r="A52" s="83" t="s">
        <v>180</v>
      </c>
      <c r="B52" s="111">
        <v>188.88</v>
      </c>
      <c r="C52" s="72">
        <f>ROUND('PU Wise OWE'!$AK$128/10000,2)-C43</f>
        <v>-0.83000000000000007</v>
      </c>
      <c r="D52" s="87">
        <f t="shared" ref="D52:D56" si="32">C52/$C$7</f>
        <v>-3.5662112228237522E-3</v>
      </c>
      <c r="E52" s="304"/>
      <c r="F52" s="22">
        <f>ROUND('PU Wise OWE'!$AK$126/10000,2)-F43</f>
        <v>25.479999999999997</v>
      </c>
      <c r="G52" s="24">
        <f t="shared" ref="G52:G54" si="33">F52/$F$7</f>
        <v>1.9261297491798075E-2</v>
      </c>
      <c r="H52" s="22">
        <f>ROUND('PU Wise OWE'!$AK$127/10000,2)-H43</f>
        <v>6.12</v>
      </c>
      <c r="I52" s="22">
        <f>ROUND('PU Wise OWE'!$AK$129/10000,2)-I43</f>
        <v>9.09</v>
      </c>
      <c r="J52" s="24">
        <f t="shared" ref="J52:J56" si="34">I52/$I$7</f>
        <v>3.4981720223205691E-2</v>
      </c>
      <c r="K52" s="22">
        <f>H52-I52</f>
        <v>-2.9699999999999998</v>
      </c>
      <c r="L52" s="24">
        <f>K52/I52</f>
        <v>-0.32673267326732669</v>
      </c>
      <c r="M52" s="22">
        <f>I52-C52</f>
        <v>9.92</v>
      </c>
      <c r="N52" s="54">
        <f>M52/C52</f>
        <v>-11.951807228915662</v>
      </c>
      <c r="O52" s="54">
        <f t="shared" ref="O52:O54" si="35">I52/F52</f>
        <v>0.35675039246467821</v>
      </c>
      <c r="P52" s="158" t="s">
        <v>266</v>
      </c>
      <c r="Q52" s="165">
        <f>(I52/10)*12</f>
        <v>10.908000000000001</v>
      </c>
      <c r="R52" s="169">
        <f>Q52-F52</f>
        <v>-14.571999999999996</v>
      </c>
    </row>
    <row r="53" spans="1:18" ht="15.75">
      <c r="A53" s="20" t="s">
        <v>157</v>
      </c>
      <c r="B53" s="107">
        <v>121.46</v>
      </c>
      <c r="C53" s="72">
        <f>ROUND('PU Wise OWE'!$AL$128/10000,2)</f>
        <v>8.67</v>
      </c>
      <c r="D53" s="87">
        <f t="shared" si="32"/>
        <v>3.7251869038411961E-2</v>
      </c>
      <c r="E53" s="305"/>
      <c r="F53" s="22">
        <f>ROUND('PU Wise OWE'!$AL$126/10000,2)</f>
        <v>13.54</v>
      </c>
      <c r="G53" s="24">
        <f t="shared" si="33"/>
        <v>1.0235399059613263E-2</v>
      </c>
      <c r="H53" s="23">
        <f>ROUND('PU Wise OWE'!$AL$127/10000,2)</f>
        <v>3.25</v>
      </c>
      <c r="I53" s="23">
        <f>ROUND('PU Wise OWE'!$AL$129/10000,2)</f>
        <v>3.61</v>
      </c>
      <c r="J53" s="24">
        <f t="shared" si="34"/>
        <v>1.3892630363671348E-2</v>
      </c>
      <c r="K53" s="22">
        <f t="shared" ref="K53:K54" si="36">H53-I53</f>
        <v>-0.35999999999999988</v>
      </c>
      <c r="L53" s="24">
        <f t="shared" ref="L53:L54" si="37">K53/I53</f>
        <v>-9.9722991689750656E-2</v>
      </c>
      <c r="M53" s="22">
        <f>I53-C53</f>
        <v>-5.0600000000000005</v>
      </c>
      <c r="N53" s="54">
        <f>M53/C53</f>
        <v>-0.58362168396770475</v>
      </c>
      <c r="O53" s="54">
        <f t="shared" si="35"/>
        <v>0.26661742983751846</v>
      </c>
      <c r="P53" s="157" t="s">
        <v>267</v>
      </c>
      <c r="Q53" s="165">
        <f>(I53/10)*12</f>
        <v>4.3319999999999999</v>
      </c>
      <c r="R53" s="70">
        <f>Q53-F53</f>
        <v>-9.2079999999999984</v>
      </c>
    </row>
    <row r="54" spans="1:18" s="36" customFormat="1">
      <c r="A54" s="25" t="s">
        <v>125</v>
      </c>
      <c r="B54" s="26">
        <f>SUM(B52:B53)</f>
        <v>310.33999999999997</v>
      </c>
      <c r="C54" s="76">
        <f>SUM(C52:C53)</f>
        <v>7.84</v>
      </c>
      <c r="D54" s="88">
        <f t="shared" si="32"/>
        <v>3.3685657815588209E-2</v>
      </c>
      <c r="E54" s="306"/>
      <c r="F54" s="76">
        <f t="shared" ref="F54:I54" si="38">SUM(F52:F53)</f>
        <v>39.019999999999996</v>
      </c>
      <c r="G54" s="56">
        <f t="shared" si="33"/>
        <v>2.9496696551411336E-2</v>
      </c>
      <c r="H54" s="76">
        <f t="shared" si="38"/>
        <v>9.370000000000001</v>
      </c>
      <c r="I54" s="76">
        <f t="shared" si="38"/>
        <v>12.7</v>
      </c>
      <c r="J54" s="56">
        <f t="shared" si="34"/>
        <v>4.8874350586877037E-2</v>
      </c>
      <c r="K54" s="26">
        <f t="shared" si="36"/>
        <v>-3.3299999999999983</v>
      </c>
      <c r="L54" s="56">
        <f t="shared" si="37"/>
        <v>-0.2622047244094487</v>
      </c>
      <c r="M54" s="26">
        <f>I54-C54</f>
        <v>4.8599999999999994</v>
      </c>
      <c r="N54" s="104">
        <f>M54/C54</f>
        <v>0.61989795918367341</v>
      </c>
      <c r="O54" s="54">
        <f t="shared" si="35"/>
        <v>0.32547411583803182</v>
      </c>
      <c r="P54" s="156"/>
      <c r="Q54" s="76">
        <f>SUM(Q52:Q53)</f>
        <v>15.240000000000002</v>
      </c>
      <c r="R54" s="76">
        <f>SUM(R52:R53)</f>
        <v>-23.779999999999994</v>
      </c>
    </row>
    <row r="55" spans="1:18">
      <c r="Q55" s="166"/>
    </row>
    <row r="56" spans="1:18" s="36" customFormat="1" ht="38.450000000000003" customHeight="1">
      <c r="A56" s="80" t="s">
        <v>158</v>
      </c>
      <c r="B56" s="112">
        <v>348.19</v>
      </c>
      <c r="C56" s="73">
        <f>ROUND('PU Wise OWE'!$AO$128/10000,2)</f>
        <v>6.53</v>
      </c>
      <c r="D56" s="88">
        <f t="shared" si="32"/>
        <v>2.805705937956518E-2</v>
      </c>
      <c r="E56" s="55"/>
      <c r="F56" s="26">
        <f>ROUND('PU Wise OWE'!$AO$126/10000,2)</f>
        <v>47.27</v>
      </c>
      <c r="G56" s="56">
        <f t="shared" ref="G56" si="39">F56/$F$7</f>
        <v>3.5733184161589292E-2</v>
      </c>
      <c r="H56" s="25">
        <f>ROUND('PU Wise OWE'!$AO$127/10000,2)</f>
        <v>11.35</v>
      </c>
      <c r="I56" s="25">
        <f>ROUND('PU Wise OWE'!$AO$129/10000,2)</f>
        <v>12.51</v>
      </c>
      <c r="J56" s="56">
        <f t="shared" si="34"/>
        <v>4.8143159515104866E-2</v>
      </c>
      <c r="K56" s="26">
        <f>H56-I56</f>
        <v>-1.1600000000000001</v>
      </c>
      <c r="L56" s="56">
        <f>K56/I56</f>
        <v>-9.2725819344524396E-2</v>
      </c>
      <c r="M56" s="26">
        <f>I56-C56</f>
        <v>5.9799999999999995</v>
      </c>
      <c r="N56" s="57">
        <f>M56/C56</f>
        <v>0.91577335375191415</v>
      </c>
      <c r="O56" s="54">
        <f t="shared" ref="O56" si="40">I56/F56</f>
        <v>0.26464988364713349</v>
      </c>
      <c r="P56" s="158" t="s">
        <v>280</v>
      </c>
      <c r="Q56" s="165">
        <f>(I56-26.18)/10*2+I56</f>
        <v>9.7759999999999998</v>
      </c>
      <c r="R56" s="169">
        <f>Q56-F56</f>
        <v>-37.494</v>
      </c>
    </row>
    <row r="57" spans="1:18" s="36" customFormat="1">
      <c r="A57" s="118"/>
      <c r="B57" s="119"/>
      <c r="C57" s="115"/>
      <c r="D57" s="116"/>
      <c r="E57" s="117"/>
      <c r="F57" s="93"/>
      <c r="G57" s="92"/>
      <c r="H57" s="92"/>
      <c r="I57" s="90"/>
      <c r="J57" s="92"/>
      <c r="K57" s="92"/>
      <c r="L57" s="92"/>
      <c r="M57" s="26"/>
      <c r="N57" s="57"/>
      <c r="O57" s="102"/>
      <c r="P57" s="161"/>
      <c r="Q57" s="168"/>
    </row>
    <row r="58" spans="1:18">
      <c r="B58" s="285" t="s">
        <v>291</v>
      </c>
      <c r="C58" s="312" t="str">
        <f>'PU Wise OWE'!$B$7</f>
        <v>Actuals upto April-23</v>
      </c>
      <c r="D58" s="285" t="s">
        <v>168</v>
      </c>
      <c r="E58" s="285"/>
      <c r="F58" s="338" t="str">
        <f>'PU Wise OWE'!$B$5</f>
        <v xml:space="preserve">VOA 2024-25 </v>
      </c>
      <c r="G58" s="285" t="s">
        <v>294</v>
      </c>
      <c r="H58" s="285" t="s">
        <v>300</v>
      </c>
      <c r="I58" s="312" t="str">
        <f>'PU Wise OWE'!B8</f>
        <v>Actuals upto April-24</v>
      </c>
      <c r="J58" s="285" t="s">
        <v>200</v>
      </c>
      <c r="K58" s="284" t="s">
        <v>201</v>
      </c>
      <c r="L58" s="284"/>
      <c r="M58" s="284" t="s">
        <v>142</v>
      </c>
      <c r="N58" s="284"/>
      <c r="O58" s="287" t="s">
        <v>298</v>
      </c>
      <c r="P58" s="346" t="s">
        <v>262</v>
      </c>
      <c r="Q58" s="167"/>
    </row>
    <row r="59" spans="1:18" ht="30">
      <c r="A59" s="77" t="s">
        <v>181</v>
      </c>
      <c r="B59" s="286"/>
      <c r="C59" s="286"/>
      <c r="D59" s="286"/>
      <c r="E59" s="286"/>
      <c r="F59" s="339"/>
      <c r="G59" s="286"/>
      <c r="H59" s="286"/>
      <c r="I59" s="286"/>
      <c r="J59" s="286"/>
      <c r="K59" s="81" t="s">
        <v>140</v>
      </c>
      <c r="L59" s="82" t="s">
        <v>141</v>
      </c>
      <c r="M59" s="81" t="s">
        <v>140</v>
      </c>
      <c r="N59" s="82" t="s">
        <v>141</v>
      </c>
      <c r="O59" s="287"/>
      <c r="P59" s="346"/>
      <c r="Q59" s="167"/>
    </row>
    <row r="60" spans="1:18" ht="15.75">
      <c r="A60" s="23" t="s">
        <v>182</v>
      </c>
      <c r="B60" s="22">
        <v>80.099999999999994</v>
      </c>
      <c r="C60" s="72">
        <f>ROUND('PU Wise OWE'!$AM$62/10000,2)</f>
        <v>1.1299999999999999</v>
      </c>
      <c r="D60" s="87">
        <f t="shared" ref="D60:D64" si="41">C60/$C$7</f>
        <v>4.8552032310733E-3</v>
      </c>
      <c r="E60" s="301"/>
      <c r="F60" s="22">
        <f>ROUND('PU Wise OWE'!$AM$60/10000,2)</f>
        <v>8.42</v>
      </c>
      <c r="G60" s="24">
        <f t="shared" ref="G60:G64" si="42">F60/$F$7</f>
        <v>6.3649970518422213E-3</v>
      </c>
      <c r="H60" s="23">
        <f>ROUND('PU Wise OWE'!$AM$61/10000,2)</f>
        <v>2.02</v>
      </c>
      <c r="I60" s="23">
        <f>ROUND('PU Wise OWE'!$AM$63/10000,2)</f>
        <v>1.04</v>
      </c>
      <c r="J60" s="96">
        <f t="shared" ref="J60:J64" si="43">I60/$I$7</f>
        <v>4.0023090244371753E-3</v>
      </c>
      <c r="K60" s="22">
        <f>H60-I60</f>
        <v>0.98</v>
      </c>
      <c r="L60" s="24">
        <f>K60/I60</f>
        <v>0.94230769230769229</v>
      </c>
      <c r="M60" s="22">
        <f>I60-C60</f>
        <v>-8.9999999999999858E-2</v>
      </c>
      <c r="N60" s="54">
        <f>M60/C60</f>
        <v>-7.9646017699114932E-2</v>
      </c>
      <c r="O60" s="54">
        <f t="shared" ref="O60:O64" si="44">I60/F60</f>
        <v>0.12351543942992875</v>
      </c>
      <c r="P60" s="158"/>
      <c r="Q60" s="165">
        <f>(I60/10)*12</f>
        <v>1.2480000000000002</v>
      </c>
      <c r="R60" s="70">
        <f>Q60-F60</f>
        <v>-7.1719999999999997</v>
      </c>
    </row>
    <row r="61" spans="1:18" ht="46.15" customHeight="1">
      <c r="A61" s="23" t="s">
        <v>183</v>
      </c>
      <c r="B61" s="22">
        <v>21.26</v>
      </c>
      <c r="C61" s="72">
        <f>ROUND('PU Wise OWE'!$AM$95/10000,2)</f>
        <v>-7.0000000000000007E-2</v>
      </c>
      <c r="D61" s="87">
        <f t="shared" si="41"/>
        <v>-3.0076480192489473E-4</v>
      </c>
      <c r="E61" s="302"/>
      <c r="F61" s="22">
        <f>ROUND('PU Wise OWE'!$AM$93/10000,2)</f>
        <v>0.81</v>
      </c>
      <c r="G61" s="24">
        <f t="shared" si="42"/>
        <v>6.1230969263565316E-4</v>
      </c>
      <c r="H61" s="23">
        <f>ROUND('PU Wise OWE'!$AM$94/10000,2)</f>
        <v>0.19</v>
      </c>
      <c r="I61" s="23">
        <f>ROUND('PU Wise OWE'!$AM$96/10000,2)</f>
        <v>-0.16</v>
      </c>
      <c r="J61" s="96">
        <f t="shared" si="43"/>
        <v>-6.1573984991341159E-4</v>
      </c>
      <c r="K61" s="22">
        <f t="shared" ref="K61:K64" si="45">H61-I61</f>
        <v>0.35</v>
      </c>
      <c r="L61" s="24">
        <f t="shared" ref="L61:L64" si="46">K61/I61</f>
        <v>-2.1875</v>
      </c>
      <c r="M61" s="22">
        <f>I61-C61</f>
        <v>-0.09</v>
      </c>
      <c r="N61" s="54">
        <f>M61/C61</f>
        <v>1.2857142857142856</v>
      </c>
      <c r="O61" s="54">
        <f t="shared" si="44"/>
        <v>-0.19753086419753085</v>
      </c>
      <c r="P61" s="158" t="s">
        <v>271</v>
      </c>
      <c r="Q61" s="165">
        <f>(I61/10)*12</f>
        <v>-0.192</v>
      </c>
      <c r="R61" s="70">
        <f>Q61-F61</f>
        <v>-1.002</v>
      </c>
    </row>
    <row r="62" spans="1:18" ht="43.15" customHeight="1">
      <c r="A62" s="23" t="s">
        <v>184</v>
      </c>
      <c r="B62" s="22">
        <v>9.89</v>
      </c>
      <c r="C62" s="72">
        <f>ROUND('PU Wise OWE'!$AN$18/10000,2)</f>
        <v>0</v>
      </c>
      <c r="D62" s="87">
        <f t="shared" si="41"/>
        <v>0</v>
      </c>
      <c r="E62" s="302"/>
      <c r="F62" s="22">
        <f>ROUND('PU Wise OWE'!$AN$16/10000,2)</f>
        <v>2.09</v>
      </c>
      <c r="G62" s="24">
        <f>F62/$F$7</f>
        <v>1.5799101945784134E-3</v>
      </c>
      <c r="H62" s="23">
        <f>ROUND('PU Wise OWE'!$AN$17/10000,2)</f>
        <v>0.5</v>
      </c>
      <c r="I62" s="23">
        <f>ROUND('PU Wise OWE'!$AN$19/10000,2)</f>
        <v>0</v>
      </c>
      <c r="J62" s="96">
        <f t="shared" si="43"/>
        <v>0</v>
      </c>
      <c r="K62" s="22">
        <f t="shared" si="45"/>
        <v>0.5</v>
      </c>
      <c r="L62" s="24" t="e">
        <f t="shared" si="46"/>
        <v>#DIV/0!</v>
      </c>
      <c r="M62" s="22">
        <f>I62-C62</f>
        <v>0</v>
      </c>
      <c r="N62" s="54" t="e">
        <f>M62/C62</f>
        <v>#DIV/0!</v>
      </c>
      <c r="O62" s="54">
        <f t="shared" si="44"/>
        <v>0</v>
      </c>
      <c r="P62" s="158" t="s">
        <v>268</v>
      </c>
      <c r="Q62" s="165">
        <f>(I62/10)*12</f>
        <v>0</v>
      </c>
      <c r="R62" s="70">
        <f>Q62-F62</f>
        <v>-2.09</v>
      </c>
    </row>
    <row r="63" spans="1:18" ht="15.75">
      <c r="A63" s="23" t="s">
        <v>185</v>
      </c>
      <c r="B63" s="22">
        <v>1.64</v>
      </c>
      <c r="C63" s="72">
        <f>ROUND('PU Wise OWE'!$AN$62/10000,2)</f>
        <v>0</v>
      </c>
      <c r="D63" s="87">
        <f t="shared" si="41"/>
        <v>0</v>
      </c>
      <c r="E63" s="302"/>
      <c r="F63" s="22">
        <f>ROUND('PU Wise OWE'!$AN$60/10000,2)</f>
        <v>0.13</v>
      </c>
      <c r="G63" s="24">
        <f>F63/$F$7</f>
        <v>9.8271925978561618E-5</v>
      </c>
      <c r="H63" s="23">
        <f>ROUND('PU Wise OWE'!$AN$61/10000,2)</f>
        <v>0.03</v>
      </c>
      <c r="I63" s="23">
        <f>ROUND('PU Wise OWE'!$AN$63/10000,2)</f>
        <v>0</v>
      </c>
      <c r="J63" s="96">
        <f t="shared" si="43"/>
        <v>0</v>
      </c>
      <c r="K63" s="22">
        <f t="shared" si="45"/>
        <v>0.03</v>
      </c>
      <c r="L63" s="24" t="e">
        <f t="shared" si="46"/>
        <v>#DIV/0!</v>
      </c>
      <c r="M63" s="22">
        <f>I63-C63</f>
        <v>0</v>
      </c>
      <c r="N63" s="54" t="e">
        <f>M63/C63</f>
        <v>#DIV/0!</v>
      </c>
      <c r="O63" s="54">
        <f t="shared" si="44"/>
        <v>0</v>
      </c>
      <c r="P63" s="157"/>
      <c r="Q63" s="165">
        <f>(I63/10)*12</f>
        <v>0</v>
      </c>
      <c r="R63" s="70">
        <f>Q63-F63</f>
        <v>-0.13</v>
      </c>
    </row>
    <row r="64" spans="1:18" s="36" customFormat="1">
      <c r="A64" s="25" t="s">
        <v>125</v>
      </c>
      <c r="B64" s="26">
        <f>SUM(B60:B63)</f>
        <v>112.89</v>
      </c>
      <c r="C64" s="76">
        <f>SUM(C60:C63)</f>
        <v>1.0599999999999998</v>
      </c>
      <c r="D64" s="88">
        <f t="shared" si="41"/>
        <v>4.5544384291484052E-3</v>
      </c>
      <c r="E64" s="303"/>
      <c r="F64" s="26">
        <f>SUM(F60:F63)</f>
        <v>11.450000000000001</v>
      </c>
      <c r="G64" s="56">
        <f t="shared" si="42"/>
        <v>8.6554888650348504E-3</v>
      </c>
      <c r="H64" s="26">
        <f>SUM(H60:H63)</f>
        <v>2.7399999999999998</v>
      </c>
      <c r="I64" s="26">
        <f>SUM(I60:I63)</f>
        <v>0.88</v>
      </c>
      <c r="J64" s="56">
        <f t="shared" si="43"/>
        <v>3.3865691745237634E-3</v>
      </c>
      <c r="K64" s="26">
        <f t="shared" si="45"/>
        <v>1.8599999999999999</v>
      </c>
      <c r="L64" s="56">
        <f t="shared" si="46"/>
        <v>2.1136363636363633</v>
      </c>
      <c r="M64" s="26">
        <f>I64-C64</f>
        <v>-0.17999999999999983</v>
      </c>
      <c r="N64" s="57">
        <f>M64/C64</f>
        <v>-0.16981132075471683</v>
      </c>
      <c r="O64" s="54">
        <f t="shared" si="44"/>
        <v>7.6855895196506541E-2</v>
      </c>
      <c r="P64" s="156"/>
      <c r="Q64" s="76">
        <f>SUM(Q60:Q63)</f>
        <v>1.0560000000000003</v>
      </c>
      <c r="R64" s="76">
        <f>SUM(R60:R63)</f>
        <v>-10.394</v>
      </c>
    </row>
    <row r="65" spans="1:18">
      <c r="Q65" s="166"/>
    </row>
    <row r="66" spans="1:18">
      <c r="A66" s="77" t="s">
        <v>186</v>
      </c>
      <c r="B66" s="77"/>
      <c r="Q66" s="166"/>
    </row>
    <row r="67" spans="1:18" ht="27.6" customHeight="1">
      <c r="A67" s="23" t="s">
        <v>187</v>
      </c>
      <c r="B67" s="22">
        <v>1117.51</v>
      </c>
      <c r="C67" s="72">
        <f>ROUND('PU Wise OWE'!$AP$73/10000,2)</f>
        <v>0</v>
      </c>
      <c r="D67" s="87">
        <f t="shared" ref="D67:D69" si="47">C67/$C$7</f>
        <v>0</v>
      </c>
      <c r="E67" s="23"/>
      <c r="F67" s="22">
        <f>ROUND('PU Wise OWE'!$AP$71/10000,2)</f>
        <v>0.03</v>
      </c>
      <c r="G67" s="24">
        <f t="shared" ref="G67:G69" si="48">F67/$F$7</f>
        <v>2.2678136764283447E-5</v>
      </c>
      <c r="H67" s="23">
        <f>ROUND('PU Wise OWE'!$AP$72/10000,2)</f>
        <v>0.02</v>
      </c>
      <c r="I67" s="23">
        <f>ROUND('PU Wise OWE'!$AP$74/10000,2)</f>
        <v>0</v>
      </c>
      <c r="J67" s="96">
        <f t="shared" ref="J67:J69" si="49">I67/$I$7</f>
        <v>0</v>
      </c>
      <c r="K67" s="22">
        <f>H67-I67</f>
        <v>0.02</v>
      </c>
      <c r="L67" s="24" t="e">
        <f>K67/I67</f>
        <v>#DIV/0!</v>
      </c>
      <c r="M67" s="22">
        <f>I67-C67</f>
        <v>0</v>
      </c>
      <c r="N67" s="54" t="e">
        <f>M67/C67</f>
        <v>#DIV/0!</v>
      </c>
      <c r="O67" s="54">
        <f t="shared" ref="O67:O68" si="50">I67/F67</f>
        <v>0</v>
      </c>
      <c r="P67" s="158" t="s">
        <v>272</v>
      </c>
      <c r="Q67" s="165">
        <f>(I67-256.76-544.78)/10*2+I67</f>
        <v>-160.30799999999999</v>
      </c>
      <c r="R67" s="70">
        <f>Q67-F67</f>
        <v>-160.33799999999999</v>
      </c>
    </row>
    <row r="68" spans="1:18" ht="15.75">
      <c r="A68" s="89" t="s">
        <v>188</v>
      </c>
      <c r="B68" s="113">
        <v>38.520000000000003</v>
      </c>
      <c r="C68" s="72">
        <f>ROUND('PU Wise OWE'!$AP$128/10000,2)-C67</f>
        <v>-1.22</v>
      </c>
      <c r="D68" s="87">
        <f t="shared" si="47"/>
        <v>-5.2419008335481652E-3</v>
      </c>
      <c r="E68" s="23"/>
      <c r="F68" s="22">
        <f>ROUND('PU Wise OWE'!$AP$126/10000,2)-F67</f>
        <v>36.61</v>
      </c>
      <c r="G68" s="24">
        <f t="shared" si="48"/>
        <v>2.7674886231347236E-2</v>
      </c>
      <c r="H68" s="23">
        <f>ROUND('PU Wise OWE'!$AP$127/10000,2)-H67</f>
        <v>8.7800000000000011</v>
      </c>
      <c r="I68" s="23">
        <f>ROUND('PU Wise OWE'!$AP$129/10000,2)-I67</f>
        <v>1.75</v>
      </c>
      <c r="J68" s="96">
        <f t="shared" si="49"/>
        <v>6.7346546084279387E-3</v>
      </c>
      <c r="K68" s="22">
        <f t="shared" ref="K68:K69" si="51">H68-I68</f>
        <v>7.0300000000000011</v>
      </c>
      <c r="L68" s="24">
        <f t="shared" ref="L68:L69" si="52">K68/I68</f>
        <v>4.0171428571428578</v>
      </c>
      <c r="M68" s="22">
        <f>I68-C68</f>
        <v>2.9699999999999998</v>
      </c>
      <c r="N68" s="54">
        <f>M68/C68</f>
        <v>-2.4344262295081966</v>
      </c>
      <c r="O68" s="54">
        <f t="shared" si="50"/>
        <v>4.780114722753346E-2</v>
      </c>
      <c r="P68" s="157"/>
      <c r="Q68" s="165">
        <f>(I68/10)*12</f>
        <v>2.0999999999999996</v>
      </c>
      <c r="R68" s="70">
        <f>Q68-F68</f>
        <v>-34.51</v>
      </c>
    </row>
    <row r="69" spans="1:18" s="36" customFormat="1">
      <c r="A69" s="25" t="s">
        <v>125</v>
      </c>
      <c r="B69" s="26">
        <f>SUM(B67:B68)</f>
        <v>1156.03</v>
      </c>
      <c r="C69" s="76">
        <f>SUM(C67:C68)</f>
        <v>-1.22</v>
      </c>
      <c r="D69" s="88">
        <f t="shared" si="47"/>
        <v>-5.2419008335481652E-3</v>
      </c>
      <c r="E69" s="90"/>
      <c r="F69" s="91">
        <f>SUM(F67:F68)</f>
        <v>36.64</v>
      </c>
      <c r="G69" s="92">
        <f t="shared" si="48"/>
        <v>2.7697564368111518E-2</v>
      </c>
      <c r="H69" s="91">
        <f>SUM(H67:H68)</f>
        <v>8.8000000000000007</v>
      </c>
      <c r="I69" s="91">
        <f>SUM(I67:I68)</f>
        <v>1.75</v>
      </c>
      <c r="J69" s="56">
        <f t="shared" si="49"/>
        <v>6.7346546084279387E-3</v>
      </c>
      <c r="K69" s="22">
        <f t="shared" si="51"/>
        <v>7.0500000000000007</v>
      </c>
      <c r="L69" s="24">
        <f t="shared" si="52"/>
        <v>4.0285714285714294</v>
      </c>
      <c r="M69" s="93">
        <f>I69-C69</f>
        <v>2.9699999999999998</v>
      </c>
      <c r="N69" s="103">
        <f>M69/C69</f>
        <v>-2.4344262295081966</v>
      </c>
      <c r="P69" s="162"/>
      <c r="Q69" s="76">
        <f>SUM(Q67:Q68)</f>
        <v>-158.208</v>
      </c>
      <c r="R69" s="76">
        <f>SUM(R67:R68)</f>
        <v>-194.84799999999998</v>
      </c>
    </row>
    <row r="70" spans="1:18">
      <c r="E70" s="31"/>
      <c r="F70" s="34"/>
      <c r="G70" s="34"/>
      <c r="H70" s="34"/>
      <c r="I70" s="31"/>
      <c r="J70" s="31"/>
      <c r="K70" s="31"/>
      <c r="L70" s="31"/>
      <c r="M70" s="34"/>
      <c r="N70" s="94"/>
      <c r="Q70" s="166"/>
    </row>
    <row r="71" spans="1:18">
      <c r="A71" s="77" t="s">
        <v>190</v>
      </c>
      <c r="B71" s="77"/>
      <c r="E71" s="31"/>
      <c r="F71" s="34"/>
      <c r="G71" s="34"/>
      <c r="H71" s="34"/>
      <c r="I71" s="31"/>
      <c r="J71" s="31"/>
      <c r="K71" s="31"/>
      <c r="L71" s="31"/>
      <c r="M71" s="34"/>
      <c r="N71" s="94"/>
      <c r="Q71" s="166"/>
    </row>
    <row r="72" spans="1:18" ht="38.450000000000003" customHeight="1">
      <c r="A72" s="23" t="s">
        <v>189</v>
      </c>
      <c r="B72" s="22">
        <v>12.31</v>
      </c>
      <c r="C72" s="72">
        <f>ROUND('PU Wise OWE'!$AQ$29/10000,2)+ROUND('PU Wise OWE'!$BB$29/10000,2)</f>
        <v>1.28</v>
      </c>
      <c r="D72" s="87">
        <f t="shared" ref="D72:D74" si="53">C72/$C$7</f>
        <v>5.4996992351980748E-3</v>
      </c>
      <c r="E72" s="23"/>
      <c r="F72" s="72">
        <f>ROUND('PU Wise OWE'!$AQ$27/10000,2)+ROUND('PU Wise OWE'!$BB$27/10000,2)</f>
        <v>11.28</v>
      </c>
      <c r="G72" s="24">
        <f t="shared" ref="G72:G74" si="54">F72/$F$7</f>
        <v>8.5269794233705752E-3</v>
      </c>
      <c r="H72" s="72">
        <f>ROUND('PU Wise OWE'!$AQ$28/10000,2)+ROUND('PU Wise OWE'!$BB$28/10000,2)</f>
        <v>2.71</v>
      </c>
      <c r="I72" s="72">
        <f>ROUND('PU Wise OWE'!$AQ$30/10000,2)+ROUND('PU Wise OWE'!$BB$30/10000,2)</f>
        <v>3.05</v>
      </c>
      <c r="J72" s="96">
        <f t="shared" ref="J72:J74" si="55">I72/$I$7</f>
        <v>1.1737540888974407E-2</v>
      </c>
      <c r="K72" s="22">
        <f>H72-I72</f>
        <v>-0.33999999999999986</v>
      </c>
      <c r="L72" s="24">
        <f>K72/I72</f>
        <v>-0.11147540983606553</v>
      </c>
      <c r="M72" s="22">
        <f>I72-C72</f>
        <v>1.7699999999999998</v>
      </c>
      <c r="N72" s="54">
        <f>M72/C72</f>
        <v>1.3828124999999998</v>
      </c>
      <c r="O72" s="54">
        <f t="shared" ref="O72:O73" si="56">I72/F72</f>
        <v>0.2703900709219858</v>
      </c>
      <c r="P72" s="158" t="s">
        <v>283</v>
      </c>
      <c r="Q72" s="165">
        <f>(I72/10)*12</f>
        <v>3.66</v>
      </c>
      <c r="R72" s="70">
        <f>Q72-F72</f>
        <v>-7.6199999999999992</v>
      </c>
    </row>
    <row r="73" spans="1:18" ht="52.9" customHeight="1">
      <c r="A73" s="23" t="s">
        <v>191</v>
      </c>
      <c r="B73" s="22">
        <v>114.52</v>
      </c>
      <c r="C73" s="72">
        <f>ROUND('PU Wise OWE'!$AQ$40/10000,2)+ROUND('PU Wise OWE'!$BB$40/10000,2)</f>
        <v>2.59</v>
      </c>
      <c r="D73" s="87">
        <f t="shared" si="53"/>
        <v>1.1128297671221104E-2</v>
      </c>
      <c r="E73" s="23"/>
      <c r="F73" s="72">
        <f>ROUND('PU Wise OWE'!$AQ$38/10000,2)+ROUND('PU Wise OWE'!$BB$38/10000,2)</f>
        <v>16.53</v>
      </c>
      <c r="G73" s="24">
        <f t="shared" si="54"/>
        <v>1.2495653357120181E-2</v>
      </c>
      <c r="H73" s="72">
        <f>ROUND('PU Wise OWE'!$AQ$39/10000,2)+ROUND('PU Wise OWE'!$BB$39/10000,2)</f>
        <v>3.96</v>
      </c>
      <c r="I73" s="72">
        <f>ROUND('PU Wise OWE'!$AQ$41/10000,2)+ROUND('PU Wise OWE'!$BB$41/10000,2)</f>
        <v>3.6399999999999997</v>
      </c>
      <c r="J73" s="96">
        <f t="shared" si="55"/>
        <v>1.4008081585530111E-2</v>
      </c>
      <c r="K73" s="22">
        <f t="shared" ref="K73:K74" si="57">H73-I73</f>
        <v>0.32000000000000028</v>
      </c>
      <c r="L73" s="24">
        <f t="shared" ref="L73:L74" si="58">K73/I73</f>
        <v>8.7912087912088002E-2</v>
      </c>
      <c r="M73" s="22">
        <f>I73-C73</f>
        <v>1.0499999999999998</v>
      </c>
      <c r="N73" s="54">
        <f>M73/C73</f>
        <v>0.40540540540540537</v>
      </c>
      <c r="O73" s="54">
        <f t="shared" si="56"/>
        <v>0.22020568663036899</v>
      </c>
      <c r="P73" s="158" t="s">
        <v>269</v>
      </c>
      <c r="Q73" s="165">
        <f>(I73/10)*12</f>
        <v>4.3680000000000003</v>
      </c>
      <c r="R73" s="70">
        <f>Q73-F73</f>
        <v>-12.162000000000001</v>
      </c>
    </row>
    <row r="74" spans="1:18" s="36" customFormat="1">
      <c r="A74" s="25" t="s">
        <v>125</v>
      </c>
      <c r="B74" s="26">
        <v>126.83</v>
      </c>
      <c r="C74" s="76">
        <f>SUM(C72:C73)</f>
        <v>3.87</v>
      </c>
      <c r="D74" s="88">
        <f t="shared" si="53"/>
        <v>1.6627996906419178E-2</v>
      </c>
      <c r="E74" s="25"/>
      <c r="F74" s="76">
        <f>SUM(F72:F73)</f>
        <v>27.810000000000002</v>
      </c>
      <c r="G74" s="56">
        <f t="shared" si="54"/>
        <v>2.1022632780490758E-2</v>
      </c>
      <c r="H74" s="76">
        <f t="shared" ref="H74:I74" si="59">SUM(H72:H73)</f>
        <v>6.67</v>
      </c>
      <c r="I74" s="76">
        <f t="shared" si="59"/>
        <v>6.6899999999999995</v>
      </c>
      <c r="J74" s="56">
        <f t="shared" si="55"/>
        <v>2.5745622474504518E-2</v>
      </c>
      <c r="K74" s="26">
        <f t="shared" si="57"/>
        <v>-1.9999999999999574E-2</v>
      </c>
      <c r="L74" s="56">
        <f t="shared" si="58"/>
        <v>-2.9895366218235537E-3</v>
      </c>
      <c r="M74" s="26">
        <f>I74-C74</f>
        <v>2.8199999999999994</v>
      </c>
      <c r="N74" s="57">
        <f>M74/C74</f>
        <v>0.72868217054263551</v>
      </c>
      <c r="P74" s="162"/>
      <c r="Q74" s="76">
        <f>SUM(Q72:Q73)</f>
        <v>8.0280000000000005</v>
      </c>
      <c r="R74" s="76">
        <f>SUM(R72:R73)</f>
        <v>-19.782</v>
      </c>
    </row>
    <row r="75" spans="1:18">
      <c r="D75" s="31"/>
      <c r="E75" s="31"/>
      <c r="F75" s="34"/>
      <c r="G75" s="34"/>
      <c r="H75" s="34"/>
      <c r="I75" s="31"/>
      <c r="J75" s="31"/>
      <c r="K75" s="31"/>
      <c r="L75" s="31"/>
      <c r="M75" s="34"/>
      <c r="N75" s="94"/>
      <c r="Q75" s="166"/>
    </row>
    <row r="76" spans="1:18">
      <c r="A76" s="77" t="s">
        <v>192</v>
      </c>
      <c r="B76" s="77"/>
      <c r="D76" s="31"/>
      <c r="E76" s="31"/>
      <c r="F76" s="34"/>
      <c r="G76" s="34"/>
      <c r="H76" s="34"/>
      <c r="I76" s="31"/>
      <c r="J76" s="31"/>
      <c r="K76" s="31"/>
      <c r="L76" s="31"/>
      <c r="M76" s="34"/>
      <c r="N76" s="94"/>
      <c r="Q76" s="166"/>
    </row>
    <row r="77" spans="1:18" ht="15.75">
      <c r="A77" s="23" t="s">
        <v>194</v>
      </c>
      <c r="B77" s="22">
        <v>2</v>
      </c>
      <c r="C77" s="72">
        <f>ROUND('PU Wise OWE'!$AW$128/10000,2)</f>
        <v>7.0000000000000007E-2</v>
      </c>
      <c r="D77" s="87">
        <f t="shared" ref="D77:D83" si="60">C77/$C$7</f>
        <v>3.0076480192489473E-4</v>
      </c>
      <c r="E77" s="23"/>
      <c r="F77" s="22">
        <f>ROUND('PU Wise OWE'!$AW$126/10000,2)</f>
        <v>0</v>
      </c>
      <c r="G77" s="24">
        <f t="shared" ref="G77:G83" si="61">F77/$F$7</f>
        <v>0</v>
      </c>
      <c r="H77" s="23">
        <f>ROUND('PU Wise OWE'!$AW$127/10000,2)</f>
        <v>0</v>
      </c>
      <c r="I77" s="23">
        <f>ROUND('PU Wise OWE'!$AW$129/10000,2)</f>
        <v>0</v>
      </c>
      <c r="J77" s="96">
        <f t="shared" ref="J77:J85" si="62">I77/$I$7</f>
        <v>0</v>
      </c>
      <c r="K77" s="22">
        <f>H77-I77</f>
        <v>0</v>
      </c>
      <c r="L77" s="24" t="e">
        <f>K77/I77</f>
        <v>#DIV/0!</v>
      </c>
      <c r="M77" s="22">
        <f t="shared" ref="M77:M83" si="63">I77-C77</f>
        <v>-7.0000000000000007E-2</v>
      </c>
      <c r="N77" s="54">
        <f t="shared" ref="N77:N83" si="64">M77/C77</f>
        <v>-1</v>
      </c>
      <c r="O77" s="54" t="e">
        <f t="shared" ref="O77:O82" si="65">I77/F77</f>
        <v>#DIV/0!</v>
      </c>
      <c r="P77" s="157"/>
      <c r="Q77" s="165">
        <f t="shared" ref="Q77:Q82" si="66">(I77/10)*12</f>
        <v>0</v>
      </c>
      <c r="R77" s="70">
        <f t="shared" ref="R77:R82" si="67">Q77-F77</f>
        <v>0</v>
      </c>
    </row>
    <row r="78" spans="1:18" ht="15.75">
      <c r="A78" s="23" t="s">
        <v>193</v>
      </c>
      <c r="B78" s="22">
        <v>1.66</v>
      </c>
      <c r="C78" s="72">
        <f>ROUND('PU Wise OWE'!$AX$128/10000,2)</f>
        <v>0.03</v>
      </c>
      <c r="D78" s="87">
        <f t="shared" si="60"/>
        <v>1.2889920082495486E-4</v>
      </c>
      <c r="E78" s="23"/>
      <c r="F78" s="22">
        <f>ROUND('PU Wise OWE'!$AW$126/10000,2)</f>
        <v>0</v>
      </c>
      <c r="G78" s="24">
        <f t="shared" si="61"/>
        <v>0</v>
      </c>
      <c r="H78" s="23">
        <f>ROUND('PU Wise OWE'!$AX$127/10000,2)</f>
        <v>7.0000000000000007E-2</v>
      </c>
      <c r="I78" s="23">
        <f>ROUND('PU Wise OWE'!$AX$129/10000,2)</f>
        <v>0.02</v>
      </c>
      <c r="J78" s="96">
        <f t="shared" si="62"/>
        <v>7.6967481239176449E-5</v>
      </c>
      <c r="K78" s="22">
        <f t="shared" ref="K78:K83" si="68">H78-I78</f>
        <v>0.05</v>
      </c>
      <c r="L78" s="24">
        <f t="shared" ref="L78:L83" si="69">K78/I78</f>
        <v>2.5</v>
      </c>
      <c r="M78" s="22">
        <f t="shared" si="63"/>
        <v>-9.9999999999999985E-3</v>
      </c>
      <c r="N78" s="54">
        <f t="shared" si="64"/>
        <v>-0.33333333333333331</v>
      </c>
      <c r="O78" s="54" t="e">
        <f t="shared" si="65"/>
        <v>#DIV/0!</v>
      </c>
      <c r="P78" s="157"/>
      <c r="Q78" s="165">
        <f t="shared" si="66"/>
        <v>2.4E-2</v>
      </c>
      <c r="R78" s="70">
        <f t="shared" si="67"/>
        <v>2.4E-2</v>
      </c>
    </row>
    <row r="79" spans="1:18" ht="34.15" customHeight="1">
      <c r="A79" s="23" t="s">
        <v>195</v>
      </c>
      <c r="B79" s="22">
        <v>16.940000000000001</v>
      </c>
      <c r="C79" s="72">
        <f>ROUND('PU Wise OWE'!$BC$128/10000,2)</f>
        <v>0.63</v>
      </c>
      <c r="D79" s="87">
        <f t="shared" si="60"/>
        <v>2.7068832173240526E-3</v>
      </c>
      <c r="E79" s="23"/>
      <c r="F79" s="22">
        <f>ROUND('PU Wise OWE'!$BC$126/10000,2)</f>
        <v>2.81</v>
      </c>
      <c r="G79" s="24">
        <f t="shared" si="61"/>
        <v>2.1241854769212163E-3</v>
      </c>
      <c r="H79" s="23">
        <f>ROUND('PU Wise OWE'!$BC$127/10000,2)</f>
        <v>0.67</v>
      </c>
      <c r="I79" s="23">
        <f>ROUND('PU Wise OWE'!$BC$129/10000,2)</f>
        <v>0.64</v>
      </c>
      <c r="J79" s="96">
        <f t="shared" si="62"/>
        <v>2.4629593996536464E-3</v>
      </c>
      <c r="K79" s="22">
        <f t="shared" si="68"/>
        <v>3.0000000000000027E-2</v>
      </c>
      <c r="L79" s="24">
        <f t="shared" si="69"/>
        <v>4.6875000000000042E-2</v>
      </c>
      <c r="M79" s="22">
        <f t="shared" si="63"/>
        <v>1.0000000000000009E-2</v>
      </c>
      <c r="N79" s="54">
        <f t="shared" si="64"/>
        <v>1.5873015873015886E-2</v>
      </c>
      <c r="O79" s="54">
        <f t="shared" si="65"/>
        <v>0.22775800711743771</v>
      </c>
      <c r="P79" s="158" t="s">
        <v>270</v>
      </c>
      <c r="Q79" s="165">
        <f t="shared" si="66"/>
        <v>0.76800000000000002</v>
      </c>
      <c r="R79" s="70">
        <f t="shared" si="67"/>
        <v>-2.0419999999999998</v>
      </c>
    </row>
    <row r="80" spans="1:18" ht="52.9" customHeight="1">
      <c r="A80" s="23" t="s">
        <v>196</v>
      </c>
      <c r="B80" s="22">
        <v>16.95</v>
      </c>
      <c r="C80" s="72">
        <f>ROUND('PU Wise OWE'!$BD$128/10000,2)</f>
        <v>0.63</v>
      </c>
      <c r="D80" s="87">
        <f t="shared" si="60"/>
        <v>2.7068832173240526E-3</v>
      </c>
      <c r="E80" s="23"/>
      <c r="F80" s="22">
        <f>ROUND('PU Wise OWE'!$BD$126/10000,2)</f>
        <v>2.85</v>
      </c>
      <c r="G80" s="24">
        <f t="shared" si="61"/>
        <v>2.1544229926069277E-3</v>
      </c>
      <c r="H80" s="23">
        <f>ROUND('PU Wise OWE'!$BD$127/10000,2)</f>
        <v>0.68</v>
      </c>
      <c r="I80" s="23">
        <f>ROUND('PU Wise OWE'!$BD$129/10000,2)</f>
        <v>0.64</v>
      </c>
      <c r="J80" s="96">
        <f t="shared" si="62"/>
        <v>2.4629593996536464E-3</v>
      </c>
      <c r="K80" s="22">
        <f t="shared" si="68"/>
        <v>4.0000000000000036E-2</v>
      </c>
      <c r="L80" s="24">
        <f t="shared" si="69"/>
        <v>6.2500000000000056E-2</v>
      </c>
      <c r="M80" s="22">
        <f t="shared" si="63"/>
        <v>1.0000000000000009E-2</v>
      </c>
      <c r="N80" s="54">
        <f t="shared" si="64"/>
        <v>1.5873015873015886E-2</v>
      </c>
      <c r="O80" s="54">
        <f t="shared" si="65"/>
        <v>0.22456140350877193</v>
      </c>
      <c r="P80" s="158" t="s">
        <v>270</v>
      </c>
      <c r="Q80" s="165">
        <f t="shared" si="66"/>
        <v>0.76800000000000002</v>
      </c>
      <c r="R80" s="70">
        <f t="shared" si="67"/>
        <v>-2.0819999999999999</v>
      </c>
    </row>
    <row r="81" spans="1:18" ht="43.9" customHeight="1">
      <c r="A81" s="23" t="s">
        <v>197</v>
      </c>
      <c r="B81" s="22">
        <v>17.329999999999998</v>
      </c>
      <c r="C81" s="72">
        <f>ROUND('PU Wise OWE'!$BF$128/10000,2)</f>
        <v>0.61</v>
      </c>
      <c r="D81" s="87">
        <f t="shared" si="60"/>
        <v>2.6209504167740826E-3</v>
      </c>
      <c r="E81" s="23"/>
      <c r="F81" s="22">
        <f>ROUND('PU Wise OWE'!$BF$126/10000,2)</f>
        <v>4.04</v>
      </c>
      <c r="G81" s="24">
        <f t="shared" si="61"/>
        <v>3.0539890842568376E-3</v>
      </c>
      <c r="H81" s="23">
        <f>ROUND('PU Wise OWE'!$BF$127/10000,2)</f>
        <v>0.97</v>
      </c>
      <c r="I81" s="23">
        <f>ROUND('PU Wise OWE'!$BF$129/10000,2)</f>
        <v>0.84</v>
      </c>
      <c r="J81" s="96">
        <f t="shared" si="62"/>
        <v>3.2326342120454106E-3</v>
      </c>
      <c r="K81" s="22">
        <f t="shared" si="68"/>
        <v>0.13</v>
      </c>
      <c r="L81" s="24">
        <f t="shared" si="69"/>
        <v>0.15476190476190477</v>
      </c>
      <c r="M81" s="22">
        <f t="shared" si="63"/>
        <v>0.22999999999999998</v>
      </c>
      <c r="N81" s="54">
        <f t="shared" si="64"/>
        <v>0.37704918032786883</v>
      </c>
      <c r="O81" s="54">
        <f t="shared" si="65"/>
        <v>0.20792079207920791</v>
      </c>
      <c r="P81" s="158" t="s">
        <v>270</v>
      </c>
      <c r="Q81" s="165">
        <f t="shared" si="66"/>
        <v>1.008</v>
      </c>
      <c r="R81" s="70">
        <f t="shared" si="67"/>
        <v>-3.032</v>
      </c>
    </row>
    <row r="82" spans="1:18" ht="15.75">
      <c r="A82" s="23" t="s">
        <v>198</v>
      </c>
      <c r="B82" s="22">
        <v>166.71</v>
      </c>
      <c r="C82" s="72">
        <f>ROUND('PU Wise OWE'!$BG$128/10000,2)-ROUND('PU Wise OWE'!$BG$117/10000,2)</f>
        <v>1.2100000000000009</v>
      </c>
      <c r="D82" s="87">
        <f t="shared" si="60"/>
        <v>5.1989344332731835E-3</v>
      </c>
      <c r="E82" s="23"/>
      <c r="F82" s="22">
        <f>ROUND('PU Wise OWE'!$BG$126/10000,2)-ROUND('PU Wise OWE'!$BG$115/10000,2)</f>
        <v>16.199999999999989</v>
      </c>
      <c r="G82" s="24">
        <f t="shared" si="61"/>
        <v>1.2246193852713054E-2</v>
      </c>
      <c r="H82" s="23">
        <f>ROUND('PU Wise OWE'!$BG$127/10000,2)-ROUND('PU Wise OWE'!$BG$116/10000,2)</f>
        <v>3.88</v>
      </c>
      <c r="I82" s="23">
        <f>ROUND('PU Wise OWE'!$BG$129/10000,2)-ROUND('PU Wise OWE'!$BG$118/10000,2)</f>
        <v>2.09</v>
      </c>
      <c r="J82" s="96">
        <f t="shared" si="62"/>
        <v>8.0431017894939377E-3</v>
      </c>
      <c r="K82" s="22">
        <f t="shared" si="68"/>
        <v>1.79</v>
      </c>
      <c r="L82" s="24">
        <f t="shared" si="69"/>
        <v>0.8564593301435407</v>
      </c>
      <c r="M82" s="22">
        <f t="shared" si="63"/>
        <v>0.87999999999999901</v>
      </c>
      <c r="N82" s="54">
        <f t="shared" si="64"/>
        <v>0.72727272727272596</v>
      </c>
      <c r="O82" s="54">
        <f t="shared" si="65"/>
        <v>0.12901234567901243</v>
      </c>
      <c r="P82" s="158"/>
      <c r="Q82" s="165">
        <f t="shared" si="66"/>
        <v>2.508</v>
      </c>
      <c r="R82" s="169">
        <f t="shared" si="67"/>
        <v>-13.69199999999999</v>
      </c>
    </row>
    <row r="83" spans="1:18" s="36" customFormat="1">
      <c r="A83" s="25" t="s">
        <v>125</v>
      </c>
      <c r="B83" s="26">
        <f>SUM(B77:B82)</f>
        <v>221.59</v>
      </c>
      <c r="C83" s="76">
        <f>SUM(C77:C82)</f>
        <v>3.1800000000000006</v>
      </c>
      <c r="D83" s="88">
        <f t="shared" si="60"/>
        <v>1.3663315287445219E-2</v>
      </c>
      <c r="E83" s="25"/>
      <c r="F83" s="76">
        <f>SUM(F77:F82)</f>
        <v>25.899999999999988</v>
      </c>
      <c r="G83" s="56">
        <f t="shared" si="61"/>
        <v>1.9578791406498035E-2</v>
      </c>
      <c r="H83" s="76">
        <f>SUM(H77:H82)</f>
        <v>6.27</v>
      </c>
      <c r="I83" s="76">
        <f>SUM(I77:I82)</f>
        <v>4.2300000000000004</v>
      </c>
      <c r="J83" s="56">
        <f t="shared" si="62"/>
        <v>1.627862228208582E-2</v>
      </c>
      <c r="K83" s="26">
        <f t="shared" si="68"/>
        <v>2.0399999999999991</v>
      </c>
      <c r="L83" s="56">
        <f t="shared" si="69"/>
        <v>0.48226950354609904</v>
      </c>
      <c r="M83" s="26">
        <f t="shared" si="63"/>
        <v>1.0499999999999998</v>
      </c>
      <c r="N83" s="57">
        <f t="shared" si="64"/>
        <v>0.33018867924528289</v>
      </c>
      <c r="O83" s="25"/>
      <c r="P83" s="156"/>
      <c r="Q83" s="76">
        <f>SUM(Q77:Q82)</f>
        <v>5.0760000000000005</v>
      </c>
      <c r="R83" s="76">
        <f>SUM(R77:R82)</f>
        <v>-20.823999999999991</v>
      </c>
    </row>
    <row r="84" spans="1:18">
      <c r="Q84" s="166"/>
    </row>
    <row r="85" spans="1:18" s="36" customFormat="1" ht="30">
      <c r="A85" s="95" t="s">
        <v>199</v>
      </c>
      <c r="B85" s="114">
        <v>5247.44</v>
      </c>
      <c r="C85" s="76">
        <f>C37+C49+C54+C56+C64+C69+C74+C83</f>
        <v>58.03</v>
      </c>
      <c r="D85" s="88">
        <f t="shared" ref="D85" si="70">C85/$C$7</f>
        <v>0.24933402079573772</v>
      </c>
      <c r="E85" s="25"/>
      <c r="F85" s="76">
        <f>F37+F49+F54+F56+F64+F69+F74+F83</f>
        <v>417.1099999999999</v>
      </c>
      <c r="G85" s="56">
        <f t="shared" ref="G85" si="71">F85/$F$7</f>
        <v>0.31530925419167555</v>
      </c>
      <c r="H85" s="76">
        <f>H37+H49+H54+H56+H64+H69+H74+H83</f>
        <v>100.15999999999998</v>
      </c>
      <c r="I85" s="76">
        <f>I37+I49+I54+I56+I64+I69+I74+I83</f>
        <v>73.61</v>
      </c>
      <c r="J85" s="56">
        <f t="shared" si="62"/>
        <v>0.28327881470078892</v>
      </c>
      <c r="K85" s="26">
        <f t="shared" ref="K85" si="72">H85-I85</f>
        <v>26.549999999999983</v>
      </c>
      <c r="L85" s="56">
        <f t="shared" ref="L85" si="73">K85/I85</f>
        <v>0.36068468958021987</v>
      </c>
      <c r="M85" s="26">
        <f>I85-C85</f>
        <v>15.579999999999998</v>
      </c>
      <c r="N85" s="57">
        <f>M85/C85</f>
        <v>0.26848181974840596</v>
      </c>
      <c r="O85" s="54">
        <f t="shared" ref="O85" si="74">I85/F85</f>
        <v>0.17647622929203333</v>
      </c>
      <c r="P85" s="156"/>
      <c r="Q85" s="76">
        <f>Q37+Q49+Q54+Q56+Q64+Q69+Q74+Q83</f>
        <v>824.90800000000013</v>
      </c>
      <c r="R85" s="169">
        <f>Q85-F85</f>
        <v>407.79800000000023</v>
      </c>
    </row>
    <row r="86" spans="1:18">
      <c r="Q86" s="166"/>
    </row>
    <row r="87" spans="1:18" s="149" customFormat="1">
      <c r="A87" s="79"/>
      <c r="B87" s="285" t="s">
        <v>291</v>
      </c>
      <c r="C87" s="312" t="s">
        <v>295</v>
      </c>
      <c r="D87" s="285" t="s">
        <v>168</v>
      </c>
      <c r="E87" s="285"/>
      <c r="F87" s="338" t="s">
        <v>297</v>
      </c>
      <c r="G87" s="285" t="s">
        <v>299</v>
      </c>
      <c r="H87" s="153"/>
      <c r="I87" s="312" t="s">
        <v>296</v>
      </c>
      <c r="J87" s="285" t="s">
        <v>200</v>
      </c>
      <c r="K87" s="153"/>
      <c r="L87" s="153"/>
      <c r="M87" s="284" t="s">
        <v>142</v>
      </c>
      <c r="N87" s="284"/>
      <c r="O87" s="287" t="s">
        <v>298</v>
      </c>
      <c r="Q87" s="166"/>
    </row>
    <row r="88" spans="1:18" s="149" customFormat="1">
      <c r="A88" s="135" t="s">
        <v>248</v>
      </c>
      <c r="B88" s="286"/>
      <c r="C88" s="286"/>
      <c r="D88" s="286"/>
      <c r="E88" s="286"/>
      <c r="F88" s="339"/>
      <c r="G88" s="286"/>
      <c r="H88" s="154"/>
      <c r="I88" s="345"/>
      <c r="J88" s="286"/>
      <c r="K88" s="154"/>
      <c r="L88" s="154"/>
      <c r="M88" s="81" t="s">
        <v>140</v>
      </c>
      <c r="N88" s="82" t="s">
        <v>141</v>
      </c>
      <c r="O88" s="287"/>
      <c r="Q88" s="166"/>
    </row>
    <row r="89" spans="1:18" s="149" customFormat="1" ht="15.75">
      <c r="A89" s="23" t="s">
        <v>249</v>
      </c>
      <c r="B89" s="23">
        <v>0</v>
      </c>
      <c r="C89" s="150">
        <v>0</v>
      </c>
      <c r="D89" s="87">
        <f t="shared" ref="D89:D102" si="75">C89/$C$7</f>
        <v>0</v>
      </c>
      <c r="E89" s="23"/>
      <c r="F89" s="22">
        <v>0.69</v>
      </c>
      <c r="G89" s="24">
        <f t="shared" ref="G89:G102" si="76">F89/$F$7</f>
        <v>5.2159714557851924E-4</v>
      </c>
      <c r="H89" s="24"/>
      <c r="I89" s="23">
        <v>0</v>
      </c>
      <c r="J89" s="96">
        <f t="shared" ref="J89:J102" si="77">I89/$I$7</f>
        <v>0</v>
      </c>
      <c r="K89" s="96"/>
      <c r="L89" s="96"/>
      <c r="M89" s="22">
        <f>I89-C89</f>
        <v>0</v>
      </c>
      <c r="N89" s="54">
        <v>0</v>
      </c>
      <c r="O89" s="54">
        <f t="shared" ref="O89:O102" si="78">I89/F89</f>
        <v>0</v>
      </c>
      <c r="Q89" s="165"/>
    </row>
    <row r="90" spans="1:18" s="149" customFormat="1" ht="15.75">
      <c r="A90" s="23" t="s">
        <v>250</v>
      </c>
      <c r="B90" s="23">
        <v>33.630000000000003</v>
      </c>
      <c r="C90" s="151">
        <v>1.86</v>
      </c>
      <c r="D90" s="87">
        <f t="shared" si="75"/>
        <v>7.9917504511472035E-3</v>
      </c>
      <c r="E90" s="23"/>
      <c r="F90" s="22">
        <v>33.28</v>
      </c>
      <c r="G90" s="24">
        <f t="shared" si="76"/>
        <v>2.5157613050511774E-2</v>
      </c>
      <c r="H90" s="24"/>
      <c r="I90" s="22">
        <v>2.77</v>
      </c>
      <c r="J90" s="96">
        <f t="shared" si="77"/>
        <v>1.0659996151625937E-2</v>
      </c>
      <c r="K90" s="96"/>
      <c r="L90" s="96"/>
      <c r="M90" s="22">
        <f t="shared" ref="M90:M102" si="79">I90-C90</f>
        <v>0.90999999999999992</v>
      </c>
      <c r="N90" s="54">
        <f t="shared" ref="N90:N102" si="80">M90/C90</f>
        <v>0.48924731182795694</v>
      </c>
      <c r="O90" s="54">
        <f t="shared" si="78"/>
        <v>8.3233173076923073E-2</v>
      </c>
      <c r="Q90" s="165"/>
    </row>
    <row r="91" spans="1:18" s="149" customFormat="1" ht="15.75">
      <c r="A91" s="23" t="s">
        <v>260</v>
      </c>
      <c r="B91" s="23">
        <v>7.44</v>
      </c>
      <c r="C91" s="151">
        <v>0.04</v>
      </c>
      <c r="D91" s="87">
        <f t="shared" si="75"/>
        <v>1.7186560109993984E-4</v>
      </c>
      <c r="E91" s="23"/>
      <c r="F91" s="22">
        <v>0.53</v>
      </c>
      <c r="G91" s="24">
        <f t="shared" si="76"/>
        <v>4.0064708283567426E-4</v>
      </c>
      <c r="H91" s="24"/>
      <c r="I91" s="22">
        <v>0</v>
      </c>
      <c r="J91" s="96">
        <f t="shared" si="77"/>
        <v>0</v>
      </c>
      <c r="K91" s="96"/>
      <c r="L91" s="96"/>
      <c r="M91" s="22">
        <f t="shared" si="79"/>
        <v>-0.04</v>
      </c>
      <c r="N91" s="54">
        <f t="shared" si="80"/>
        <v>-1</v>
      </c>
      <c r="O91" s="54">
        <f t="shared" si="78"/>
        <v>0</v>
      </c>
      <c r="Q91" s="165"/>
    </row>
    <row r="92" spans="1:18" s="149" customFormat="1" ht="15.75">
      <c r="A92" s="152" t="s">
        <v>251</v>
      </c>
      <c r="B92" s="25">
        <f>SUM(B89:B91)</f>
        <v>41.07</v>
      </c>
      <c r="C92" s="25">
        <f>SUM(C89:C91)</f>
        <v>1.9000000000000001</v>
      </c>
      <c r="D92" s="88">
        <f t="shared" si="75"/>
        <v>8.1636160522471427E-3</v>
      </c>
      <c r="E92" s="25">
        <f t="shared" ref="E92:F92" si="81">SUM(E89:E90)</f>
        <v>0</v>
      </c>
      <c r="F92" s="26">
        <f t="shared" si="81"/>
        <v>33.97</v>
      </c>
      <c r="G92" s="56">
        <f t="shared" si="76"/>
        <v>2.5679210196090291E-2</v>
      </c>
      <c r="H92" s="56"/>
      <c r="I92" s="26">
        <f>SUM(I89:I91)</f>
        <v>2.77</v>
      </c>
      <c r="J92" s="56">
        <f t="shared" si="77"/>
        <v>1.0659996151625937E-2</v>
      </c>
      <c r="K92" s="56"/>
      <c r="L92" s="56"/>
      <c r="M92" s="26">
        <f t="shared" si="79"/>
        <v>0.86999999999999988</v>
      </c>
      <c r="N92" s="57">
        <f t="shared" si="80"/>
        <v>0.45789473684210519</v>
      </c>
      <c r="O92" s="57">
        <f t="shared" si="78"/>
        <v>8.1542537533117465E-2</v>
      </c>
      <c r="Q92" s="165"/>
    </row>
    <row r="93" spans="1:18" s="149" customFormat="1" ht="15.75">
      <c r="A93" s="23" t="s">
        <v>252</v>
      </c>
      <c r="B93" s="25">
        <v>0</v>
      </c>
      <c r="C93" s="150">
        <v>0</v>
      </c>
      <c r="D93" s="87">
        <f t="shared" si="75"/>
        <v>0</v>
      </c>
      <c r="E93" s="23"/>
      <c r="F93" s="22">
        <v>0</v>
      </c>
      <c r="G93" s="24">
        <f t="shared" si="76"/>
        <v>0</v>
      </c>
      <c r="H93" s="24"/>
      <c r="I93" s="22">
        <v>0</v>
      </c>
      <c r="J93" s="96">
        <f t="shared" si="77"/>
        <v>0</v>
      </c>
      <c r="K93" s="96"/>
      <c r="L93" s="96"/>
      <c r="M93" s="22">
        <f t="shared" si="79"/>
        <v>0</v>
      </c>
      <c r="N93" s="54">
        <v>0</v>
      </c>
      <c r="O93" s="54">
        <v>0</v>
      </c>
      <c r="Q93" s="165"/>
    </row>
    <row r="94" spans="1:18" s="149" customFormat="1" ht="15.75">
      <c r="A94" s="23" t="s">
        <v>253</v>
      </c>
      <c r="B94" s="25">
        <v>13.17</v>
      </c>
      <c r="C94" s="151">
        <v>0.17</v>
      </c>
      <c r="D94" s="87">
        <f t="shared" si="75"/>
        <v>7.3042880467474435E-4</v>
      </c>
      <c r="E94" s="23"/>
      <c r="F94" s="22">
        <v>14.55</v>
      </c>
      <c r="G94" s="24">
        <f t="shared" si="76"/>
        <v>1.0998896330677473E-2</v>
      </c>
      <c r="H94" s="24"/>
      <c r="I94" s="22">
        <v>3.38</v>
      </c>
      <c r="J94" s="96">
        <f t="shared" si="77"/>
        <v>1.3007504329420818E-2</v>
      </c>
      <c r="K94" s="96"/>
      <c r="L94" s="96"/>
      <c r="M94" s="22">
        <f t="shared" si="79"/>
        <v>3.21</v>
      </c>
      <c r="N94" s="54">
        <f t="shared" si="80"/>
        <v>18.882352941176467</v>
      </c>
      <c r="O94" s="54">
        <f t="shared" si="78"/>
        <v>0.23230240549828177</v>
      </c>
      <c r="Q94" s="165"/>
    </row>
    <row r="95" spans="1:18" s="149" customFormat="1" ht="15.75">
      <c r="A95" s="23" t="s">
        <v>261</v>
      </c>
      <c r="B95" s="25">
        <v>-0.3</v>
      </c>
      <c r="C95" s="151">
        <v>0</v>
      </c>
      <c r="D95" s="87">
        <f t="shared" si="75"/>
        <v>0</v>
      </c>
      <c r="E95" s="23"/>
      <c r="F95" s="22">
        <v>0.05</v>
      </c>
      <c r="G95" s="24">
        <f t="shared" si="76"/>
        <v>3.7796894607139082E-5</v>
      </c>
      <c r="H95" s="24"/>
      <c r="I95" s="22">
        <v>0</v>
      </c>
      <c r="J95" s="96">
        <f t="shared" si="77"/>
        <v>0</v>
      </c>
      <c r="K95" s="96"/>
      <c r="L95" s="96"/>
      <c r="M95" s="22">
        <f t="shared" si="79"/>
        <v>0</v>
      </c>
      <c r="N95" s="54">
        <v>0</v>
      </c>
      <c r="O95" s="54">
        <f t="shared" si="78"/>
        <v>0</v>
      </c>
      <c r="Q95" s="165"/>
    </row>
    <row r="96" spans="1:18" s="149" customFormat="1" ht="15.75">
      <c r="A96" s="152" t="s">
        <v>254</v>
      </c>
      <c r="B96" s="25">
        <f>SUM(B93:B95)</f>
        <v>12.87</v>
      </c>
      <c r="C96" s="25">
        <f>SUM(C93:C95)</f>
        <v>0.17</v>
      </c>
      <c r="D96" s="88">
        <f t="shared" si="75"/>
        <v>7.3042880467474435E-4</v>
      </c>
      <c r="E96" s="25">
        <f t="shared" ref="E96" si="82">SUM(E93:E94)</f>
        <v>0</v>
      </c>
      <c r="F96" s="26">
        <f>SUM(F93:F95)</f>
        <v>14.600000000000001</v>
      </c>
      <c r="G96" s="56">
        <f t="shared" si="76"/>
        <v>1.1036693225284612E-2</v>
      </c>
      <c r="H96" s="56"/>
      <c r="I96" s="26">
        <f>SUM(I93:I95)</f>
        <v>3.38</v>
      </c>
      <c r="J96" s="56">
        <f t="shared" si="77"/>
        <v>1.3007504329420818E-2</v>
      </c>
      <c r="K96" s="56"/>
      <c r="L96" s="56"/>
      <c r="M96" s="26">
        <f t="shared" si="79"/>
        <v>3.21</v>
      </c>
      <c r="N96" s="57">
        <f t="shared" si="80"/>
        <v>18.882352941176467</v>
      </c>
      <c r="O96" s="57">
        <f t="shared" si="78"/>
        <v>0.23150684931506846</v>
      </c>
      <c r="Q96" s="165"/>
    </row>
    <row r="97" spans="1:17" s="149" customFormat="1" ht="15.75">
      <c r="A97" s="23" t="s">
        <v>255</v>
      </c>
      <c r="B97" s="26">
        <v>24.12</v>
      </c>
      <c r="C97" s="151">
        <v>1.61</v>
      </c>
      <c r="D97" s="87">
        <f t="shared" si="75"/>
        <v>6.9175904442725792E-3</v>
      </c>
      <c r="E97" s="23"/>
      <c r="F97" s="22">
        <v>17.600000000000001</v>
      </c>
      <c r="G97" s="24">
        <f t="shared" si="76"/>
        <v>1.3304506901712957E-2</v>
      </c>
      <c r="H97" s="24"/>
      <c r="I97" s="22">
        <v>0.15</v>
      </c>
      <c r="J97" s="96">
        <f t="shared" si="77"/>
        <v>5.7725610929382329E-4</v>
      </c>
      <c r="K97" s="96"/>
      <c r="L97" s="96"/>
      <c r="M97" s="22">
        <f t="shared" si="79"/>
        <v>-1.4600000000000002</v>
      </c>
      <c r="N97" s="54">
        <f t="shared" si="80"/>
        <v>-0.90683229813664601</v>
      </c>
      <c r="O97" s="54">
        <f t="shared" si="78"/>
        <v>8.5227272727272721E-3</v>
      </c>
      <c r="Q97" s="165"/>
    </row>
    <row r="98" spans="1:17" s="149" customFormat="1" ht="15.75">
      <c r="A98" s="23" t="s">
        <v>256</v>
      </c>
      <c r="B98" s="25">
        <v>145.66</v>
      </c>
      <c r="C98" s="151">
        <v>4.3499999999999996</v>
      </c>
      <c r="D98" s="87">
        <f t="shared" si="75"/>
        <v>1.8690384119618455E-2</v>
      </c>
      <c r="E98" s="23"/>
      <c r="F98" s="22">
        <v>11.56</v>
      </c>
      <c r="G98" s="24">
        <f t="shared" si="76"/>
        <v>8.7386420331705562E-3</v>
      </c>
      <c r="H98" s="24"/>
      <c r="I98" s="22">
        <v>6.27</v>
      </c>
      <c r="J98" s="96">
        <f t="shared" si="77"/>
        <v>2.4129305368481811E-2</v>
      </c>
      <c r="K98" s="96"/>
      <c r="L98" s="96"/>
      <c r="M98" s="22">
        <f t="shared" si="79"/>
        <v>1.92</v>
      </c>
      <c r="N98" s="54">
        <f t="shared" si="80"/>
        <v>0.44137931034482758</v>
      </c>
      <c r="O98" s="54">
        <f t="shared" si="78"/>
        <v>0.54238754325259508</v>
      </c>
      <c r="Q98" s="165"/>
    </row>
    <row r="99" spans="1:17" s="149" customFormat="1" ht="15.75">
      <c r="A99" s="152" t="s">
        <v>257</v>
      </c>
      <c r="B99" s="25">
        <f t="shared" ref="B99:I102" si="83">SUM(B97:B98)</f>
        <v>169.78</v>
      </c>
      <c r="C99" s="26">
        <f t="shared" si="83"/>
        <v>5.96</v>
      </c>
      <c r="D99" s="88">
        <f t="shared" si="75"/>
        <v>2.5607974563891037E-2</v>
      </c>
      <c r="E99" s="25">
        <f t="shared" si="83"/>
        <v>0</v>
      </c>
      <c r="F99" s="26">
        <f t="shared" si="83"/>
        <v>29.160000000000004</v>
      </c>
      <c r="G99" s="56">
        <f t="shared" si="76"/>
        <v>2.2043148934883513E-2</v>
      </c>
      <c r="H99" s="56"/>
      <c r="I99" s="26">
        <f t="shared" si="83"/>
        <v>6.42</v>
      </c>
      <c r="J99" s="56">
        <f t="shared" si="77"/>
        <v>2.4706561477775637E-2</v>
      </c>
      <c r="K99" s="56"/>
      <c r="L99" s="56"/>
      <c r="M99" s="26">
        <f t="shared" si="79"/>
        <v>0.45999999999999996</v>
      </c>
      <c r="N99" s="57">
        <f t="shared" si="80"/>
        <v>7.7181208053691275E-2</v>
      </c>
      <c r="O99" s="57">
        <f t="shared" si="78"/>
        <v>0.22016460905349791</v>
      </c>
      <c r="Q99" s="165"/>
    </row>
    <row r="100" spans="1:17" s="149" customFormat="1" ht="15.75">
      <c r="A100" s="23" t="s">
        <v>258</v>
      </c>
      <c r="B100" s="26">
        <v>12.31</v>
      </c>
      <c r="C100" s="151">
        <v>4.28</v>
      </c>
      <c r="D100" s="87">
        <f t="shared" si="75"/>
        <v>1.8389619317693565E-2</v>
      </c>
      <c r="E100" s="23"/>
      <c r="F100" s="22">
        <v>13.17</v>
      </c>
      <c r="G100" s="24">
        <f t="shared" si="76"/>
        <v>9.9557020395204341E-3</v>
      </c>
      <c r="H100" s="24"/>
      <c r="I100" s="22">
        <v>1.93</v>
      </c>
      <c r="J100" s="96">
        <f t="shared" si="77"/>
        <v>7.4273619395805266E-3</v>
      </c>
      <c r="K100" s="96"/>
      <c r="L100" s="96"/>
      <c r="M100" s="22">
        <f t="shared" si="79"/>
        <v>-2.3500000000000005</v>
      </c>
      <c r="N100" s="54">
        <f t="shared" si="80"/>
        <v>-0.54906542056074781</v>
      </c>
      <c r="O100" s="54">
        <f t="shared" si="78"/>
        <v>0.14654517843583903</v>
      </c>
      <c r="Q100" s="165"/>
    </row>
    <row r="101" spans="1:17" s="149" customFormat="1" ht="15.75">
      <c r="A101" s="23" t="s">
        <v>259</v>
      </c>
      <c r="B101" s="25">
        <v>101.34</v>
      </c>
      <c r="C101" s="151">
        <v>1.64</v>
      </c>
      <c r="D101" s="87">
        <f t="shared" si="75"/>
        <v>7.0464896450975331E-3</v>
      </c>
      <c r="E101" s="23"/>
      <c r="F101" s="22">
        <v>65.03</v>
      </c>
      <c r="G101" s="24">
        <f t="shared" si="76"/>
        <v>4.9158641126045087E-2</v>
      </c>
      <c r="H101" s="24"/>
      <c r="I101" s="22">
        <v>5.95</v>
      </c>
      <c r="J101" s="96">
        <f t="shared" si="77"/>
        <v>2.2897825668654993E-2</v>
      </c>
      <c r="K101" s="96"/>
      <c r="L101" s="96"/>
      <c r="M101" s="22">
        <f t="shared" si="79"/>
        <v>4.3100000000000005</v>
      </c>
      <c r="N101" s="54">
        <f t="shared" si="80"/>
        <v>2.6280487804878052</v>
      </c>
      <c r="O101" s="54">
        <f t="shared" si="78"/>
        <v>9.1496232508073191E-2</v>
      </c>
      <c r="Q101" s="165"/>
    </row>
    <row r="102" spans="1:17" s="149" customFormat="1" ht="15.75">
      <c r="A102" s="152" t="s">
        <v>289</v>
      </c>
      <c r="B102" s="25">
        <f t="shared" si="83"/>
        <v>113.65</v>
      </c>
      <c r="C102" s="26">
        <f t="shared" si="83"/>
        <v>5.92</v>
      </c>
      <c r="D102" s="88">
        <f t="shared" si="75"/>
        <v>2.5436108962791096E-2</v>
      </c>
      <c r="E102" s="25">
        <f t="shared" si="83"/>
        <v>0</v>
      </c>
      <c r="F102" s="26">
        <f t="shared" si="83"/>
        <v>78.2</v>
      </c>
      <c r="G102" s="56">
        <f t="shared" si="76"/>
        <v>5.9114343165565526E-2</v>
      </c>
      <c r="H102" s="56"/>
      <c r="I102" s="26">
        <f t="shared" si="83"/>
        <v>7.88</v>
      </c>
      <c r="J102" s="56">
        <f t="shared" si="77"/>
        <v>3.0325187608235517E-2</v>
      </c>
      <c r="K102" s="56"/>
      <c r="L102" s="56"/>
      <c r="M102" s="26">
        <f t="shared" si="79"/>
        <v>1.96</v>
      </c>
      <c r="N102" s="57">
        <f t="shared" si="80"/>
        <v>0.33108108108108109</v>
      </c>
      <c r="O102" s="57">
        <f t="shared" si="78"/>
        <v>0.10076726342710997</v>
      </c>
      <c r="Q102" s="165"/>
    </row>
    <row r="103" spans="1:17">
      <c r="Q103" s="166"/>
    </row>
    <row r="104" spans="1:17">
      <c r="A104" s="79"/>
      <c r="B104" s="285" t="s">
        <v>291</v>
      </c>
      <c r="C104" s="312" t="str">
        <f>'PU Wise OWE'!$B$7</f>
        <v>Actuals upto April-23</v>
      </c>
      <c r="D104" s="285" t="s">
        <v>168</v>
      </c>
      <c r="E104" s="285"/>
      <c r="F104" s="338" t="str">
        <f>'PU Wise OWE'!$B$5</f>
        <v xml:space="preserve">VOA 2024-25 </v>
      </c>
      <c r="G104" s="285" t="s">
        <v>299</v>
      </c>
      <c r="H104" s="153"/>
      <c r="I104" s="312" t="str">
        <f>I40</f>
        <v>Actuals upto April-24</v>
      </c>
      <c r="J104" s="285" t="s">
        <v>200</v>
      </c>
      <c r="K104" s="153"/>
      <c r="L104" s="153"/>
      <c r="M104" s="284" t="s">
        <v>142</v>
      </c>
      <c r="N104" s="284"/>
      <c r="O104" s="287" t="s">
        <v>298</v>
      </c>
      <c r="Q104" s="166"/>
    </row>
    <row r="105" spans="1:17">
      <c r="A105" s="135" t="s">
        <v>186</v>
      </c>
      <c r="B105" s="286"/>
      <c r="C105" s="286"/>
      <c r="D105" s="286"/>
      <c r="E105" s="286"/>
      <c r="F105" s="339"/>
      <c r="G105" s="286"/>
      <c r="H105" s="154"/>
      <c r="I105" s="286"/>
      <c r="J105" s="286"/>
      <c r="K105" s="154"/>
      <c r="L105" s="154"/>
      <c r="M105" s="81" t="s">
        <v>140</v>
      </c>
      <c r="N105" s="82" t="s">
        <v>141</v>
      </c>
      <c r="O105" s="287"/>
      <c r="Q105" s="166"/>
    </row>
    <row r="106" spans="1:17" ht="15.75">
      <c r="A106" s="23" t="s">
        <v>212</v>
      </c>
      <c r="B106" s="23">
        <v>305.92</v>
      </c>
      <c r="C106" s="111">
        <v>19.18</v>
      </c>
      <c r="D106" s="87">
        <f t="shared" ref="D106:D109" si="84">C106/$C$7</f>
        <v>8.2409555727421147E-2</v>
      </c>
      <c r="E106" s="23"/>
      <c r="F106" s="20">
        <v>115.89</v>
      </c>
      <c r="G106" s="24">
        <f t="shared" ref="G106:G109" si="85">F106/$F$7</f>
        <v>8.760564232042696E-2</v>
      </c>
      <c r="H106" s="24"/>
      <c r="I106" s="107">
        <v>28.26</v>
      </c>
      <c r="J106" s="96">
        <f t="shared" ref="J106:J109" si="86">I106/$I$7</f>
        <v>0.10875505099095632</v>
      </c>
      <c r="K106" s="96"/>
      <c r="L106" s="96"/>
      <c r="M106" s="22">
        <f>I106-C106</f>
        <v>9.0800000000000018</v>
      </c>
      <c r="N106" s="54">
        <f>M106/C106</f>
        <v>0.47340980187695525</v>
      </c>
      <c r="O106" s="54">
        <f t="shared" ref="O106:O109" si="87">I106/F106</f>
        <v>0.24385192855293814</v>
      </c>
      <c r="Q106" s="165"/>
    </row>
    <row r="107" spans="1:17" ht="15.75">
      <c r="A107" s="23" t="s">
        <v>211</v>
      </c>
      <c r="B107" s="23">
        <v>266.58999999999997</v>
      </c>
      <c r="C107" s="83">
        <v>27.95</v>
      </c>
      <c r="D107" s="87">
        <f t="shared" si="84"/>
        <v>0.12009108876858296</v>
      </c>
      <c r="E107" s="23"/>
      <c r="F107" s="107">
        <v>750</v>
      </c>
      <c r="G107" s="24">
        <f t="shared" si="85"/>
        <v>0.56695341910708619</v>
      </c>
      <c r="H107" s="24"/>
      <c r="I107" s="107">
        <v>40.58</v>
      </c>
      <c r="J107" s="96">
        <f t="shared" si="86"/>
        <v>0.15616701943428898</v>
      </c>
      <c r="K107" s="96"/>
      <c r="L107" s="96"/>
      <c r="M107" s="22">
        <f t="shared" ref="M107:M109" si="88">I107-C107</f>
        <v>12.629999999999999</v>
      </c>
      <c r="N107" s="54">
        <f t="shared" ref="N107:N109" si="89">M107/C107</f>
        <v>0.45187835420393557</v>
      </c>
      <c r="O107" s="54">
        <f t="shared" si="87"/>
        <v>5.4106666666666664E-2</v>
      </c>
      <c r="Q107" s="165"/>
    </row>
    <row r="108" spans="1:17" ht="15.75">
      <c r="A108" s="89" t="s">
        <v>210</v>
      </c>
      <c r="B108" s="23">
        <v>544.78</v>
      </c>
      <c r="C108" s="83">
        <v>165.44</v>
      </c>
      <c r="D108" s="87">
        <f t="shared" si="84"/>
        <v>0.71083612614935121</v>
      </c>
      <c r="E108" s="23"/>
      <c r="F108" s="107">
        <v>676.5</v>
      </c>
      <c r="G108" s="24">
        <f t="shared" si="85"/>
        <v>0.51139198403459174</v>
      </c>
      <c r="H108" s="24"/>
      <c r="I108" s="20">
        <v>301.26</v>
      </c>
      <c r="J108" s="96">
        <f t="shared" si="86"/>
        <v>1.1593611699057147</v>
      </c>
      <c r="K108" s="96"/>
      <c r="L108" s="96"/>
      <c r="M108" s="22">
        <f t="shared" si="88"/>
        <v>135.82</v>
      </c>
      <c r="N108" s="54">
        <f t="shared" si="89"/>
        <v>0.82096228239845259</v>
      </c>
      <c r="O108" s="54">
        <f t="shared" si="87"/>
        <v>0.44532150776053214</v>
      </c>
      <c r="Q108" s="165"/>
    </row>
    <row r="109" spans="1:17" ht="15.75">
      <c r="A109" s="25" t="s">
        <v>125</v>
      </c>
      <c r="B109" s="25">
        <f>SUM(B106:B108)</f>
        <v>1117.29</v>
      </c>
      <c r="C109" s="141">
        <f>+C106+C107+C108</f>
        <v>212.57</v>
      </c>
      <c r="D109" s="88">
        <f t="shared" si="84"/>
        <v>0.91333677064535523</v>
      </c>
      <c r="E109" s="25"/>
      <c r="F109" s="141">
        <f>+F106+F107+F108</f>
        <v>1542.3899999999999</v>
      </c>
      <c r="G109" s="56">
        <f t="shared" si="85"/>
        <v>1.1659510454621049</v>
      </c>
      <c r="H109" s="56"/>
      <c r="I109" s="106">
        <f>SUM(I106:I108)</f>
        <v>370.1</v>
      </c>
      <c r="J109" s="56">
        <f t="shared" si="86"/>
        <v>1.4242832403309602</v>
      </c>
      <c r="K109" s="56"/>
      <c r="L109" s="56"/>
      <c r="M109" s="26">
        <f t="shared" si="88"/>
        <v>157.53000000000003</v>
      </c>
      <c r="N109" s="57">
        <f t="shared" si="89"/>
        <v>0.74107352871995125</v>
      </c>
      <c r="O109" s="57">
        <f t="shared" si="87"/>
        <v>0.23995228184830039</v>
      </c>
      <c r="Q109" s="165"/>
    </row>
    <row r="110" spans="1:17">
      <c r="C110" s="139"/>
      <c r="Q110" s="166"/>
    </row>
    <row r="111" spans="1:17">
      <c r="A111" s="135" t="s">
        <v>213</v>
      </c>
      <c r="B111" s="23"/>
      <c r="C111" s="83"/>
      <c r="D111" s="23"/>
      <c r="E111" s="23"/>
      <c r="F111" s="23"/>
      <c r="G111" s="23"/>
      <c r="H111" s="23"/>
      <c r="I111" s="23"/>
      <c r="J111" s="23"/>
      <c r="K111" s="23"/>
      <c r="L111" s="23"/>
      <c r="M111" s="23"/>
      <c r="N111" s="23"/>
      <c r="O111" s="23"/>
      <c r="Q111" s="166"/>
    </row>
    <row r="112" spans="1:17" ht="15.75">
      <c r="A112" s="23" t="s">
        <v>214</v>
      </c>
      <c r="B112" s="22">
        <v>28.69</v>
      </c>
      <c r="C112" s="111">
        <v>5.63</v>
      </c>
      <c r="D112" s="87">
        <f t="shared" ref="D112:D115" si="90">C112/$C$7</f>
        <v>2.4190083354816531E-2</v>
      </c>
      <c r="E112" s="23"/>
      <c r="F112" s="22">
        <v>27.91</v>
      </c>
      <c r="G112" s="24">
        <f t="shared" ref="G112:G115" si="91">F112/$F$7</f>
        <v>2.1098226569705034E-2</v>
      </c>
      <c r="H112" s="24"/>
      <c r="I112" s="23">
        <v>0.22</v>
      </c>
      <c r="J112" s="96">
        <f t="shared" ref="J112:J115" si="92">I112/$I$7</f>
        <v>8.4664229363094084E-4</v>
      </c>
      <c r="K112" s="96"/>
      <c r="L112" s="96"/>
      <c r="M112" s="22">
        <f>I112-C112</f>
        <v>-5.41</v>
      </c>
      <c r="N112" s="54">
        <f>M112/C112</f>
        <v>-0.96092362344582594</v>
      </c>
      <c r="O112" s="54">
        <f t="shared" ref="O112:O115" si="93">I112/F112</f>
        <v>7.8824793980652088E-3</v>
      </c>
      <c r="Q112" s="165"/>
    </row>
    <row r="113" spans="1:17" ht="15.75">
      <c r="A113" s="23" t="s">
        <v>215</v>
      </c>
      <c r="B113" s="22">
        <v>38.6</v>
      </c>
      <c r="C113" s="83">
        <v>2.54</v>
      </c>
      <c r="D113" s="87">
        <f t="shared" si="90"/>
        <v>1.0913465669846179E-2</v>
      </c>
      <c r="E113" s="23"/>
      <c r="F113" s="23">
        <v>33.72</v>
      </c>
      <c r="G113" s="24">
        <f t="shared" si="91"/>
        <v>2.5490225723054594E-2</v>
      </c>
      <c r="H113" s="24"/>
      <c r="I113" s="22">
        <v>0.11</v>
      </c>
      <c r="J113" s="96">
        <f t="shared" si="92"/>
        <v>4.2332114681547042E-4</v>
      </c>
      <c r="K113" s="96"/>
      <c r="L113" s="96"/>
      <c r="M113" s="22">
        <f t="shared" ref="M113:M115" si="94">I113-C113</f>
        <v>-2.4300000000000002</v>
      </c>
      <c r="N113" s="54">
        <f t="shared" ref="N113:N115" si="95">M113/C113</f>
        <v>-0.95669291338582685</v>
      </c>
      <c r="O113" s="54">
        <f t="shared" si="93"/>
        <v>3.2621589561091344E-3</v>
      </c>
      <c r="Q113" s="165"/>
    </row>
    <row r="114" spans="1:17" ht="15.75">
      <c r="A114" s="89" t="s">
        <v>216</v>
      </c>
      <c r="B114" s="23">
        <v>33.32</v>
      </c>
      <c r="C114" s="83">
        <v>2.81</v>
      </c>
      <c r="D114" s="87">
        <f t="shared" si="90"/>
        <v>1.2073558477270775E-2</v>
      </c>
      <c r="E114" s="23"/>
      <c r="F114" s="23">
        <v>33.19</v>
      </c>
      <c r="G114" s="24">
        <f t="shared" si="91"/>
        <v>2.5089578640218921E-2</v>
      </c>
      <c r="H114" s="24"/>
      <c r="I114" s="22">
        <v>3.03</v>
      </c>
      <c r="J114" s="96">
        <f t="shared" si="92"/>
        <v>1.166057340773523E-2</v>
      </c>
      <c r="K114" s="96"/>
      <c r="L114" s="96"/>
      <c r="M114" s="22">
        <f t="shared" si="94"/>
        <v>0.21999999999999975</v>
      </c>
      <c r="N114" s="54">
        <f t="shared" si="95"/>
        <v>7.8291814946619132E-2</v>
      </c>
      <c r="O114" s="54">
        <f t="shared" si="93"/>
        <v>9.1292557999397408E-2</v>
      </c>
      <c r="Q114" s="165"/>
    </row>
    <row r="115" spans="1:17" ht="15.75">
      <c r="A115" s="25" t="s">
        <v>125</v>
      </c>
      <c r="B115" s="26">
        <f>SUM(B112:B114)</f>
        <v>100.61000000000001</v>
      </c>
      <c r="C115" s="148">
        <f>SUM(C112:C114)</f>
        <v>10.98</v>
      </c>
      <c r="D115" s="88">
        <f t="shared" si="90"/>
        <v>4.7177107501933491E-2</v>
      </c>
      <c r="E115" s="25"/>
      <c r="F115" s="25">
        <f>SUM(F112:F114)</f>
        <v>94.82</v>
      </c>
      <c r="G115" s="56">
        <f t="shared" si="91"/>
        <v>7.1678030932978545E-2</v>
      </c>
      <c r="H115" s="56"/>
      <c r="I115" s="25">
        <f>SUM(I112:I114)</f>
        <v>3.36</v>
      </c>
      <c r="J115" s="56">
        <f t="shared" si="92"/>
        <v>1.2930536848181642E-2</v>
      </c>
      <c r="K115" s="56"/>
      <c r="L115" s="56"/>
      <c r="M115" s="26">
        <f t="shared" si="94"/>
        <v>-7.620000000000001</v>
      </c>
      <c r="N115" s="57">
        <f t="shared" si="95"/>
        <v>-0.69398907103825147</v>
      </c>
      <c r="O115" s="57">
        <f t="shared" si="93"/>
        <v>3.543556211769669E-2</v>
      </c>
      <c r="Q115" s="165"/>
    </row>
    <row r="118" spans="1:17">
      <c r="B118" s="34"/>
      <c r="C118" s="140"/>
      <c r="D118" s="31"/>
      <c r="E118" s="31"/>
      <c r="F118" s="31"/>
    </row>
    <row r="119" spans="1:17">
      <c r="B119" s="31"/>
      <c r="C119" s="140"/>
      <c r="D119" s="31"/>
      <c r="E119" s="31"/>
      <c r="F119" s="31"/>
    </row>
    <row r="120" spans="1:17">
      <c r="B120" s="31"/>
      <c r="C120" s="140"/>
      <c r="D120" s="31"/>
      <c r="E120" s="31"/>
      <c r="F120" s="31"/>
    </row>
    <row r="121" spans="1:17">
      <c r="B121" s="31"/>
      <c r="C121" s="140"/>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workbookViewId="0">
      <selection activeCell="S56" sqref="S56"/>
    </sheetView>
  </sheetViews>
  <sheetFormatPr defaultRowHeight="15"/>
  <cols>
    <col min="1" max="1" width="14.7109375" style="274" customWidth="1"/>
    <col min="2" max="12" width="10.85546875" style="274" customWidth="1"/>
    <col min="13" max="13" width="8.140625" style="274" customWidth="1"/>
    <col min="14" max="256" width="9.140625" style="274"/>
    <col min="257" max="257" width="14.7109375" style="274" customWidth="1"/>
    <col min="258" max="268" width="10.85546875" style="274" customWidth="1"/>
    <col min="269" max="269" width="8.140625" style="274" customWidth="1"/>
    <col min="270" max="512" width="9.140625" style="274"/>
    <col min="513" max="513" width="14.7109375" style="274" customWidth="1"/>
    <col min="514" max="524" width="10.85546875" style="274" customWidth="1"/>
    <col min="525" max="525" width="8.140625" style="274" customWidth="1"/>
    <col min="526" max="768" width="9.140625" style="274"/>
    <col min="769" max="769" width="14.7109375" style="274" customWidth="1"/>
    <col min="770" max="780" width="10.85546875" style="274" customWidth="1"/>
    <col min="781" max="781" width="8.140625" style="274" customWidth="1"/>
    <col min="782" max="1024" width="9.140625" style="274"/>
    <col min="1025" max="1025" width="14.7109375" style="274" customWidth="1"/>
    <col min="1026" max="1036" width="10.85546875" style="274" customWidth="1"/>
    <col min="1037" max="1037" width="8.140625" style="274" customWidth="1"/>
    <col min="1038" max="1280" width="9.140625" style="274"/>
    <col min="1281" max="1281" width="14.7109375" style="274" customWidth="1"/>
    <col min="1282" max="1292" width="10.85546875" style="274" customWidth="1"/>
    <col min="1293" max="1293" width="8.140625" style="274" customWidth="1"/>
    <col min="1294" max="1536" width="9.140625" style="274"/>
    <col min="1537" max="1537" width="14.7109375" style="274" customWidth="1"/>
    <col min="1538" max="1548" width="10.85546875" style="274" customWidth="1"/>
    <col min="1549" max="1549" width="8.140625" style="274" customWidth="1"/>
    <col min="1550" max="1792" width="9.140625" style="274"/>
    <col min="1793" max="1793" width="14.7109375" style="274" customWidth="1"/>
    <col min="1794" max="1804" width="10.85546875" style="274" customWidth="1"/>
    <col min="1805" max="1805" width="8.140625" style="274" customWidth="1"/>
    <col min="1806" max="2048" width="9.140625" style="274"/>
    <col min="2049" max="2049" width="14.7109375" style="274" customWidth="1"/>
    <col min="2050" max="2060" width="10.85546875" style="274" customWidth="1"/>
    <col min="2061" max="2061" width="8.140625" style="274" customWidth="1"/>
    <col min="2062" max="2304" width="9.140625" style="274"/>
    <col min="2305" max="2305" width="14.7109375" style="274" customWidth="1"/>
    <col min="2306" max="2316" width="10.85546875" style="274" customWidth="1"/>
    <col min="2317" max="2317" width="8.140625" style="274" customWidth="1"/>
    <col min="2318" max="2560" width="9.140625" style="274"/>
    <col min="2561" max="2561" width="14.7109375" style="274" customWidth="1"/>
    <col min="2562" max="2572" width="10.85546875" style="274" customWidth="1"/>
    <col min="2573" max="2573" width="8.140625" style="274" customWidth="1"/>
    <col min="2574" max="2816" width="9.140625" style="274"/>
    <col min="2817" max="2817" width="14.7109375" style="274" customWidth="1"/>
    <col min="2818" max="2828" width="10.85546875" style="274" customWidth="1"/>
    <col min="2829" max="2829" width="8.140625" style="274" customWidth="1"/>
    <col min="2830" max="3072" width="9.140625" style="274"/>
    <col min="3073" max="3073" width="14.7109375" style="274" customWidth="1"/>
    <col min="3074" max="3084" width="10.85546875" style="274" customWidth="1"/>
    <col min="3085" max="3085" width="8.140625" style="274" customWidth="1"/>
    <col min="3086" max="3328" width="9.140625" style="274"/>
    <col min="3329" max="3329" width="14.7109375" style="274" customWidth="1"/>
    <col min="3330" max="3340" width="10.85546875" style="274" customWidth="1"/>
    <col min="3341" max="3341" width="8.140625" style="274" customWidth="1"/>
    <col min="3342" max="3584" width="9.140625" style="274"/>
    <col min="3585" max="3585" width="14.7109375" style="274" customWidth="1"/>
    <col min="3586" max="3596" width="10.85546875" style="274" customWidth="1"/>
    <col min="3597" max="3597" width="8.140625" style="274" customWidth="1"/>
    <col min="3598" max="3840" width="9.140625" style="274"/>
    <col min="3841" max="3841" width="14.7109375" style="274" customWidth="1"/>
    <col min="3842" max="3852" width="10.85546875" style="274" customWidth="1"/>
    <col min="3853" max="3853" width="8.140625" style="274" customWidth="1"/>
    <col min="3854" max="4096" width="9.140625" style="274"/>
    <col min="4097" max="4097" width="14.7109375" style="274" customWidth="1"/>
    <col min="4098" max="4108" width="10.85546875" style="274" customWidth="1"/>
    <col min="4109" max="4109" width="8.140625" style="274" customWidth="1"/>
    <col min="4110" max="4352" width="9.140625" style="274"/>
    <col min="4353" max="4353" width="14.7109375" style="274" customWidth="1"/>
    <col min="4354" max="4364" width="10.85546875" style="274" customWidth="1"/>
    <col min="4365" max="4365" width="8.140625" style="274" customWidth="1"/>
    <col min="4366" max="4608" width="9.140625" style="274"/>
    <col min="4609" max="4609" width="14.7109375" style="274" customWidth="1"/>
    <col min="4610" max="4620" width="10.85546875" style="274" customWidth="1"/>
    <col min="4621" max="4621" width="8.140625" style="274" customWidth="1"/>
    <col min="4622" max="4864" width="9.140625" style="274"/>
    <col min="4865" max="4865" width="14.7109375" style="274" customWidth="1"/>
    <col min="4866" max="4876" width="10.85546875" style="274" customWidth="1"/>
    <col min="4877" max="4877" width="8.140625" style="274" customWidth="1"/>
    <col min="4878" max="5120" width="9.140625" style="274"/>
    <col min="5121" max="5121" width="14.7109375" style="274" customWidth="1"/>
    <col min="5122" max="5132" width="10.85546875" style="274" customWidth="1"/>
    <col min="5133" max="5133" width="8.140625" style="274" customWidth="1"/>
    <col min="5134" max="5376" width="9.140625" style="274"/>
    <col min="5377" max="5377" width="14.7109375" style="274" customWidth="1"/>
    <col min="5378" max="5388" width="10.85546875" style="274" customWidth="1"/>
    <col min="5389" max="5389" width="8.140625" style="274" customWidth="1"/>
    <col min="5390" max="5632" width="9.140625" style="274"/>
    <col min="5633" max="5633" width="14.7109375" style="274" customWidth="1"/>
    <col min="5634" max="5644" width="10.85546875" style="274" customWidth="1"/>
    <col min="5645" max="5645" width="8.140625" style="274" customWidth="1"/>
    <col min="5646" max="5888" width="9.140625" style="274"/>
    <col min="5889" max="5889" width="14.7109375" style="274" customWidth="1"/>
    <col min="5890" max="5900" width="10.85546875" style="274" customWidth="1"/>
    <col min="5901" max="5901" width="8.140625" style="274" customWidth="1"/>
    <col min="5902" max="6144" width="9.140625" style="274"/>
    <col min="6145" max="6145" width="14.7109375" style="274" customWidth="1"/>
    <col min="6146" max="6156" width="10.85546875" style="274" customWidth="1"/>
    <col min="6157" max="6157" width="8.140625" style="274" customWidth="1"/>
    <col min="6158" max="6400" width="9.140625" style="274"/>
    <col min="6401" max="6401" width="14.7109375" style="274" customWidth="1"/>
    <col min="6402" max="6412" width="10.85546875" style="274" customWidth="1"/>
    <col min="6413" max="6413" width="8.140625" style="274" customWidth="1"/>
    <col min="6414" max="6656" width="9.140625" style="274"/>
    <col min="6657" max="6657" width="14.7109375" style="274" customWidth="1"/>
    <col min="6658" max="6668" width="10.85546875" style="274" customWidth="1"/>
    <col min="6669" max="6669" width="8.140625" style="274" customWidth="1"/>
    <col min="6670" max="6912" width="9.140625" style="274"/>
    <col min="6913" max="6913" width="14.7109375" style="274" customWidth="1"/>
    <col min="6914" max="6924" width="10.85546875" style="274" customWidth="1"/>
    <col min="6925" max="6925" width="8.140625" style="274" customWidth="1"/>
    <col min="6926" max="7168" width="9.140625" style="274"/>
    <col min="7169" max="7169" width="14.7109375" style="274" customWidth="1"/>
    <col min="7170" max="7180" width="10.85546875" style="274" customWidth="1"/>
    <col min="7181" max="7181" width="8.140625" style="274" customWidth="1"/>
    <col min="7182" max="7424" width="9.140625" style="274"/>
    <col min="7425" max="7425" width="14.7109375" style="274" customWidth="1"/>
    <col min="7426" max="7436" width="10.85546875" style="274" customWidth="1"/>
    <col min="7437" max="7437" width="8.140625" style="274" customWidth="1"/>
    <col min="7438" max="7680" width="9.140625" style="274"/>
    <col min="7681" max="7681" width="14.7109375" style="274" customWidth="1"/>
    <col min="7682" max="7692" width="10.85546875" style="274" customWidth="1"/>
    <col min="7693" max="7693" width="8.140625" style="274" customWidth="1"/>
    <col min="7694" max="7936" width="9.140625" style="274"/>
    <col min="7937" max="7937" width="14.7109375" style="274" customWidth="1"/>
    <col min="7938" max="7948" width="10.85546875" style="274" customWidth="1"/>
    <col min="7949" max="7949" width="8.140625" style="274" customWidth="1"/>
    <col min="7950" max="8192" width="9.140625" style="274"/>
    <col min="8193" max="8193" width="14.7109375" style="274" customWidth="1"/>
    <col min="8194" max="8204" width="10.85546875" style="274" customWidth="1"/>
    <col min="8205" max="8205" width="8.140625" style="274" customWidth="1"/>
    <col min="8206" max="8448" width="9.140625" style="274"/>
    <col min="8449" max="8449" width="14.7109375" style="274" customWidth="1"/>
    <col min="8450" max="8460" width="10.85546875" style="274" customWidth="1"/>
    <col min="8461" max="8461" width="8.140625" style="274" customWidth="1"/>
    <col min="8462" max="8704" width="9.140625" style="274"/>
    <col min="8705" max="8705" width="14.7109375" style="274" customWidth="1"/>
    <col min="8706" max="8716" width="10.85546875" style="274" customWidth="1"/>
    <col min="8717" max="8717" width="8.140625" style="274" customWidth="1"/>
    <col min="8718" max="8960" width="9.140625" style="274"/>
    <col min="8961" max="8961" width="14.7109375" style="274" customWidth="1"/>
    <col min="8962" max="8972" width="10.85546875" style="274" customWidth="1"/>
    <col min="8973" max="8973" width="8.140625" style="274" customWidth="1"/>
    <col min="8974" max="9216" width="9.140625" style="274"/>
    <col min="9217" max="9217" width="14.7109375" style="274" customWidth="1"/>
    <col min="9218" max="9228" width="10.85546875" style="274" customWidth="1"/>
    <col min="9229" max="9229" width="8.140625" style="274" customWidth="1"/>
    <col min="9230" max="9472" width="9.140625" style="274"/>
    <col min="9473" max="9473" width="14.7109375" style="274" customWidth="1"/>
    <col min="9474" max="9484" width="10.85546875" style="274" customWidth="1"/>
    <col min="9485" max="9485" width="8.140625" style="274" customWidth="1"/>
    <col min="9486" max="9728" width="9.140625" style="274"/>
    <col min="9729" max="9729" width="14.7109375" style="274" customWidth="1"/>
    <col min="9730" max="9740" width="10.85546875" style="274" customWidth="1"/>
    <col min="9741" max="9741" width="8.140625" style="274" customWidth="1"/>
    <col min="9742" max="9984" width="9.140625" style="274"/>
    <col min="9985" max="9985" width="14.7109375" style="274" customWidth="1"/>
    <col min="9986" max="9996" width="10.85546875" style="274" customWidth="1"/>
    <col min="9997" max="9997" width="8.140625" style="274" customWidth="1"/>
    <col min="9998" max="10240" width="9.140625" style="274"/>
    <col min="10241" max="10241" width="14.7109375" style="274" customWidth="1"/>
    <col min="10242" max="10252" width="10.85546875" style="274" customWidth="1"/>
    <col min="10253" max="10253" width="8.140625" style="274" customWidth="1"/>
    <col min="10254" max="10496" width="9.140625" style="274"/>
    <col min="10497" max="10497" width="14.7109375" style="274" customWidth="1"/>
    <col min="10498" max="10508" width="10.85546875" style="274" customWidth="1"/>
    <col min="10509" max="10509" width="8.140625" style="274" customWidth="1"/>
    <col min="10510" max="10752" width="9.140625" style="274"/>
    <col min="10753" max="10753" width="14.7109375" style="274" customWidth="1"/>
    <col min="10754" max="10764" width="10.85546875" style="274" customWidth="1"/>
    <col min="10765" max="10765" width="8.140625" style="274" customWidth="1"/>
    <col min="10766" max="11008" width="9.140625" style="274"/>
    <col min="11009" max="11009" width="14.7109375" style="274" customWidth="1"/>
    <col min="11010" max="11020" width="10.85546875" style="274" customWidth="1"/>
    <col min="11021" max="11021" width="8.140625" style="274" customWidth="1"/>
    <col min="11022" max="11264" width="9.140625" style="274"/>
    <col min="11265" max="11265" width="14.7109375" style="274" customWidth="1"/>
    <col min="11266" max="11276" width="10.85546875" style="274" customWidth="1"/>
    <col min="11277" max="11277" width="8.140625" style="274" customWidth="1"/>
    <col min="11278" max="11520" width="9.140625" style="274"/>
    <col min="11521" max="11521" width="14.7109375" style="274" customWidth="1"/>
    <col min="11522" max="11532" width="10.85546875" style="274" customWidth="1"/>
    <col min="11533" max="11533" width="8.140625" style="274" customWidth="1"/>
    <col min="11534" max="11776" width="9.140625" style="274"/>
    <col min="11777" max="11777" width="14.7109375" style="274" customWidth="1"/>
    <col min="11778" max="11788" width="10.85546875" style="274" customWidth="1"/>
    <col min="11789" max="11789" width="8.140625" style="274" customWidth="1"/>
    <col min="11790" max="12032" width="9.140625" style="274"/>
    <col min="12033" max="12033" width="14.7109375" style="274" customWidth="1"/>
    <col min="12034" max="12044" width="10.85546875" style="274" customWidth="1"/>
    <col min="12045" max="12045" width="8.140625" style="274" customWidth="1"/>
    <col min="12046" max="12288" width="9.140625" style="274"/>
    <col min="12289" max="12289" width="14.7109375" style="274" customWidth="1"/>
    <col min="12290" max="12300" width="10.85546875" style="274" customWidth="1"/>
    <col min="12301" max="12301" width="8.140625" style="274" customWidth="1"/>
    <col min="12302" max="12544" width="9.140625" style="274"/>
    <col min="12545" max="12545" width="14.7109375" style="274" customWidth="1"/>
    <col min="12546" max="12556" width="10.85546875" style="274" customWidth="1"/>
    <col min="12557" max="12557" width="8.140625" style="274" customWidth="1"/>
    <col min="12558" max="12800" width="9.140625" style="274"/>
    <col min="12801" max="12801" width="14.7109375" style="274" customWidth="1"/>
    <col min="12802" max="12812" width="10.85546875" style="274" customWidth="1"/>
    <col min="12813" max="12813" width="8.140625" style="274" customWidth="1"/>
    <col min="12814" max="13056" width="9.140625" style="274"/>
    <col min="13057" max="13057" width="14.7109375" style="274" customWidth="1"/>
    <col min="13058" max="13068" width="10.85546875" style="274" customWidth="1"/>
    <col min="13069" max="13069" width="8.140625" style="274" customWidth="1"/>
    <col min="13070" max="13312" width="9.140625" style="274"/>
    <col min="13313" max="13313" width="14.7109375" style="274" customWidth="1"/>
    <col min="13314" max="13324" width="10.85546875" style="274" customWidth="1"/>
    <col min="13325" max="13325" width="8.140625" style="274" customWidth="1"/>
    <col min="13326" max="13568" width="9.140625" style="274"/>
    <col min="13569" max="13569" width="14.7109375" style="274" customWidth="1"/>
    <col min="13570" max="13580" width="10.85546875" style="274" customWidth="1"/>
    <col min="13581" max="13581" width="8.140625" style="274" customWidth="1"/>
    <col min="13582" max="13824" width="9.140625" style="274"/>
    <col min="13825" max="13825" width="14.7109375" style="274" customWidth="1"/>
    <col min="13826" max="13836" width="10.85546875" style="274" customWidth="1"/>
    <col min="13837" max="13837" width="8.140625" style="274" customWidth="1"/>
    <col min="13838" max="14080" width="9.140625" style="274"/>
    <col min="14081" max="14081" width="14.7109375" style="274" customWidth="1"/>
    <col min="14082" max="14092" width="10.85546875" style="274" customWidth="1"/>
    <col min="14093" max="14093" width="8.140625" style="274" customWidth="1"/>
    <col min="14094" max="14336" width="9.140625" style="274"/>
    <col min="14337" max="14337" width="14.7109375" style="274" customWidth="1"/>
    <col min="14338" max="14348" width="10.85546875" style="274" customWidth="1"/>
    <col min="14349" max="14349" width="8.140625" style="274" customWidth="1"/>
    <col min="14350" max="14592" width="9.140625" style="274"/>
    <col min="14593" max="14593" width="14.7109375" style="274" customWidth="1"/>
    <col min="14594" max="14604" width="10.85546875" style="274" customWidth="1"/>
    <col min="14605" max="14605" width="8.140625" style="274" customWidth="1"/>
    <col min="14606" max="14848" width="9.140625" style="274"/>
    <col min="14849" max="14849" width="14.7109375" style="274" customWidth="1"/>
    <col min="14850" max="14860" width="10.85546875" style="274" customWidth="1"/>
    <col min="14861" max="14861" width="8.140625" style="274" customWidth="1"/>
    <col min="14862" max="15104" width="9.140625" style="274"/>
    <col min="15105" max="15105" width="14.7109375" style="274" customWidth="1"/>
    <col min="15106" max="15116" width="10.85546875" style="274" customWidth="1"/>
    <col min="15117" max="15117" width="8.140625" style="274" customWidth="1"/>
    <col min="15118" max="15360" width="9.140625" style="274"/>
    <col min="15361" max="15361" width="14.7109375" style="274" customWidth="1"/>
    <col min="15362" max="15372" width="10.85546875" style="274" customWidth="1"/>
    <col min="15373" max="15373" width="8.140625" style="274" customWidth="1"/>
    <col min="15374" max="15616" width="9.140625" style="274"/>
    <col min="15617" max="15617" width="14.7109375" style="274" customWidth="1"/>
    <col min="15618" max="15628" width="10.85546875" style="274" customWidth="1"/>
    <col min="15629" max="15629" width="8.140625" style="274" customWidth="1"/>
    <col min="15630" max="15872" width="9.140625" style="274"/>
    <col min="15873" max="15873" width="14.7109375" style="274" customWidth="1"/>
    <col min="15874" max="15884" width="10.85546875" style="274" customWidth="1"/>
    <col min="15885" max="15885" width="8.140625" style="274" customWidth="1"/>
    <col min="15886" max="16128" width="9.140625" style="274"/>
    <col min="16129" max="16129" width="14.7109375" style="274" customWidth="1"/>
    <col min="16130" max="16140" width="10.85546875" style="274" customWidth="1"/>
    <col min="16141" max="16141" width="8.140625" style="274" customWidth="1"/>
    <col min="16142" max="16384" width="9.140625" style="274"/>
  </cols>
  <sheetData>
    <row r="1" spans="1:13">
      <c r="A1" s="280" t="s">
        <v>319</v>
      </c>
      <c r="B1" s="281"/>
      <c r="C1" s="281"/>
      <c r="D1" s="281"/>
      <c r="E1" s="281"/>
      <c r="F1" s="281"/>
      <c r="G1" s="281"/>
      <c r="H1" s="281"/>
      <c r="I1" s="281"/>
      <c r="J1" s="281"/>
      <c r="K1" s="281"/>
      <c r="L1" s="281"/>
      <c r="M1" s="281"/>
    </row>
    <row r="2" spans="1:13">
      <c r="A2" s="280" t="s">
        <v>320</v>
      </c>
      <c r="B2" s="281"/>
      <c r="C2" s="281"/>
      <c r="D2" s="281"/>
      <c r="E2" s="281"/>
      <c r="F2" s="281"/>
      <c r="G2" s="281"/>
      <c r="H2" s="281"/>
      <c r="I2" s="281"/>
      <c r="J2" s="281"/>
      <c r="K2" s="281"/>
      <c r="L2" s="281"/>
      <c r="M2" s="281"/>
    </row>
    <row r="3" spans="1:13">
      <c r="A3" s="275" t="s">
        <v>0</v>
      </c>
      <c r="B3" s="275" t="s">
        <v>1</v>
      </c>
      <c r="C3" s="275" t="s">
        <v>2</v>
      </c>
      <c r="D3" s="275" t="s">
        <v>3</v>
      </c>
      <c r="E3" s="275" t="s">
        <v>4</v>
      </c>
      <c r="F3" s="275" t="s">
        <v>5</v>
      </c>
      <c r="G3" s="275" t="s">
        <v>6</v>
      </c>
      <c r="H3" s="275" t="s">
        <v>7</v>
      </c>
      <c r="I3" s="275" t="s">
        <v>8</v>
      </c>
      <c r="J3" s="275" t="s">
        <v>9</v>
      </c>
      <c r="K3" s="275" t="s">
        <v>10</v>
      </c>
      <c r="L3" s="275" t="s">
        <v>11</v>
      </c>
      <c r="M3" s="275" t="s">
        <v>12</v>
      </c>
    </row>
    <row r="4" spans="1:13">
      <c r="A4" s="275" t="s">
        <v>13</v>
      </c>
      <c r="B4" s="29">
        <v>39244</v>
      </c>
      <c r="C4" s="29">
        <v>193037</v>
      </c>
      <c r="D4" s="29">
        <v>40846</v>
      </c>
      <c r="E4" s="29">
        <v>12618</v>
      </c>
      <c r="F4" s="29">
        <v>50904</v>
      </c>
      <c r="G4" s="29">
        <v>143268</v>
      </c>
      <c r="H4" s="29">
        <v>151862</v>
      </c>
      <c r="I4" s="29">
        <v>558</v>
      </c>
      <c r="J4" s="29">
        <v>20828</v>
      </c>
      <c r="K4" s="29">
        <v>39113</v>
      </c>
      <c r="L4" s="28" t="s">
        <v>14</v>
      </c>
      <c r="M4" s="29">
        <v>692279</v>
      </c>
    </row>
    <row r="5" spans="1:13">
      <c r="A5" s="275" t="s">
        <v>15</v>
      </c>
      <c r="B5" s="29">
        <v>20882</v>
      </c>
      <c r="C5" s="29">
        <v>67389</v>
      </c>
      <c r="D5" s="29">
        <v>21636</v>
      </c>
      <c r="E5" s="29">
        <v>6808</v>
      </c>
      <c r="F5" s="29">
        <v>27084</v>
      </c>
      <c r="G5" s="29">
        <v>93134</v>
      </c>
      <c r="H5" s="29">
        <v>83665</v>
      </c>
      <c r="I5" s="29">
        <v>298</v>
      </c>
      <c r="J5" s="29">
        <v>10941</v>
      </c>
      <c r="K5" s="29">
        <v>19929</v>
      </c>
      <c r="L5" s="28" t="s">
        <v>14</v>
      </c>
      <c r="M5" s="29">
        <v>351767</v>
      </c>
    </row>
    <row r="6" spans="1:13">
      <c r="A6" s="275" t="s">
        <v>16</v>
      </c>
      <c r="B6" s="29">
        <v>119</v>
      </c>
      <c r="C6" s="29">
        <v>199</v>
      </c>
      <c r="D6" s="29">
        <v>18</v>
      </c>
      <c r="E6" s="28" t="s">
        <v>14</v>
      </c>
      <c r="F6" s="29">
        <v>2</v>
      </c>
      <c r="G6" s="29">
        <v>1</v>
      </c>
      <c r="H6" s="29">
        <v>399</v>
      </c>
      <c r="I6" s="28" t="s">
        <v>14</v>
      </c>
      <c r="J6" s="29">
        <v>36</v>
      </c>
      <c r="K6" s="28" t="s">
        <v>14</v>
      </c>
      <c r="L6" s="28" t="s">
        <v>14</v>
      </c>
      <c r="M6" s="29">
        <v>773</v>
      </c>
    </row>
    <row r="7" spans="1:13">
      <c r="A7" s="275" t="s">
        <v>17</v>
      </c>
      <c r="B7" s="29">
        <v>5415</v>
      </c>
      <c r="C7" s="29">
        <v>12491</v>
      </c>
      <c r="D7" s="29">
        <v>5707</v>
      </c>
      <c r="E7" s="29">
        <v>1648</v>
      </c>
      <c r="F7" s="29">
        <v>4821</v>
      </c>
      <c r="G7" s="29">
        <v>27563</v>
      </c>
      <c r="H7" s="29">
        <v>20860</v>
      </c>
      <c r="I7" s="29">
        <v>96</v>
      </c>
      <c r="J7" s="29">
        <v>2499</v>
      </c>
      <c r="K7" s="29">
        <v>2737</v>
      </c>
      <c r="L7" s="28" t="s">
        <v>14</v>
      </c>
      <c r="M7" s="29">
        <v>83837</v>
      </c>
    </row>
    <row r="8" spans="1:13">
      <c r="A8" s="275" t="s">
        <v>18</v>
      </c>
      <c r="B8" s="29">
        <v>1989</v>
      </c>
      <c r="C8" s="29">
        <v>9379</v>
      </c>
      <c r="D8" s="29">
        <v>2764</v>
      </c>
      <c r="E8" s="29">
        <v>947</v>
      </c>
      <c r="F8" s="29">
        <v>3607</v>
      </c>
      <c r="G8" s="29">
        <v>9370</v>
      </c>
      <c r="H8" s="29">
        <v>9068</v>
      </c>
      <c r="I8" s="29">
        <v>28</v>
      </c>
      <c r="J8" s="29">
        <v>1397</v>
      </c>
      <c r="K8" s="29">
        <v>1825</v>
      </c>
      <c r="L8" s="28" t="s">
        <v>14</v>
      </c>
      <c r="M8" s="29">
        <v>40374</v>
      </c>
    </row>
    <row r="9" spans="1:13">
      <c r="A9" s="275" t="s">
        <v>19</v>
      </c>
      <c r="B9" s="28" t="s">
        <v>14</v>
      </c>
      <c r="C9" s="28" t="s">
        <v>14</v>
      </c>
      <c r="D9" s="28" t="s">
        <v>14</v>
      </c>
      <c r="E9" s="28" t="s">
        <v>14</v>
      </c>
      <c r="F9" s="28" t="s">
        <v>14</v>
      </c>
      <c r="G9" s="28" t="s">
        <v>14</v>
      </c>
      <c r="H9" s="28" t="s">
        <v>14</v>
      </c>
      <c r="I9" s="28" t="s">
        <v>14</v>
      </c>
      <c r="J9" s="28" t="s">
        <v>14</v>
      </c>
      <c r="K9" s="28" t="s">
        <v>14</v>
      </c>
      <c r="L9" s="29">
        <v>85301</v>
      </c>
      <c r="M9" s="29">
        <v>85301</v>
      </c>
    </row>
    <row r="10" spans="1:13">
      <c r="A10" s="275"/>
      <c r="B10" s="28"/>
      <c r="C10" s="28"/>
      <c r="D10" s="28"/>
      <c r="E10" s="28"/>
      <c r="F10" s="28"/>
      <c r="G10" s="28"/>
      <c r="H10" s="28"/>
      <c r="I10" s="28"/>
      <c r="J10" s="28"/>
      <c r="K10" s="28"/>
      <c r="L10" s="29"/>
      <c r="M10" s="29"/>
    </row>
    <row r="11" spans="1:13">
      <c r="A11" s="275" t="s">
        <v>20</v>
      </c>
      <c r="B11" s="28" t="s">
        <v>14</v>
      </c>
      <c r="C11" s="28" t="s">
        <v>14</v>
      </c>
      <c r="D11" s="28" t="s">
        <v>14</v>
      </c>
      <c r="E11" s="28" t="s">
        <v>14</v>
      </c>
      <c r="F11" s="28" t="s">
        <v>14</v>
      </c>
      <c r="G11" s="29">
        <v>95050</v>
      </c>
      <c r="H11" s="29">
        <v>34201</v>
      </c>
      <c r="I11" s="29">
        <v>25</v>
      </c>
      <c r="J11" s="28" t="s">
        <v>14</v>
      </c>
      <c r="K11" s="28" t="s">
        <v>14</v>
      </c>
      <c r="L11" s="28" t="s">
        <v>14</v>
      </c>
      <c r="M11" s="29">
        <v>129276</v>
      </c>
    </row>
    <row r="12" spans="1:13">
      <c r="A12" s="275" t="s">
        <v>21</v>
      </c>
      <c r="B12" s="29">
        <v>36</v>
      </c>
      <c r="C12" s="28" t="s">
        <v>14</v>
      </c>
      <c r="D12" s="29">
        <v>0</v>
      </c>
      <c r="E12" s="29">
        <v>68</v>
      </c>
      <c r="F12" s="29">
        <v>75</v>
      </c>
      <c r="G12" s="29">
        <v>9043</v>
      </c>
      <c r="H12" s="29">
        <v>11562</v>
      </c>
      <c r="I12" s="28" t="s">
        <v>14</v>
      </c>
      <c r="J12" s="28" t="s">
        <v>14</v>
      </c>
      <c r="K12" s="28" t="s">
        <v>14</v>
      </c>
      <c r="L12" s="28" t="s">
        <v>14</v>
      </c>
      <c r="M12" s="29">
        <v>20784</v>
      </c>
    </row>
    <row r="13" spans="1:13">
      <c r="A13" s="275" t="s">
        <v>22</v>
      </c>
      <c r="B13" s="29">
        <v>212</v>
      </c>
      <c r="C13" s="29">
        <v>9810</v>
      </c>
      <c r="D13" s="29">
        <v>774</v>
      </c>
      <c r="E13" s="29">
        <v>1604</v>
      </c>
      <c r="F13" s="29">
        <v>1852</v>
      </c>
      <c r="G13" s="29">
        <v>15985</v>
      </c>
      <c r="H13" s="29">
        <v>21817</v>
      </c>
      <c r="I13" s="29">
        <v>6</v>
      </c>
      <c r="J13" s="29">
        <v>263</v>
      </c>
      <c r="K13" s="29">
        <v>10</v>
      </c>
      <c r="L13" s="28" t="s">
        <v>14</v>
      </c>
      <c r="M13" s="29">
        <v>52333</v>
      </c>
    </row>
    <row r="14" spans="1:13">
      <c r="A14" s="275" t="s">
        <v>23</v>
      </c>
      <c r="B14" s="29">
        <v>326</v>
      </c>
      <c r="C14" s="29">
        <v>13126</v>
      </c>
      <c r="D14" s="29">
        <v>291</v>
      </c>
      <c r="E14" s="29">
        <v>460</v>
      </c>
      <c r="F14" s="29">
        <v>1112</v>
      </c>
      <c r="G14" s="29">
        <v>15817</v>
      </c>
      <c r="H14" s="29">
        <v>8594</v>
      </c>
      <c r="I14" s="29">
        <v>4</v>
      </c>
      <c r="J14" s="29">
        <v>2327</v>
      </c>
      <c r="K14" s="29">
        <v>2403</v>
      </c>
      <c r="L14" s="28" t="s">
        <v>14</v>
      </c>
      <c r="M14" s="29">
        <v>44459</v>
      </c>
    </row>
    <row r="15" spans="1:13">
      <c r="A15" s="275" t="s">
        <v>24</v>
      </c>
      <c r="B15" s="29">
        <v>20</v>
      </c>
      <c r="C15" s="29">
        <v>50</v>
      </c>
      <c r="D15" s="28" t="s">
        <v>14</v>
      </c>
      <c r="E15" s="29">
        <v>1</v>
      </c>
      <c r="F15" s="29">
        <v>16</v>
      </c>
      <c r="G15" s="29">
        <v>7</v>
      </c>
      <c r="H15" s="29">
        <v>60</v>
      </c>
      <c r="I15" s="28" t="s">
        <v>14</v>
      </c>
      <c r="J15" s="29">
        <v>350</v>
      </c>
      <c r="K15" s="29">
        <v>41</v>
      </c>
      <c r="L15" s="28" t="s">
        <v>14</v>
      </c>
      <c r="M15" s="29">
        <v>546</v>
      </c>
    </row>
    <row r="16" spans="1:13">
      <c r="A16" s="275" t="s">
        <v>25</v>
      </c>
      <c r="B16" s="29">
        <v>262</v>
      </c>
      <c r="C16" s="29">
        <v>382</v>
      </c>
      <c r="D16" s="29">
        <v>86</v>
      </c>
      <c r="E16" s="29">
        <v>155</v>
      </c>
      <c r="F16" s="29">
        <v>385</v>
      </c>
      <c r="G16" s="29">
        <v>116</v>
      </c>
      <c r="H16" s="29">
        <v>907</v>
      </c>
      <c r="I16" s="28" t="s">
        <v>14</v>
      </c>
      <c r="J16" s="29">
        <v>29</v>
      </c>
      <c r="K16" s="29">
        <v>624</v>
      </c>
      <c r="L16" s="28" t="s">
        <v>14</v>
      </c>
      <c r="M16" s="29">
        <v>2945</v>
      </c>
    </row>
    <row r="17" spans="1:13">
      <c r="A17" s="275" t="s">
        <v>26</v>
      </c>
      <c r="B17" s="29">
        <v>2409</v>
      </c>
      <c r="C17" s="29">
        <v>21994</v>
      </c>
      <c r="D17" s="29">
        <v>772</v>
      </c>
      <c r="E17" s="29">
        <v>1466</v>
      </c>
      <c r="F17" s="29">
        <v>11710</v>
      </c>
      <c r="G17" s="29">
        <v>1829</v>
      </c>
      <c r="H17" s="29">
        <v>15463</v>
      </c>
      <c r="I17" s="29">
        <v>2</v>
      </c>
      <c r="J17" s="29">
        <v>520</v>
      </c>
      <c r="K17" s="29">
        <v>6735</v>
      </c>
      <c r="L17" s="28" t="s">
        <v>14</v>
      </c>
      <c r="M17" s="29">
        <v>62902</v>
      </c>
    </row>
    <row r="18" spans="1:13">
      <c r="A18" s="275"/>
      <c r="B18" s="29"/>
      <c r="C18" s="29"/>
      <c r="D18" s="29"/>
      <c r="E18" s="29"/>
      <c r="F18" s="29"/>
      <c r="G18" s="29"/>
      <c r="H18" s="29"/>
      <c r="I18" s="29"/>
      <c r="J18" s="29"/>
      <c r="K18" s="29"/>
      <c r="L18" s="28"/>
      <c r="M18" s="29"/>
    </row>
    <row r="19" spans="1:13">
      <c r="A19" s="275" t="s">
        <v>27</v>
      </c>
      <c r="B19" s="29">
        <v>315</v>
      </c>
      <c r="C19" s="29">
        <v>192</v>
      </c>
      <c r="D19" s="29">
        <v>94</v>
      </c>
      <c r="E19" s="28" t="s">
        <v>14</v>
      </c>
      <c r="F19" s="29">
        <v>357</v>
      </c>
      <c r="G19" s="29">
        <v>103</v>
      </c>
      <c r="H19" s="29">
        <v>965</v>
      </c>
      <c r="I19" s="28" t="s">
        <v>14</v>
      </c>
      <c r="J19" s="29">
        <v>3</v>
      </c>
      <c r="K19" s="29">
        <v>207</v>
      </c>
      <c r="L19" s="28" t="s">
        <v>14</v>
      </c>
      <c r="M19" s="29">
        <v>2237</v>
      </c>
    </row>
    <row r="20" spans="1:13">
      <c r="A20" s="275" t="s">
        <v>28</v>
      </c>
      <c r="B20" s="29">
        <v>229</v>
      </c>
      <c r="C20" s="29">
        <v>90</v>
      </c>
      <c r="D20" s="29">
        <v>16</v>
      </c>
      <c r="E20" s="28" t="s">
        <v>14</v>
      </c>
      <c r="F20" s="29">
        <v>69</v>
      </c>
      <c r="G20" s="29">
        <v>188</v>
      </c>
      <c r="H20" s="29">
        <v>305</v>
      </c>
      <c r="I20" s="28" t="s">
        <v>14</v>
      </c>
      <c r="J20" s="29">
        <v>5</v>
      </c>
      <c r="K20" s="29">
        <v>28</v>
      </c>
      <c r="L20" s="28" t="s">
        <v>14</v>
      </c>
      <c r="M20" s="29">
        <v>930</v>
      </c>
    </row>
    <row r="21" spans="1:13">
      <c r="A21" s="275" t="s">
        <v>29</v>
      </c>
      <c r="B21" s="29">
        <v>667</v>
      </c>
      <c r="C21" s="29">
        <v>516</v>
      </c>
      <c r="D21" s="29">
        <v>330</v>
      </c>
      <c r="E21" s="29">
        <v>131</v>
      </c>
      <c r="F21" s="29">
        <v>490</v>
      </c>
      <c r="G21" s="29">
        <v>621</v>
      </c>
      <c r="H21" s="29">
        <v>794</v>
      </c>
      <c r="I21" s="28" t="s">
        <v>14</v>
      </c>
      <c r="J21" s="29">
        <v>222</v>
      </c>
      <c r="K21" s="29">
        <v>210</v>
      </c>
      <c r="L21" s="28" t="s">
        <v>14</v>
      </c>
      <c r="M21" s="29">
        <v>3982</v>
      </c>
    </row>
    <row r="22" spans="1:13">
      <c r="A22" s="275" t="s">
        <v>30</v>
      </c>
      <c r="B22" s="29">
        <v>20</v>
      </c>
      <c r="C22" s="29">
        <v>2072</v>
      </c>
      <c r="D22" s="29">
        <v>95</v>
      </c>
      <c r="E22" s="28" t="s">
        <v>14</v>
      </c>
      <c r="F22" s="29">
        <v>527</v>
      </c>
      <c r="G22" s="28" t="s">
        <v>14</v>
      </c>
      <c r="H22" s="29">
        <v>1524</v>
      </c>
      <c r="I22" s="28" t="s">
        <v>14</v>
      </c>
      <c r="J22" s="29">
        <v>206</v>
      </c>
      <c r="K22" s="28" t="s">
        <v>14</v>
      </c>
      <c r="L22" s="28" t="s">
        <v>14</v>
      </c>
      <c r="M22" s="29">
        <v>4444</v>
      </c>
    </row>
    <row r="23" spans="1:13">
      <c r="A23" s="275"/>
      <c r="B23" s="29"/>
      <c r="C23" s="29"/>
      <c r="D23" s="29"/>
      <c r="E23" s="28"/>
      <c r="F23" s="29"/>
      <c r="G23" s="28"/>
      <c r="H23" s="29"/>
      <c r="I23" s="28"/>
      <c r="J23" s="29"/>
      <c r="K23" s="28"/>
      <c r="L23" s="28"/>
      <c r="M23" s="29"/>
    </row>
    <row r="24" spans="1:13">
      <c r="A24" s="275"/>
      <c r="B24" s="29"/>
      <c r="C24" s="29"/>
      <c r="D24" s="29"/>
      <c r="E24" s="28"/>
      <c r="F24" s="29"/>
      <c r="G24" s="28"/>
      <c r="H24" s="29"/>
      <c r="I24" s="28"/>
      <c r="J24" s="29"/>
      <c r="K24" s="28"/>
      <c r="L24" s="28"/>
      <c r="M24" s="29"/>
    </row>
    <row r="25" spans="1:13">
      <c r="A25" s="275" t="s">
        <v>31</v>
      </c>
      <c r="B25" s="29">
        <v>242</v>
      </c>
      <c r="C25" s="28" t="s">
        <v>14</v>
      </c>
      <c r="D25" s="29">
        <v>113</v>
      </c>
      <c r="E25" s="28" t="s">
        <v>14</v>
      </c>
      <c r="F25" s="28" t="s">
        <v>14</v>
      </c>
      <c r="G25" s="28" t="s">
        <v>14</v>
      </c>
      <c r="H25" s="29">
        <v>318</v>
      </c>
      <c r="I25" s="28" t="s">
        <v>14</v>
      </c>
      <c r="J25" s="28" t="s">
        <v>14</v>
      </c>
      <c r="K25" s="28" t="s">
        <v>14</v>
      </c>
      <c r="L25" s="28" t="s">
        <v>14</v>
      </c>
      <c r="M25" s="29">
        <v>673</v>
      </c>
    </row>
    <row r="26" spans="1:13">
      <c r="A26" s="275" t="s">
        <v>33</v>
      </c>
      <c r="B26" s="28" t="s">
        <v>14</v>
      </c>
      <c r="C26" s="28" t="s">
        <v>14</v>
      </c>
      <c r="D26" s="28" t="s">
        <v>14</v>
      </c>
      <c r="E26" s="28" t="s">
        <v>14</v>
      </c>
      <c r="F26" s="28" t="s">
        <v>14</v>
      </c>
      <c r="G26" s="28" t="s">
        <v>14</v>
      </c>
      <c r="H26" s="28" t="s">
        <v>14</v>
      </c>
      <c r="I26" s="28" t="s">
        <v>14</v>
      </c>
      <c r="J26" s="29">
        <v>111262</v>
      </c>
      <c r="K26" s="28" t="s">
        <v>14</v>
      </c>
      <c r="L26" s="28" t="s">
        <v>14</v>
      </c>
      <c r="M26" s="29">
        <v>111262</v>
      </c>
    </row>
    <row r="27" spans="1:13">
      <c r="A27" s="275" t="s">
        <v>34</v>
      </c>
      <c r="B27" s="28" t="s">
        <v>14</v>
      </c>
      <c r="C27" s="28" t="s">
        <v>14</v>
      </c>
      <c r="D27" s="28" t="s">
        <v>14</v>
      </c>
      <c r="E27" s="28" t="s">
        <v>14</v>
      </c>
      <c r="F27" s="28" t="s">
        <v>14</v>
      </c>
      <c r="G27" s="28" t="s">
        <v>14</v>
      </c>
      <c r="H27" s="28" t="s">
        <v>14</v>
      </c>
      <c r="I27" s="28" t="s">
        <v>14</v>
      </c>
      <c r="J27" s="29">
        <v>55996</v>
      </c>
      <c r="K27" s="28" t="s">
        <v>14</v>
      </c>
      <c r="L27" s="28" t="s">
        <v>14</v>
      </c>
      <c r="M27" s="29">
        <v>55996</v>
      </c>
    </row>
    <row r="28" spans="1:13">
      <c r="A28" s="275" t="s">
        <v>35</v>
      </c>
      <c r="B28" s="28" t="s">
        <v>14</v>
      </c>
      <c r="C28" s="29">
        <v>814</v>
      </c>
      <c r="D28" s="29">
        <v>-12950</v>
      </c>
      <c r="E28" s="29">
        <v>3815</v>
      </c>
      <c r="F28" s="29">
        <v>-2062</v>
      </c>
      <c r="G28" s="29">
        <v>541</v>
      </c>
      <c r="H28" s="29">
        <v>1408</v>
      </c>
      <c r="I28" s="29">
        <v>30753</v>
      </c>
      <c r="J28" s="29">
        <v>1</v>
      </c>
      <c r="K28" s="29">
        <v>213</v>
      </c>
      <c r="L28" s="28" t="s">
        <v>14</v>
      </c>
      <c r="M28" s="29">
        <v>22534</v>
      </c>
    </row>
    <row r="29" spans="1:13">
      <c r="A29" s="275" t="s">
        <v>36</v>
      </c>
      <c r="B29" s="29">
        <v>385</v>
      </c>
      <c r="C29" s="29">
        <v>4338</v>
      </c>
      <c r="D29" s="29">
        <v>3948</v>
      </c>
      <c r="E29" s="29">
        <v>1343</v>
      </c>
      <c r="F29" s="29">
        <v>64531</v>
      </c>
      <c r="G29" s="29">
        <v>1569</v>
      </c>
      <c r="H29" s="29">
        <v>1349</v>
      </c>
      <c r="I29" s="28" t="s">
        <v>14</v>
      </c>
      <c r="J29" s="29">
        <v>9269</v>
      </c>
      <c r="K29" s="28" t="s">
        <v>14</v>
      </c>
      <c r="L29" s="28" t="s">
        <v>14</v>
      </c>
      <c r="M29" s="29">
        <v>86732</v>
      </c>
    </row>
    <row r="30" spans="1:13">
      <c r="A30" s="275"/>
      <c r="B30" s="29"/>
      <c r="C30" s="29"/>
      <c r="D30" s="29"/>
      <c r="E30" s="29"/>
      <c r="F30" s="29"/>
      <c r="G30" s="29"/>
      <c r="H30" s="29"/>
      <c r="I30" s="28"/>
      <c r="J30" s="29"/>
      <c r="K30" s="28"/>
      <c r="L30" s="28"/>
      <c r="M30" s="29"/>
    </row>
    <row r="31" spans="1:13">
      <c r="A31" s="275" t="s">
        <v>37</v>
      </c>
      <c r="B31" s="28" t="s">
        <v>14</v>
      </c>
      <c r="C31" s="28" t="s">
        <v>14</v>
      </c>
      <c r="D31" s="28" t="s">
        <v>14</v>
      </c>
      <c r="E31" s="28" t="s">
        <v>14</v>
      </c>
      <c r="F31" s="28" t="s">
        <v>14</v>
      </c>
      <c r="G31" s="29">
        <v>11251</v>
      </c>
      <c r="H31" s="28" t="s">
        <v>14</v>
      </c>
      <c r="I31" s="29">
        <v>232566</v>
      </c>
      <c r="J31" s="29">
        <v>-731</v>
      </c>
      <c r="K31" s="28" t="s">
        <v>14</v>
      </c>
      <c r="L31" s="28" t="s">
        <v>14</v>
      </c>
      <c r="M31" s="29">
        <v>243086</v>
      </c>
    </row>
    <row r="32" spans="1:13">
      <c r="A32" s="275" t="s">
        <v>38</v>
      </c>
      <c r="B32" s="28" t="s">
        <v>14</v>
      </c>
      <c r="C32" s="28" t="s">
        <v>14</v>
      </c>
      <c r="D32" s="29">
        <v>30</v>
      </c>
      <c r="E32" s="28" t="s">
        <v>14</v>
      </c>
      <c r="F32" s="29">
        <v>109</v>
      </c>
      <c r="G32" s="28" t="s">
        <v>14</v>
      </c>
      <c r="H32" s="28" t="s">
        <v>14</v>
      </c>
      <c r="I32" s="28" t="s">
        <v>14</v>
      </c>
      <c r="J32" s="28" t="s">
        <v>14</v>
      </c>
      <c r="K32" s="28" t="s">
        <v>14</v>
      </c>
      <c r="L32" s="28" t="s">
        <v>14</v>
      </c>
      <c r="M32" s="29">
        <v>139</v>
      </c>
    </row>
    <row r="33" spans="1:13">
      <c r="A33" s="275" t="s">
        <v>40</v>
      </c>
      <c r="B33" s="29">
        <v>2272</v>
      </c>
      <c r="C33" s="29">
        <v>13499</v>
      </c>
      <c r="D33" s="29">
        <v>2519</v>
      </c>
      <c r="E33" s="29">
        <v>4227</v>
      </c>
      <c r="F33" s="29">
        <v>10942</v>
      </c>
      <c r="G33" s="29">
        <v>16207</v>
      </c>
      <c r="H33" s="29">
        <v>10853</v>
      </c>
      <c r="I33" s="28" t="s">
        <v>14</v>
      </c>
      <c r="J33" s="29">
        <v>4394</v>
      </c>
      <c r="K33" s="29">
        <v>420</v>
      </c>
      <c r="L33" s="28" t="s">
        <v>14</v>
      </c>
      <c r="M33" s="29">
        <v>65333</v>
      </c>
    </row>
    <row r="34" spans="1:13">
      <c r="A34" s="275" t="s">
        <v>41</v>
      </c>
      <c r="B34" s="28" t="s">
        <v>14</v>
      </c>
      <c r="C34" s="29">
        <v>499</v>
      </c>
      <c r="D34" s="29">
        <v>-21830</v>
      </c>
      <c r="E34" s="29">
        <v>10197</v>
      </c>
      <c r="F34" s="29">
        <v>-1339</v>
      </c>
      <c r="G34" s="29">
        <v>5</v>
      </c>
      <c r="H34" s="28" t="s">
        <v>14</v>
      </c>
      <c r="I34" s="29">
        <v>255</v>
      </c>
      <c r="J34" s="28" t="s">
        <v>14</v>
      </c>
      <c r="K34" s="28" t="s">
        <v>14</v>
      </c>
      <c r="L34" s="28" t="s">
        <v>14</v>
      </c>
      <c r="M34" s="29">
        <v>-12213</v>
      </c>
    </row>
    <row r="35" spans="1:13">
      <c r="A35" s="275"/>
      <c r="B35" s="28"/>
      <c r="C35" s="29"/>
      <c r="D35" s="29"/>
      <c r="E35" s="29"/>
      <c r="F35" s="29"/>
      <c r="G35" s="29"/>
      <c r="H35" s="28"/>
      <c r="I35" s="29"/>
      <c r="J35" s="28"/>
      <c r="K35" s="28"/>
      <c r="L35" s="28"/>
      <c r="M35" s="29"/>
    </row>
    <row r="36" spans="1:13">
      <c r="A36" s="275" t="s">
        <v>42</v>
      </c>
      <c r="B36" s="28" t="s">
        <v>14</v>
      </c>
      <c r="C36" s="28" t="s">
        <v>14</v>
      </c>
      <c r="D36" s="28" t="s">
        <v>14</v>
      </c>
      <c r="E36" s="29">
        <v>19137</v>
      </c>
      <c r="F36" s="28" t="s">
        <v>14</v>
      </c>
      <c r="G36" s="28" t="s">
        <v>14</v>
      </c>
      <c r="H36" s="28" t="s">
        <v>14</v>
      </c>
      <c r="I36" s="28" t="s">
        <v>14</v>
      </c>
      <c r="J36" s="28" t="s">
        <v>14</v>
      </c>
      <c r="K36" s="28" t="s">
        <v>14</v>
      </c>
      <c r="L36" s="28" t="s">
        <v>14</v>
      </c>
      <c r="M36" s="29">
        <v>19137</v>
      </c>
    </row>
    <row r="37" spans="1:13">
      <c r="A37" s="275" t="s">
        <v>43</v>
      </c>
      <c r="B37" s="28" t="s">
        <v>14</v>
      </c>
      <c r="C37" s="28" t="s">
        <v>14</v>
      </c>
      <c r="D37" s="28" t="s">
        <v>14</v>
      </c>
      <c r="E37" s="28" t="s">
        <v>14</v>
      </c>
      <c r="F37" s="28" t="s">
        <v>14</v>
      </c>
      <c r="G37" s="28" t="s">
        <v>14</v>
      </c>
      <c r="H37" s="28" t="s">
        <v>14</v>
      </c>
      <c r="I37" s="29">
        <v>11775</v>
      </c>
      <c r="J37" s="28" t="s">
        <v>14</v>
      </c>
      <c r="K37" s="28" t="s">
        <v>14</v>
      </c>
      <c r="L37" s="28" t="s">
        <v>14</v>
      </c>
      <c r="M37" s="29">
        <v>11775</v>
      </c>
    </row>
    <row r="38" spans="1:13">
      <c r="A38" s="275"/>
      <c r="B38" s="28"/>
      <c r="C38" s="28"/>
      <c r="D38" s="28"/>
      <c r="E38" s="28"/>
      <c r="F38" s="28"/>
      <c r="G38" s="28"/>
      <c r="H38" s="28"/>
      <c r="I38" s="29"/>
      <c r="J38" s="28"/>
      <c r="K38" s="28"/>
      <c r="L38" s="28"/>
      <c r="M38" s="29"/>
    </row>
    <row r="39" spans="1:13">
      <c r="A39" s="275"/>
      <c r="B39" s="28"/>
      <c r="C39" s="28"/>
      <c r="D39" s="28"/>
      <c r="E39" s="28"/>
      <c r="F39" s="28"/>
      <c r="G39" s="28"/>
      <c r="H39" s="28"/>
      <c r="I39" s="29"/>
      <c r="J39" s="28"/>
      <c r="K39" s="28"/>
      <c r="L39" s="28"/>
      <c r="M39" s="29"/>
    </row>
    <row r="40" spans="1:13">
      <c r="A40" s="275"/>
      <c r="B40" s="28"/>
      <c r="C40" s="28"/>
      <c r="D40" s="28"/>
      <c r="E40" s="28"/>
      <c r="F40" s="28"/>
      <c r="G40" s="28"/>
      <c r="H40" s="28"/>
      <c r="I40" s="29"/>
      <c r="J40" s="28"/>
      <c r="K40" s="28"/>
      <c r="L40" s="28"/>
      <c r="M40" s="29"/>
    </row>
    <row r="41" spans="1:13">
      <c r="A41" s="275" t="s">
        <v>44</v>
      </c>
      <c r="B41" s="28" t="s">
        <v>14</v>
      </c>
      <c r="C41" s="28" t="s">
        <v>14</v>
      </c>
      <c r="D41" s="28" t="s">
        <v>14</v>
      </c>
      <c r="E41" s="28" t="s">
        <v>14</v>
      </c>
      <c r="F41" s="28" t="s">
        <v>14</v>
      </c>
      <c r="G41" s="28" t="s">
        <v>14</v>
      </c>
      <c r="H41" s="28" t="s">
        <v>14</v>
      </c>
      <c r="I41" s="29">
        <v>9853</v>
      </c>
      <c r="J41" s="28" t="s">
        <v>14</v>
      </c>
      <c r="K41" s="28" t="s">
        <v>14</v>
      </c>
      <c r="L41" s="28" t="s">
        <v>14</v>
      </c>
      <c r="M41" s="29">
        <v>9853</v>
      </c>
    </row>
    <row r="42" spans="1:13">
      <c r="A42" s="275" t="s">
        <v>45</v>
      </c>
      <c r="B42" s="29">
        <v>0</v>
      </c>
      <c r="C42" s="29">
        <v>0</v>
      </c>
      <c r="D42" s="28" t="s">
        <v>14</v>
      </c>
      <c r="E42" s="29">
        <v>0</v>
      </c>
      <c r="F42" s="29">
        <v>0</v>
      </c>
      <c r="G42" s="29">
        <v>0</v>
      </c>
      <c r="H42" s="29">
        <v>0</v>
      </c>
      <c r="I42" s="28" t="s">
        <v>14</v>
      </c>
      <c r="J42" s="29">
        <v>0</v>
      </c>
      <c r="K42" s="29">
        <v>0</v>
      </c>
      <c r="L42" s="28" t="s">
        <v>14</v>
      </c>
      <c r="M42" s="29">
        <v>0</v>
      </c>
    </row>
    <row r="43" spans="1:13">
      <c r="A43" s="275" t="s">
        <v>46</v>
      </c>
      <c r="B43" s="29">
        <v>0</v>
      </c>
      <c r="C43" s="29">
        <v>0</v>
      </c>
      <c r="D43" s="28" t="s">
        <v>14</v>
      </c>
      <c r="E43" s="29">
        <v>0</v>
      </c>
      <c r="F43" s="29">
        <v>0</v>
      </c>
      <c r="G43" s="29">
        <v>0</v>
      </c>
      <c r="H43" s="29">
        <v>0</v>
      </c>
      <c r="I43" s="28" t="s">
        <v>14</v>
      </c>
      <c r="J43" s="29">
        <v>0</v>
      </c>
      <c r="K43" s="29">
        <v>0</v>
      </c>
      <c r="L43" s="28" t="s">
        <v>14</v>
      </c>
      <c r="M43" s="29">
        <v>0</v>
      </c>
    </row>
    <row r="44" spans="1:13">
      <c r="A44" s="275" t="s">
        <v>47</v>
      </c>
      <c r="B44" s="29">
        <v>0</v>
      </c>
      <c r="C44" s="29">
        <v>0</v>
      </c>
      <c r="D44" s="28" t="s">
        <v>14</v>
      </c>
      <c r="E44" s="29">
        <v>0</v>
      </c>
      <c r="F44" s="29">
        <v>0</v>
      </c>
      <c r="G44" s="29">
        <v>0</v>
      </c>
      <c r="H44" s="29">
        <v>0</v>
      </c>
      <c r="I44" s="28" t="s">
        <v>14</v>
      </c>
      <c r="J44" s="28" t="s">
        <v>14</v>
      </c>
      <c r="K44" s="29">
        <v>0</v>
      </c>
      <c r="L44" s="28" t="s">
        <v>14</v>
      </c>
      <c r="M44" s="29">
        <v>0</v>
      </c>
    </row>
    <row r="45" spans="1:13">
      <c r="A45" s="275" t="s">
        <v>48</v>
      </c>
      <c r="B45" s="29">
        <v>255</v>
      </c>
      <c r="C45" s="28" t="s">
        <v>14</v>
      </c>
      <c r="D45" s="28" t="s">
        <v>14</v>
      </c>
      <c r="E45" s="28" t="s">
        <v>14</v>
      </c>
      <c r="F45" s="28" t="s">
        <v>14</v>
      </c>
      <c r="G45" s="29">
        <v>161</v>
      </c>
      <c r="H45" s="29">
        <v>242</v>
      </c>
      <c r="I45" s="28" t="s">
        <v>14</v>
      </c>
      <c r="J45" s="28" t="s">
        <v>14</v>
      </c>
      <c r="K45" s="29">
        <v>7</v>
      </c>
      <c r="L45" s="28" t="s">
        <v>14</v>
      </c>
      <c r="M45" s="29">
        <v>664</v>
      </c>
    </row>
    <row r="46" spans="1:13">
      <c r="A46" s="275" t="s">
        <v>49</v>
      </c>
      <c r="B46" s="29">
        <v>41</v>
      </c>
      <c r="C46" s="29">
        <v>19</v>
      </c>
      <c r="D46" s="29">
        <v>115</v>
      </c>
      <c r="E46" s="28" t="s">
        <v>14</v>
      </c>
      <c r="F46" s="28" t="s">
        <v>14</v>
      </c>
      <c r="G46" s="28" t="s">
        <v>14</v>
      </c>
      <c r="H46" s="29">
        <v>63</v>
      </c>
      <c r="I46" s="28" t="s">
        <v>14</v>
      </c>
      <c r="J46" s="29">
        <v>22</v>
      </c>
      <c r="K46" s="28" t="s">
        <v>14</v>
      </c>
      <c r="L46" s="28" t="s">
        <v>14</v>
      </c>
      <c r="M46" s="29">
        <v>259</v>
      </c>
    </row>
    <row r="47" spans="1:13">
      <c r="A47" s="275" t="s">
        <v>50</v>
      </c>
      <c r="B47" s="29">
        <v>54</v>
      </c>
      <c r="C47" s="28" t="s">
        <v>14</v>
      </c>
      <c r="D47" s="28" t="s">
        <v>14</v>
      </c>
      <c r="E47" s="28" t="s">
        <v>14</v>
      </c>
      <c r="F47" s="28" t="s">
        <v>14</v>
      </c>
      <c r="G47" s="28" t="s">
        <v>14</v>
      </c>
      <c r="H47" s="28" t="s">
        <v>14</v>
      </c>
      <c r="I47" s="28" t="s">
        <v>14</v>
      </c>
      <c r="J47" s="28" t="s">
        <v>14</v>
      </c>
      <c r="K47" s="28" t="s">
        <v>14</v>
      </c>
      <c r="L47" s="28" t="s">
        <v>14</v>
      </c>
      <c r="M47" s="29">
        <v>54</v>
      </c>
    </row>
    <row r="48" spans="1:13">
      <c r="A48" s="275" t="s">
        <v>51</v>
      </c>
      <c r="B48" s="29">
        <v>32</v>
      </c>
      <c r="C48" s="28" t="s">
        <v>14</v>
      </c>
      <c r="D48" s="28" t="s">
        <v>14</v>
      </c>
      <c r="E48" s="28" t="s">
        <v>14</v>
      </c>
      <c r="F48" s="28" t="s">
        <v>14</v>
      </c>
      <c r="G48" s="28" t="s">
        <v>14</v>
      </c>
      <c r="H48" s="29">
        <v>4</v>
      </c>
      <c r="I48" s="28" t="s">
        <v>14</v>
      </c>
      <c r="J48" s="28" t="s">
        <v>14</v>
      </c>
      <c r="K48" s="28" t="s">
        <v>14</v>
      </c>
      <c r="L48" s="28" t="s">
        <v>14</v>
      </c>
      <c r="M48" s="29">
        <v>36</v>
      </c>
    </row>
    <row r="49" spans="1:13">
      <c r="A49" s="275" t="s">
        <v>52</v>
      </c>
      <c r="B49" s="28" t="s">
        <v>14</v>
      </c>
      <c r="C49" s="28" t="s">
        <v>14</v>
      </c>
      <c r="D49" s="28" t="s">
        <v>14</v>
      </c>
      <c r="E49" s="28" t="s">
        <v>14</v>
      </c>
      <c r="F49" s="28" t="s">
        <v>14</v>
      </c>
      <c r="G49" s="28" t="s">
        <v>14</v>
      </c>
      <c r="H49" s="28" t="s">
        <v>14</v>
      </c>
      <c r="I49" s="29">
        <v>1022</v>
      </c>
      <c r="J49" s="28" t="s">
        <v>14</v>
      </c>
      <c r="K49" s="28" t="s">
        <v>14</v>
      </c>
      <c r="L49" s="28" t="s">
        <v>14</v>
      </c>
      <c r="M49" s="29">
        <v>1022</v>
      </c>
    </row>
    <row r="50" spans="1:13">
      <c r="A50" s="275" t="s">
        <v>53</v>
      </c>
      <c r="B50" s="28" t="s">
        <v>14</v>
      </c>
      <c r="C50" s="28" t="s">
        <v>14</v>
      </c>
      <c r="D50" s="28" t="s">
        <v>14</v>
      </c>
      <c r="E50" s="28" t="s">
        <v>14</v>
      </c>
      <c r="F50" s="28" t="s">
        <v>14</v>
      </c>
      <c r="G50" s="28" t="s">
        <v>14</v>
      </c>
      <c r="H50" s="28" t="s">
        <v>14</v>
      </c>
      <c r="I50" s="29">
        <v>73284</v>
      </c>
      <c r="J50" s="28" t="s">
        <v>14</v>
      </c>
      <c r="K50" s="28" t="s">
        <v>14</v>
      </c>
      <c r="L50" s="28" t="s">
        <v>14</v>
      </c>
      <c r="M50" s="29">
        <v>73284</v>
      </c>
    </row>
    <row r="51" spans="1:13">
      <c r="A51" s="275" t="s">
        <v>54</v>
      </c>
      <c r="B51" s="28" t="s">
        <v>14</v>
      </c>
      <c r="C51" s="28" t="s">
        <v>14</v>
      </c>
      <c r="D51" s="29">
        <v>3505</v>
      </c>
      <c r="E51" s="29">
        <v>5962</v>
      </c>
      <c r="F51" s="28" t="s">
        <v>14</v>
      </c>
      <c r="G51" s="28" t="s">
        <v>14</v>
      </c>
      <c r="H51" s="28" t="s">
        <v>14</v>
      </c>
      <c r="I51" s="28" t="s">
        <v>14</v>
      </c>
      <c r="J51" s="28" t="s">
        <v>14</v>
      </c>
      <c r="K51" s="28" t="s">
        <v>14</v>
      </c>
      <c r="L51" s="28" t="s">
        <v>14</v>
      </c>
      <c r="M51" s="29">
        <v>9467</v>
      </c>
    </row>
    <row r="52" spans="1:13">
      <c r="A52" s="275" t="s">
        <v>55</v>
      </c>
      <c r="B52" s="28" t="s">
        <v>14</v>
      </c>
      <c r="C52" s="28" t="s">
        <v>14</v>
      </c>
      <c r="D52" s="29">
        <v>12835</v>
      </c>
      <c r="E52" s="29">
        <v>6812</v>
      </c>
      <c r="F52" s="28" t="s">
        <v>14</v>
      </c>
      <c r="G52" s="28" t="s">
        <v>14</v>
      </c>
      <c r="H52" s="28" t="s">
        <v>14</v>
      </c>
      <c r="I52" s="28" t="s">
        <v>14</v>
      </c>
      <c r="J52" s="28" t="s">
        <v>14</v>
      </c>
      <c r="K52" s="28" t="s">
        <v>14</v>
      </c>
      <c r="L52" s="28" t="s">
        <v>14</v>
      </c>
      <c r="M52" s="29">
        <v>19647</v>
      </c>
    </row>
    <row r="53" spans="1:13">
      <c r="A53" s="275" t="s">
        <v>56</v>
      </c>
      <c r="B53" s="29">
        <v>143</v>
      </c>
      <c r="C53" s="29">
        <v>1049</v>
      </c>
      <c r="D53" s="29">
        <v>268</v>
      </c>
      <c r="E53" s="29">
        <v>86</v>
      </c>
      <c r="F53" s="29">
        <v>1644</v>
      </c>
      <c r="G53" s="29">
        <v>1440</v>
      </c>
      <c r="H53" s="29">
        <v>738</v>
      </c>
      <c r="I53" s="28" t="s">
        <v>14</v>
      </c>
      <c r="J53" s="29">
        <v>890</v>
      </c>
      <c r="K53" s="29">
        <v>19</v>
      </c>
      <c r="L53" s="28" t="s">
        <v>14</v>
      </c>
      <c r="M53" s="29">
        <v>6278</v>
      </c>
    </row>
    <row r="54" spans="1:13">
      <c r="A54" s="275" t="s">
        <v>57</v>
      </c>
      <c r="B54" s="29">
        <v>143</v>
      </c>
      <c r="C54" s="29">
        <v>1049</v>
      </c>
      <c r="D54" s="29">
        <v>268</v>
      </c>
      <c r="E54" s="29">
        <v>86</v>
      </c>
      <c r="F54" s="29">
        <v>1644</v>
      </c>
      <c r="G54" s="29">
        <v>1440</v>
      </c>
      <c r="H54" s="29">
        <v>738</v>
      </c>
      <c r="I54" s="28" t="s">
        <v>14</v>
      </c>
      <c r="J54" s="29">
        <v>890</v>
      </c>
      <c r="K54" s="29">
        <v>19</v>
      </c>
      <c r="L54" s="28" t="s">
        <v>14</v>
      </c>
      <c r="M54" s="29">
        <v>6278</v>
      </c>
    </row>
    <row r="55" spans="1:13">
      <c r="A55" s="275"/>
      <c r="B55" s="29"/>
      <c r="C55" s="29"/>
      <c r="D55" s="29"/>
      <c r="E55" s="29"/>
      <c r="F55" s="29"/>
      <c r="G55" s="29"/>
      <c r="H55" s="29"/>
      <c r="I55" s="28"/>
      <c r="J55" s="29"/>
      <c r="K55" s="29"/>
      <c r="L55" s="28"/>
      <c r="M55" s="29"/>
    </row>
    <row r="56" spans="1:13">
      <c r="A56" s="275" t="s">
        <v>58</v>
      </c>
      <c r="B56" s="29">
        <v>4</v>
      </c>
      <c r="C56" s="29">
        <v>587</v>
      </c>
      <c r="D56" s="29">
        <v>481</v>
      </c>
      <c r="E56" s="29">
        <v>547</v>
      </c>
      <c r="F56" s="29">
        <v>3447</v>
      </c>
      <c r="G56" s="29">
        <v>303</v>
      </c>
      <c r="H56" s="29">
        <v>657</v>
      </c>
      <c r="I56" s="28" t="s">
        <v>14</v>
      </c>
      <c r="J56" s="29">
        <v>23</v>
      </c>
      <c r="K56" s="29">
        <v>2</v>
      </c>
      <c r="L56" s="28" t="s">
        <v>14</v>
      </c>
      <c r="M56" s="29">
        <v>6049</v>
      </c>
    </row>
    <row r="57" spans="1:13">
      <c r="A57" s="275" t="s">
        <v>59</v>
      </c>
      <c r="B57" s="29">
        <v>0</v>
      </c>
      <c r="C57" s="29">
        <v>0</v>
      </c>
      <c r="D57" s="29">
        <v>0</v>
      </c>
      <c r="E57" s="29">
        <v>0</v>
      </c>
      <c r="F57" s="29">
        <v>0</v>
      </c>
      <c r="G57" s="29">
        <v>0</v>
      </c>
      <c r="H57" s="29">
        <v>0</v>
      </c>
      <c r="I57" s="29">
        <v>0</v>
      </c>
      <c r="J57" s="29">
        <v>0</v>
      </c>
      <c r="K57" s="29">
        <v>0</v>
      </c>
      <c r="L57" s="29">
        <v>0</v>
      </c>
      <c r="M57" s="29">
        <v>0</v>
      </c>
    </row>
    <row r="58" spans="1:13">
      <c r="A58" s="275" t="s">
        <v>60</v>
      </c>
      <c r="B58" s="29">
        <v>937</v>
      </c>
      <c r="C58" s="28" t="s">
        <v>14</v>
      </c>
      <c r="D58" s="28" t="s">
        <v>14</v>
      </c>
      <c r="E58" s="28" t="s">
        <v>14</v>
      </c>
      <c r="F58" s="29">
        <v>552</v>
      </c>
      <c r="G58" s="28" t="s">
        <v>14</v>
      </c>
      <c r="H58" s="29">
        <v>1031</v>
      </c>
      <c r="I58" s="29">
        <v>1154</v>
      </c>
      <c r="J58" s="29">
        <v>447</v>
      </c>
      <c r="K58" s="29">
        <v>7895</v>
      </c>
      <c r="L58" s="29">
        <v>98648</v>
      </c>
      <c r="M58" s="29">
        <v>110665</v>
      </c>
    </row>
    <row r="59" spans="1:13">
      <c r="A59" s="275" t="s">
        <v>61</v>
      </c>
      <c r="B59" s="29">
        <v>76654</v>
      </c>
      <c r="C59" s="29">
        <v>352582</v>
      </c>
      <c r="D59" s="29">
        <v>62732</v>
      </c>
      <c r="E59" s="29">
        <v>78118</v>
      </c>
      <c r="F59" s="29">
        <v>182479</v>
      </c>
      <c r="G59" s="29">
        <v>445015</v>
      </c>
      <c r="H59" s="29">
        <v>379449</v>
      </c>
      <c r="I59" s="29">
        <v>361677</v>
      </c>
      <c r="J59" s="29">
        <v>222091</v>
      </c>
      <c r="K59" s="29">
        <v>82436</v>
      </c>
      <c r="L59" s="29">
        <v>183949</v>
      </c>
      <c r="M59" s="29">
        <v>2427183</v>
      </c>
    </row>
    <row r="60" spans="1:13">
      <c r="A60" s="275" t="s">
        <v>62</v>
      </c>
      <c r="B60" s="29">
        <v>0</v>
      </c>
      <c r="C60" s="29">
        <v>0</v>
      </c>
      <c r="D60" s="29">
        <v>0</v>
      </c>
      <c r="E60" s="29">
        <v>0</v>
      </c>
      <c r="F60" s="29">
        <v>0</v>
      </c>
      <c r="G60" s="29">
        <v>1205</v>
      </c>
      <c r="H60" s="29">
        <v>0</v>
      </c>
      <c r="I60" s="29">
        <v>0</v>
      </c>
      <c r="J60" s="29">
        <v>0</v>
      </c>
      <c r="K60" s="29">
        <v>0</v>
      </c>
      <c r="L60" s="29">
        <v>98528</v>
      </c>
      <c r="M60" s="29">
        <v>99733</v>
      </c>
    </row>
    <row r="61" spans="1:13">
      <c r="A61" s="275" t="s">
        <v>63</v>
      </c>
      <c r="B61" s="29">
        <v>76654</v>
      </c>
      <c r="C61" s="29">
        <v>352582</v>
      </c>
      <c r="D61" s="29">
        <v>62732</v>
      </c>
      <c r="E61" s="29">
        <v>78118</v>
      </c>
      <c r="F61" s="29">
        <v>182479</v>
      </c>
      <c r="G61" s="29">
        <v>443810</v>
      </c>
      <c r="H61" s="29">
        <v>379449</v>
      </c>
      <c r="I61" s="29">
        <v>361677</v>
      </c>
      <c r="J61" s="29">
        <v>222091</v>
      </c>
      <c r="K61" s="29">
        <v>82436</v>
      </c>
      <c r="L61" s="29">
        <v>85421</v>
      </c>
      <c r="M61" s="29">
        <v>2327449</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topLeftCell="A39" workbookViewId="0">
      <selection sqref="A1:XFD1048576"/>
    </sheetView>
  </sheetViews>
  <sheetFormatPr defaultRowHeight="15"/>
  <cols>
    <col min="1" max="1" width="14.7109375" style="276" customWidth="1"/>
    <col min="2" max="12" width="10.85546875" style="276" customWidth="1"/>
    <col min="13" max="13" width="8.140625" style="276" customWidth="1"/>
    <col min="14" max="256" width="9.140625" style="276"/>
    <col min="257" max="257" width="14.7109375" style="276" customWidth="1"/>
    <col min="258" max="268" width="10.85546875" style="276" customWidth="1"/>
    <col min="269" max="269" width="8.140625" style="276" customWidth="1"/>
    <col min="270" max="512" width="9.140625" style="276"/>
    <col min="513" max="513" width="14.7109375" style="276" customWidth="1"/>
    <col min="514" max="524" width="10.85546875" style="276" customWidth="1"/>
    <col min="525" max="525" width="8.140625" style="276" customWidth="1"/>
    <col min="526" max="768" width="9.140625" style="276"/>
    <col min="769" max="769" width="14.7109375" style="276" customWidth="1"/>
    <col min="770" max="780" width="10.85546875" style="276" customWidth="1"/>
    <col min="781" max="781" width="8.140625" style="276" customWidth="1"/>
    <col min="782" max="1024" width="9.140625" style="276"/>
    <col min="1025" max="1025" width="14.7109375" style="276" customWidth="1"/>
    <col min="1026" max="1036" width="10.85546875" style="276" customWidth="1"/>
    <col min="1037" max="1037" width="8.140625" style="276" customWidth="1"/>
    <col min="1038" max="1280" width="9.140625" style="276"/>
    <col min="1281" max="1281" width="14.7109375" style="276" customWidth="1"/>
    <col min="1282" max="1292" width="10.85546875" style="276" customWidth="1"/>
    <col min="1293" max="1293" width="8.140625" style="276" customWidth="1"/>
    <col min="1294" max="1536" width="9.140625" style="276"/>
    <col min="1537" max="1537" width="14.7109375" style="276" customWidth="1"/>
    <col min="1538" max="1548" width="10.85546875" style="276" customWidth="1"/>
    <col min="1549" max="1549" width="8.140625" style="276" customWidth="1"/>
    <col min="1550" max="1792" width="9.140625" style="276"/>
    <col min="1793" max="1793" width="14.7109375" style="276" customWidth="1"/>
    <col min="1794" max="1804" width="10.85546875" style="276" customWidth="1"/>
    <col min="1805" max="1805" width="8.140625" style="276" customWidth="1"/>
    <col min="1806" max="2048" width="9.140625" style="276"/>
    <col min="2049" max="2049" width="14.7109375" style="276" customWidth="1"/>
    <col min="2050" max="2060" width="10.85546875" style="276" customWidth="1"/>
    <col min="2061" max="2061" width="8.140625" style="276" customWidth="1"/>
    <col min="2062" max="2304" width="9.140625" style="276"/>
    <col min="2305" max="2305" width="14.7109375" style="276" customWidth="1"/>
    <col min="2306" max="2316" width="10.85546875" style="276" customWidth="1"/>
    <col min="2317" max="2317" width="8.140625" style="276" customWidth="1"/>
    <col min="2318" max="2560" width="9.140625" style="276"/>
    <col min="2561" max="2561" width="14.7109375" style="276" customWidth="1"/>
    <col min="2562" max="2572" width="10.85546875" style="276" customWidth="1"/>
    <col min="2573" max="2573" width="8.140625" style="276" customWidth="1"/>
    <col min="2574" max="2816" width="9.140625" style="276"/>
    <col min="2817" max="2817" width="14.7109375" style="276" customWidth="1"/>
    <col min="2818" max="2828" width="10.85546875" style="276" customWidth="1"/>
    <col min="2829" max="2829" width="8.140625" style="276" customWidth="1"/>
    <col min="2830" max="3072" width="9.140625" style="276"/>
    <col min="3073" max="3073" width="14.7109375" style="276" customWidth="1"/>
    <col min="3074" max="3084" width="10.85546875" style="276" customWidth="1"/>
    <col min="3085" max="3085" width="8.140625" style="276" customWidth="1"/>
    <col min="3086" max="3328" width="9.140625" style="276"/>
    <col min="3329" max="3329" width="14.7109375" style="276" customWidth="1"/>
    <col min="3330" max="3340" width="10.85546875" style="276" customWidth="1"/>
    <col min="3341" max="3341" width="8.140625" style="276" customWidth="1"/>
    <col min="3342" max="3584" width="9.140625" style="276"/>
    <col min="3585" max="3585" width="14.7109375" style="276" customWidth="1"/>
    <col min="3586" max="3596" width="10.85546875" style="276" customWidth="1"/>
    <col min="3597" max="3597" width="8.140625" style="276" customWidth="1"/>
    <col min="3598" max="3840" width="9.140625" style="276"/>
    <col min="3841" max="3841" width="14.7109375" style="276" customWidth="1"/>
    <col min="3842" max="3852" width="10.85546875" style="276" customWidth="1"/>
    <col min="3853" max="3853" width="8.140625" style="276" customWidth="1"/>
    <col min="3854" max="4096" width="9.140625" style="276"/>
    <col min="4097" max="4097" width="14.7109375" style="276" customWidth="1"/>
    <col min="4098" max="4108" width="10.85546875" style="276" customWidth="1"/>
    <col min="4109" max="4109" width="8.140625" style="276" customWidth="1"/>
    <col min="4110" max="4352" width="9.140625" style="276"/>
    <col min="4353" max="4353" width="14.7109375" style="276" customWidth="1"/>
    <col min="4354" max="4364" width="10.85546875" style="276" customWidth="1"/>
    <col min="4365" max="4365" width="8.140625" style="276" customWidth="1"/>
    <col min="4366" max="4608" width="9.140625" style="276"/>
    <col min="4609" max="4609" width="14.7109375" style="276" customWidth="1"/>
    <col min="4610" max="4620" width="10.85546875" style="276" customWidth="1"/>
    <col min="4621" max="4621" width="8.140625" style="276" customWidth="1"/>
    <col min="4622" max="4864" width="9.140625" style="276"/>
    <col min="4865" max="4865" width="14.7109375" style="276" customWidth="1"/>
    <col min="4866" max="4876" width="10.85546875" style="276" customWidth="1"/>
    <col min="4877" max="4877" width="8.140625" style="276" customWidth="1"/>
    <col min="4878" max="5120" width="9.140625" style="276"/>
    <col min="5121" max="5121" width="14.7109375" style="276" customWidth="1"/>
    <col min="5122" max="5132" width="10.85546875" style="276" customWidth="1"/>
    <col min="5133" max="5133" width="8.140625" style="276" customWidth="1"/>
    <col min="5134" max="5376" width="9.140625" style="276"/>
    <col min="5377" max="5377" width="14.7109375" style="276" customWidth="1"/>
    <col min="5378" max="5388" width="10.85546875" style="276" customWidth="1"/>
    <col min="5389" max="5389" width="8.140625" style="276" customWidth="1"/>
    <col min="5390" max="5632" width="9.140625" style="276"/>
    <col min="5633" max="5633" width="14.7109375" style="276" customWidth="1"/>
    <col min="5634" max="5644" width="10.85546875" style="276" customWidth="1"/>
    <col min="5645" max="5645" width="8.140625" style="276" customWidth="1"/>
    <col min="5646" max="5888" width="9.140625" style="276"/>
    <col min="5889" max="5889" width="14.7109375" style="276" customWidth="1"/>
    <col min="5890" max="5900" width="10.85546875" style="276" customWidth="1"/>
    <col min="5901" max="5901" width="8.140625" style="276" customWidth="1"/>
    <col min="5902" max="6144" width="9.140625" style="276"/>
    <col min="6145" max="6145" width="14.7109375" style="276" customWidth="1"/>
    <col min="6146" max="6156" width="10.85546875" style="276" customWidth="1"/>
    <col min="6157" max="6157" width="8.140625" style="276" customWidth="1"/>
    <col min="6158" max="6400" width="9.140625" style="276"/>
    <col min="6401" max="6401" width="14.7109375" style="276" customWidth="1"/>
    <col min="6402" max="6412" width="10.85546875" style="276" customWidth="1"/>
    <col min="6413" max="6413" width="8.140625" style="276" customWidth="1"/>
    <col min="6414" max="6656" width="9.140625" style="276"/>
    <col min="6657" max="6657" width="14.7109375" style="276" customWidth="1"/>
    <col min="6658" max="6668" width="10.85546875" style="276" customWidth="1"/>
    <col min="6669" max="6669" width="8.140625" style="276" customWidth="1"/>
    <col min="6670" max="6912" width="9.140625" style="276"/>
    <col min="6913" max="6913" width="14.7109375" style="276" customWidth="1"/>
    <col min="6914" max="6924" width="10.85546875" style="276" customWidth="1"/>
    <col min="6925" max="6925" width="8.140625" style="276" customWidth="1"/>
    <col min="6926" max="7168" width="9.140625" style="276"/>
    <col min="7169" max="7169" width="14.7109375" style="276" customWidth="1"/>
    <col min="7170" max="7180" width="10.85546875" style="276" customWidth="1"/>
    <col min="7181" max="7181" width="8.140625" style="276" customWidth="1"/>
    <col min="7182" max="7424" width="9.140625" style="276"/>
    <col min="7425" max="7425" width="14.7109375" style="276" customWidth="1"/>
    <col min="7426" max="7436" width="10.85546875" style="276" customWidth="1"/>
    <col min="7437" max="7437" width="8.140625" style="276" customWidth="1"/>
    <col min="7438" max="7680" width="9.140625" style="276"/>
    <col min="7681" max="7681" width="14.7109375" style="276" customWidth="1"/>
    <col min="7682" max="7692" width="10.85546875" style="276" customWidth="1"/>
    <col min="7693" max="7693" width="8.140625" style="276" customWidth="1"/>
    <col min="7694" max="7936" width="9.140625" style="276"/>
    <col min="7937" max="7937" width="14.7109375" style="276" customWidth="1"/>
    <col min="7938" max="7948" width="10.85546875" style="276" customWidth="1"/>
    <col min="7949" max="7949" width="8.140625" style="276" customWidth="1"/>
    <col min="7950" max="8192" width="9.140625" style="276"/>
    <col min="8193" max="8193" width="14.7109375" style="276" customWidth="1"/>
    <col min="8194" max="8204" width="10.85546875" style="276" customWidth="1"/>
    <col min="8205" max="8205" width="8.140625" style="276" customWidth="1"/>
    <col min="8206" max="8448" width="9.140625" style="276"/>
    <col min="8449" max="8449" width="14.7109375" style="276" customWidth="1"/>
    <col min="8450" max="8460" width="10.85546875" style="276" customWidth="1"/>
    <col min="8461" max="8461" width="8.140625" style="276" customWidth="1"/>
    <col min="8462" max="8704" width="9.140625" style="276"/>
    <col min="8705" max="8705" width="14.7109375" style="276" customWidth="1"/>
    <col min="8706" max="8716" width="10.85546875" style="276" customWidth="1"/>
    <col min="8717" max="8717" width="8.140625" style="276" customWidth="1"/>
    <col min="8718" max="8960" width="9.140625" style="276"/>
    <col min="8961" max="8961" width="14.7109375" style="276" customWidth="1"/>
    <col min="8962" max="8972" width="10.85546875" style="276" customWidth="1"/>
    <col min="8973" max="8973" width="8.140625" style="276" customWidth="1"/>
    <col min="8974" max="9216" width="9.140625" style="276"/>
    <col min="9217" max="9217" width="14.7109375" style="276" customWidth="1"/>
    <col min="9218" max="9228" width="10.85546875" style="276" customWidth="1"/>
    <col min="9229" max="9229" width="8.140625" style="276" customWidth="1"/>
    <col min="9230" max="9472" width="9.140625" style="276"/>
    <col min="9473" max="9473" width="14.7109375" style="276" customWidth="1"/>
    <col min="9474" max="9484" width="10.85546875" style="276" customWidth="1"/>
    <col min="9485" max="9485" width="8.140625" style="276" customWidth="1"/>
    <col min="9486" max="9728" width="9.140625" style="276"/>
    <col min="9729" max="9729" width="14.7109375" style="276" customWidth="1"/>
    <col min="9730" max="9740" width="10.85546875" style="276" customWidth="1"/>
    <col min="9741" max="9741" width="8.140625" style="276" customWidth="1"/>
    <col min="9742" max="9984" width="9.140625" style="276"/>
    <col min="9985" max="9985" width="14.7109375" style="276" customWidth="1"/>
    <col min="9986" max="9996" width="10.85546875" style="276" customWidth="1"/>
    <col min="9997" max="9997" width="8.140625" style="276" customWidth="1"/>
    <col min="9998" max="10240" width="9.140625" style="276"/>
    <col min="10241" max="10241" width="14.7109375" style="276" customWidth="1"/>
    <col min="10242" max="10252" width="10.85546875" style="276" customWidth="1"/>
    <col min="10253" max="10253" width="8.140625" style="276" customWidth="1"/>
    <col min="10254" max="10496" width="9.140625" style="276"/>
    <col min="10497" max="10497" width="14.7109375" style="276" customWidth="1"/>
    <col min="10498" max="10508" width="10.85546875" style="276" customWidth="1"/>
    <col min="10509" max="10509" width="8.140625" style="276" customWidth="1"/>
    <col min="10510" max="10752" width="9.140625" style="276"/>
    <col min="10753" max="10753" width="14.7109375" style="276" customWidth="1"/>
    <col min="10754" max="10764" width="10.85546875" style="276" customWidth="1"/>
    <col min="10765" max="10765" width="8.140625" style="276" customWidth="1"/>
    <col min="10766" max="11008" width="9.140625" style="276"/>
    <col min="11009" max="11009" width="14.7109375" style="276" customWidth="1"/>
    <col min="11010" max="11020" width="10.85546875" style="276" customWidth="1"/>
    <col min="11021" max="11021" width="8.140625" style="276" customWidth="1"/>
    <col min="11022" max="11264" width="9.140625" style="276"/>
    <col min="11265" max="11265" width="14.7109375" style="276" customWidth="1"/>
    <col min="11266" max="11276" width="10.85546875" style="276" customWidth="1"/>
    <col min="11277" max="11277" width="8.140625" style="276" customWidth="1"/>
    <col min="11278" max="11520" width="9.140625" style="276"/>
    <col min="11521" max="11521" width="14.7109375" style="276" customWidth="1"/>
    <col min="11522" max="11532" width="10.85546875" style="276" customWidth="1"/>
    <col min="11533" max="11533" width="8.140625" style="276" customWidth="1"/>
    <col min="11534" max="11776" width="9.140625" style="276"/>
    <col min="11777" max="11777" width="14.7109375" style="276" customWidth="1"/>
    <col min="11778" max="11788" width="10.85546875" style="276" customWidth="1"/>
    <col min="11789" max="11789" width="8.140625" style="276" customWidth="1"/>
    <col min="11790" max="12032" width="9.140625" style="276"/>
    <col min="12033" max="12033" width="14.7109375" style="276" customWidth="1"/>
    <col min="12034" max="12044" width="10.85546875" style="276" customWidth="1"/>
    <col min="12045" max="12045" width="8.140625" style="276" customWidth="1"/>
    <col min="12046" max="12288" width="9.140625" style="276"/>
    <col min="12289" max="12289" width="14.7109375" style="276" customWidth="1"/>
    <col min="12290" max="12300" width="10.85546875" style="276" customWidth="1"/>
    <col min="12301" max="12301" width="8.140625" style="276" customWidth="1"/>
    <col min="12302" max="12544" width="9.140625" style="276"/>
    <col min="12545" max="12545" width="14.7109375" style="276" customWidth="1"/>
    <col min="12546" max="12556" width="10.85546875" style="276" customWidth="1"/>
    <col min="12557" max="12557" width="8.140625" style="276" customWidth="1"/>
    <col min="12558" max="12800" width="9.140625" style="276"/>
    <col min="12801" max="12801" width="14.7109375" style="276" customWidth="1"/>
    <col min="12802" max="12812" width="10.85546875" style="276" customWidth="1"/>
    <col min="12813" max="12813" width="8.140625" style="276" customWidth="1"/>
    <col min="12814" max="13056" width="9.140625" style="276"/>
    <col min="13057" max="13057" width="14.7109375" style="276" customWidth="1"/>
    <col min="13058" max="13068" width="10.85546875" style="276" customWidth="1"/>
    <col min="13069" max="13069" width="8.140625" style="276" customWidth="1"/>
    <col min="13070" max="13312" width="9.140625" style="276"/>
    <col min="13313" max="13313" width="14.7109375" style="276" customWidth="1"/>
    <col min="13314" max="13324" width="10.85546875" style="276" customWidth="1"/>
    <col min="13325" max="13325" width="8.140625" style="276" customWidth="1"/>
    <col min="13326" max="13568" width="9.140625" style="276"/>
    <col min="13569" max="13569" width="14.7109375" style="276" customWidth="1"/>
    <col min="13570" max="13580" width="10.85546875" style="276" customWidth="1"/>
    <col min="13581" max="13581" width="8.140625" style="276" customWidth="1"/>
    <col min="13582" max="13824" width="9.140625" style="276"/>
    <col min="13825" max="13825" width="14.7109375" style="276" customWidth="1"/>
    <col min="13826" max="13836" width="10.85546875" style="276" customWidth="1"/>
    <col min="13837" max="13837" width="8.140625" style="276" customWidth="1"/>
    <col min="13838" max="14080" width="9.140625" style="276"/>
    <col min="14081" max="14081" width="14.7109375" style="276" customWidth="1"/>
    <col min="14082" max="14092" width="10.85546875" style="276" customWidth="1"/>
    <col min="14093" max="14093" width="8.140625" style="276" customWidth="1"/>
    <col min="14094" max="14336" width="9.140625" style="276"/>
    <col min="14337" max="14337" width="14.7109375" style="276" customWidth="1"/>
    <col min="14338" max="14348" width="10.85546875" style="276" customWidth="1"/>
    <col min="14349" max="14349" width="8.140625" style="276" customWidth="1"/>
    <col min="14350" max="14592" width="9.140625" style="276"/>
    <col min="14593" max="14593" width="14.7109375" style="276" customWidth="1"/>
    <col min="14594" max="14604" width="10.85546875" style="276" customWidth="1"/>
    <col min="14605" max="14605" width="8.140625" style="276" customWidth="1"/>
    <col min="14606" max="14848" width="9.140625" style="276"/>
    <col min="14849" max="14849" width="14.7109375" style="276" customWidth="1"/>
    <col min="14850" max="14860" width="10.85546875" style="276" customWidth="1"/>
    <col min="14861" max="14861" width="8.140625" style="276" customWidth="1"/>
    <col min="14862" max="15104" width="9.140625" style="276"/>
    <col min="15105" max="15105" width="14.7109375" style="276" customWidth="1"/>
    <col min="15106" max="15116" width="10.85546875" style="276" customWidth="1"/>
    <col min="15117" max="15117" width="8.140625" style="276" customWidth="1"/>
    <col min="15118" max="15360" width="9.140625" style="276"/>
    <col min="15361" max="15361" width="14.7109375" style="276" customWidth="1"/>
    <col min="15362" max="15372" width="10.85546875" style="276" customWidth="1"/>
    <col min="15373" max="15373" width="8.140625" style="276" customWidth="1"/>
    <col min="15374" max="15616" width="9.140625" style="276"/>
    <col min="15617" max="15617" width="14.7109375" style="276" customWidth="1"/>
    <col min="15618" max="15628" width="10.85546875" style="276" customWidth="1"/>
    <col min="15629" max="15629" width="8.140625" style="276" customWidth="1"/>
    <col min="15630" max="15872" width="9.140625" style="276"/>
    <col min="15873" max="15873" width="14.7109375" style="276" customWidth="1"/>
    <col min="15874" max="15884" width="10.85546875" style="276" customWidth="1"/>
    <col min="15885" max="15885" width="8.140625" style="276" customWidth="1"/>
    <col min="15886" max="16128" width="9.140625" style="276"/>
    <col min="16129" max="16129" width="14.7109375" style="276" customWidth="1"/>
    <col min="16130" max="16140" width="10.85546875" style="276" customWidth="1"/>
    <col min="16141" max="16141" width="8.140625" style="276" customWidth="1"/>
    <col min="16142" max="16384" width="9.140625" style="276"/>
  </cols>
  <sheetData>
    <row r="1" spans="1:13">
      <c r="A1" s="280" t="s">
        <v>321</v>
      </c>
      <c r="B1" s="281"/>
      <c r="C1" s="281"/>
      <c r="D1" s="281"/>
      <c r="E1" s="281"/>
      <c r="F1" s="281"/>
      <c r="G1" s="281"/>
      <c r="H1" s="281"/>
      <c r="I1" s="281"/>
      <c r="J1" s="281"/>
      <c r="K1" s="281"/>
      <c r="L1" s="281"/>
      <c r="M1" s="281"/>
    </row>
    <row r="2" spans="1:13">
      <c r="A2" s="280" t="s">
        <v>322</v>
      </c>
      <c r="B2" s="281"/>
      <c r="C2" s="281"/>
      <c r="D2" s="281"/>
      <c r="E2" s="281"/>
      <c r="F2" s="281"/>
      <c r="G2" s="281"/>
      <c r="H2" s="281"/>
      <c r="I2" s="281"/>
      <c r="J2" s="281"/>
      <c r="K2" s="281"/>
      <c r="L2" s="281"/>
      <c r="M2" s="281"/>
    </row>
    <row r="3" spans="1:13">
      <c r="A3" s="277" t="s">
        <v>0</v>
      </c>
      <c r="B3" s="277" t="s">
        <v>1</v>
      </c>
      <c r="C3" s="277" t="s">
        <v>2</v>
      </c>
      <c r="D3" s="277" t="s">
        <v>3</v>
      </c>
      <c r="E3" s="277" t="s">
        <v>4</v>
      </c>
      <c r="F3" s="277" t="s">
        <v>5</v>
      </c>
      <c r="G3" s="277" t="s">
        <v>6</v>
      </c>
      <c r="H3" s="277" t="s">
        <v>7</v>
      </c>
      <c r="I3" s="277" t="s">
        <v>8</v>
      </c>
      <c r="J3" s="277" t="s">
        <v>9</v>
      </c>
      <c r="K3" s="277" t="s">
        <v>10</v>
      </c>
      <c r="L3" s="277" t="s">
        <v>11</v>
      </c>
      <c r="M3" s="277" t="s">
        <v>12</v>
      </c>
    </row>
    <row r="4" spans="1:13">
      <c r="A4" s="277" t="s">
        <v>13</v>
      </c>
      <c r="B4" s="29">
        <v>42511</v>
      </c>
      <c r="C4" s="29">
        <v>256768</v>
      </c>
      <c r="D4" s="29">
        <v>42924</v>
      </c>
      <c r="E4" s="29">
        <v>14172</v>
      </c>
      <c r="F4" s="29">
        <v>54325</v>
      </c>
      <c r="G4" s="29">
        <v>148969</v>
      </c>
      <c r="H4" s="29">
        <v>160459</v>
      </c>
      <c r="I4" s="29">
        <v>369</v>
      </c>
      <c r="J4" s="29">
        <v>21107</v>
      </c>
      <c r="K4" s="29">
        <v>29393</v>
      </c>
      <c r="L4" s="28" t="s">
        <v>14</v>
      </c>
      <c r="M4" s="29">
        <v>770997</v>
      </c>
    </row>
    <row r="5" spans="1:13">
      <c r="A5" s="277" t="s">
        <v>15</v>
      </c>
      <c r="B5" s="29">
        <v>25671</v>
      </c>
      <c r="C5" s="29">
        <v>88403</v>
      </c>
      <c r="D5" s="29">
        <v>26165</v>
      </c>
      <c r="E5" s="29">
        <v>8689</v>
      </c>
      <c r="F5" s="29">
        <v>33087</v>
      </c>
      <c r="G5" s="29">
        <v>113505</v>
      </c>
      <c r="H5" s="29">
        <v>104231</v>
      </c>
      <c r="I5" s="29">
        <v>229</v>
      </c>
      <c r="J5" s="29">
        <v>12520</v>
      </c>
      <c r="K5" s="29">
        <v>17907</v>
      </c>
      <c r="L5" s="28" t="s">
        <v>14</v>
      </c>
      <c r="M5" s="29">
        <v>430406</v>
      </c>
    </row>
    <row r="6" spans="1:13">
      <c r="A6" s="277" t="s">
        <v>16</v>
      </c>
      <c r="B6" s="29">
        <v>18</v>
      </c>
      <c r="C6" s="29">
        <v>1</v>
      </c>
      <c r="D6" s="28" t="s">
        <v>14</v>
      </c>
      <c r="E6" s="28" t="s">
        <v>14</v>
      </c>
      <c r="F6" s="29">
        <v>51</v>
      </c>
      <c r="G6" s="28" t="s">
        <v>14</v>
      </c>
      <c r="H6" s="28" t="s">
        <v>14</v>
      </c>
      <c r="I6" s="28" t="s">
        <v>14</v>
      </c>
      <c r="J6" s="29">
        <v>0</v>
      </c>
      <c r="K6" s="28" t="s">
        <v>14</v>
      </c>
      <c r="L6" s="28" t="s">
        <v>14</v>
      </c>
      <c r="M6" s="29">
        <v>70</v>
      </c>
    </row>
    <row r="7" spans="1:13">
      <c r="A7" s="277" t="s">
        <v>17</v>
      </c>
      <c r="B7" s="29">
        <v>5951</v>
      </c>
      <c r="C7" s="29">
        <v>14708</v>
      </c>
      <c r="D7" s="29">
        <v>6100</v>
      </c>
      <c r="E7" s="29">
        <v>1897</v>
      </c>
      <c r="F7" s="29">
        <v>5172</v>
      </c>
      <c r="G7" s="29">
        <v>29215</v>
      </c>
      <c r="H7" s="29">
        <v>23078</v>
      </c>
      <c r="I7" s="29">
        <v>61</v>
      </c>
      <c r="J7" s="29">
        <v>2608</v>
      </c>
      <c r="K7" s="29">
        <v>2686</v>
      </c>
      <c r="L7" s="28" t="s">
        <v>14</v>
      </c>
      <c r="M7" s="29">
        <v>91476</v>
      </c>
    </row>
    <row r="8" spans="1:13">
      <c r="A8" s="277" t="s">
        <v>18</v>
      </c>
      <c r="B8" s="29">
        <v>2298</v>
      </c>
      <c r="C8" s="29">
        <v>11184</v>
      </c>
      <c r="D8" s="29">
        <v>3126</v>
      </c>
      <c r="E8" s="29">
        <v>1102</v>
      </c>
      <c r="F8" s="29">
        <v>4016</v>
      </c>
      <c r="G8" s="29">
        <v>10704</v>
      </c>
      <c r="H8" s="29">
        <v>10529</v>
      </c>
      <c r="I8" s="29">
        <v>23</v>
      </c>
      <c r="J8" s="29">
        <v>1452</v>
      </c>
      <c r="K8" s="29">
        <v>1809</v>
      </c>
      <c r="L8" s="28" t="s">
        <v>14</v>
      </c>
      <c r="M8" s="29">
        <v>46245</v>
      </c>
    </row>
    <row r="9" spans="1:13">
      <c r="A9" s="277" t="s">
        <v>19</v>
      </c>
      <c r="B9" s="28" t="s">
        <v>14</v>
      </c>
      <c r="C9" s="28" t="s">
        <v>14</v>
      </c>
      <c r="D9" s="28" t="s">
        <v>14</v>
      </c>
      <c r="E9" s="28" t="s">
        <v>14</v>
      </c>
      <c r="F9" s="28" t="s">
        <v>14</v>
      </c>
      <c r="G9" s="28" t="s">
        <v>14</v>
      </c>
      <c r="H9" s="28" t="s">
        <v>14</v>
      </c>
      <c r="I9" s="28" t="s">
        <v>14</v>
      </c>
      <c r="J9" s="28" t="s">
        <v>14</v>
      </c>
      <c r="K9" s="28" t="s">
        <v>14</v>
      </c>
      <c r="L9" s="29">
        <v>100540</v>
      </c>
      <c r="M9" s="29">
        <v>100540</v>
      </c>
    </row>
    <row r="10" spans="1:13">
      <c r="A10" s="277"/>
      <c r="B10" s="28"/>
      <c r="C10" s="28"/>
      <c r="D10" s="28"/>
      <c r="E10" s="28"/>
      <c r="F10" s="28"/>
      <c r="G10" s="28"/>
      <c r="H10" s="28"/>
      <c r="I10" s="28"/>
      <c r="J10" s="28"/>
      <c r="K10" s="28"/>
      <c r="L10" s="29"/>
      <c r="M10" s="29"/>
    </row>
    <row r="11" spans="1:13">
      <c r="A11" s="277" t="s">
        <v>20</v>
      </c>
      <c r="B11" s="29">
        <v>6</v>
      </c>
      <c r="C11" s="28" t="s">
        <v>14</v>
      </c>
      <c r="D11" s="29">
        <v>41</v>
      </c>
      <c r="E11" s="28" t="s">
        <v>14</v>
      </c>
      <c r="F11" s="28" t="s">
        <v>14</v>
      </c>
      <c r="G11" s="29">
        <v>52366</v>
      </c>
      <c r="H11" s="29">
        <v>19998</v>
      </c>
      <c r="I11" s="29">
        <v>0</v>
      </c>
      <c r="J11" s="28" t="s">
        <v>14</v>
      </c>
      <c r="K11" s="28" t="s">
        <v>14</v>
      </c>
      <c r="L11" s="28" t="s">
        <v>14</v>
      </c>
      <c r="M11" s="29">
        <v>72411</v>
      </c>
    </row>
    <row r="12" spans="1:13">
      <c r="A12" s="277" t="s">
        <v>21</v>
      </c>
      <c r="B12" s="28" t="s">
        <v>14</v>
      </c>
      <c r="C12" s="28" t="s">
        <v>14</v>
      </c>
      <c r="D12" s="28" t="s">
        <v>14</v>
      </c>
      <c r="E12" s="29">
        <v>12</v>
      </c>
      <c r="F12" s="29">
        <v>9</v>
      </c>
      <c r="G12" s="29">
        <v>3365</v>
      </c>
      <c r="H12" s="29">
        <v>344</v>
      </c>
      <c r="I12" s="28" t="s">
        <v>14</v>
      </c>
      <c r="J12" s="28" t="s">
        <v>14</v>
      </c>
      <c r="K12" s="28" t="s">
        <v>14</v>
      </c>
      <c r="L12" s="28" t="s">
        <v>14</v>
      </c>
      <c r="M12" s="29">
        <v>3730</v>
      </c>
    </row>
    <row r="13" spans="1:13">
      <c r="A13" s="277" t="s">
        <v>22</v>
      </c>
      <c r="B13" s="29">
        <v>134</v>
      </c>
      <c r="C13" s="29">
        <v>2987</v>
      </c>
      <c r="D13" s="29">
        <v>436</v>
      </c>
      <c r="E13" s="29">
        <v>723</v>
      </c>
      <c r="F13" s="29">
        <v>646</v>
      </c>
      <c r="G13" s="29">
        <v>6837</v>
      </c>
      <c r="H13" s="29">
        <v>8412</v>
      </c>
      <c r="I13" s="29">
        <v>0</v>
      </c>
      <c r="J13" s="29">
        <v>130</v>
      </c>
      <c r="K13" s="29">
        <v>8</v>
      </c>
      <c r="L13" s="28" t="s">
        <v>14</v>
      </c>
      <c r="M13" s="29">
        <v>20313</v>
      </c>
    </row>
    <row r="14" spans="1:13">
      <c r="A14" s="277" t="s">
        <v>23</v>
      </c>
      <c r="B14" s="29">
        <v>142</v>
      </c>
      <c r="C14" s="29">
        <v>14850</v>
      </c>
      <c r="D14" s="29">
        <v>494</v>
      </c>
      <c r="E14" s="29">
        <v>488</v>
      </c>
      <c r="F14" s="29">
        <v>1082</v>
      </c>
      <c r="G14" s="29">
        <v>9082</v>
      </c>
      <c r="H14" s="29">
        <v>6551</v>
      </c>
      <c r="I14" s="29">
        <v>3</v>
      </c>
      <c r="J14" s="29">
        <v>1886</v>
      </c>
      <c r="K14" s="29">
        <v>2247</v>
      </c>
      <c r="L14" s="28" t="s">
        <v>14</v>
      </c>
      <c r="M14" s="29">
        <v>36824</v>
      </c>
    </row>
    <row r="15" spans="1:13">
      <c r="A15" s="277" t="s">
        <v>24</v>
      </c>
      <c r="B15" s="29">
        <v>3</v>
      </c>
      <c r="C15" s="29">
        <v>0</v>
      </c>
      <c r="D15" s="28" t="s">
        <v>14</v>
      </c>
      <c r="E15" s="29">
        <v>1</v>
      </c>
      <c r="F15" s="29">
        <v>14</v>
      </c>
      <c r="G15" s="29">
        <v>38</v>
      </c>
      <c r="H15" s="29">
        <v>4</v>
      </c>
      <c r="I15" s="28" t="s">
        <v>14</v>
      </c>
      <c r="J15" s="29">
        <v>515</v>
      </c>
      <c r="K15" s="28" t="s">
        <v>14</v>
      </c>
      <c r="L15" s="28" t="s">
        <v>14</v>
      </c>
      <c r="M15" s="29">
        <v>576</v>
      </c>
    </row>
    <row r="16" spans="1:13">
      <c r="A16" s="277" t="s">
        <v>25</v>
      </c>
      <c r="B16" s="29">
        <v>215</v>
      </c>
      <c r="C16" s="29">
        <v>125</v>
      </c>
      <c r="D16" s="29">
        <v>35</v>
      </c>
      <c r="E16" s="29">
        <v>0</v>
      </c>
      <c r="F16" s="29">
        <v>178</v>
      </c>
      <c r="G16" s="29">
        <v>206</v>
      </c>
      <c r="H16" s="29">
        <v>360</v>
      </c>
      <c r="I16" s="28" t="s">
        <v>14</v>
      </c>
      <c r="J16" s="28" t="s">
        <v>14</v>
      </c>
      <c r="K16" s="29">
        <v>169</v>
      </c>
      <c r="L16" s="28" t="s">
        <v>14</v>
      </c>
      <c r="M16" s="29">
        <v>1287</v>
      </c>
    </row>
    <row r="17" spans="1:13">
      <c r="A17" s="277" t="s">
        <v>26</v>
      </c>
      <c r="B17" s="29">
        <v>830</v>
      </c>
      <c r="C17" s="29">
        <v>15271</v>
      </c>
      <c r="D17" s="29">
        <v>168</v>
      </c>
      <c r="E17" s="29">
        <v>301</v>
      </c>
      <c r="F17" s="29">
        <v>4130</v>
      </c>
      <c r="G17" s="29">
        <v>148</v>
      </c>
      <c r="H17" s="29">
        <v>12046</v>
      </c>
      <c r="I17" s="29">
        <v>0</v>
      </c>
      <c r="J17" s="29">
        <v>207</v>
      </c>
      <c r="K17" s="29">
        <v>4045</v>
      </c>
      <c r="L17" s="28" t="s">
        <v>14</v>
      </c>
      <c r="M17" s="29">
        <v>37147</v>
      </c>
    </row>
    <row r="18" spans="1:13">
      <c r="A18" s="277"/>
      <c r="B18" s="29"/>
      <c r="C18" s="29"/>
      <c r="D18" s="29"/>
      <c r="E18" s="29"/>
      <c r="F18" s="29"/>
      <c r="G18" s="29"/>
      <c r="H18" s="29"/>
      <c r="I18" s="29"/>
      <c r="J18" s="29"/>
      <c r="K18" s="29"/>
      <c r="L18" s="28"/>
      <c r="M18" s="29"/>
    </row>
    <row r="19" spans="1:13">
      <c r="A19" s="277" t="s">
        <v>27</v>
      </c>
      <c r="B19" s="29">
        <v>395</v>
      </c>
      <c r="C19" s="29">
        <v>305</v>
      </c>
      <c r="D19" s="29">
        <v>177</v>
      </c>
      <c r="E19" s="28" t="s">
        <v>14</v>
      </c>
      <c r="F19" s="29">
        <v>157</v>
      </c>
      <c r="G19" s="29">
        <v>113</v>
      </c>
      <c r="H19" s="29">
        <v>621</v>
      </c>
      <c r="I19" s="28" t="s">
        <v>14</v>
      </c>
      <c r="J19" s="29">
        <v>10</v>
      </c>
      <c r="K19" s="29">
        <v>247</v>
      </c>
      <c r="L19" s="28" t="s">
        <v>14</v>
      </c>
      <c r="M19" s="29">
        <v>2024</v>
      </c>
    </row>
    <row r="20" spans="1:13">
      <c r="A20" s="277" t="s">
        <v>28</v>
      </c>
      <c r="B20" s="29">
        <v>319</v>
      </c>
      <c r="C20" s="29">
        <v>217</v>
      </c>
      <c r="D20" s="29">
        <v>18</v>
      </c>
      <c r="E20" s="28" t="s">
        <v>14</v>
      </c>
      <c r="F20" s="29">
        <v>137</v>
      </c>
      <c r="G20" s="29">
        <v>344</v>
      </c>
      <c r="H20" s="29">
        <v>52</v>
      </c>
      <c r="I20" s="28" t="s">
        <v>14</v>
      </c>
      <c r="J20" s="29">
        <v>11</v>
      </c>
      <c r="K20" s="29">
        <v>23</v>
      </c>
      <c r="L20" s="28" t="s">
        <v>14</v>
      </c>
      <c r="M20" s="29">
        <v>1120</v>
      </c>
    </row>
    <row r="21" spans="1:13">
      <c r="A21" s="277" t="s">
        <v>29</v>
      </c>
      <c r="B21" s="29">
        <v>38</v>
      </c>
      <c r="C21" s="29">
        <v>36</v>
      </c>
      <c r="D21" s="28" t="s">
        <v>14</v>
      </c>
      <c r="E21" s="29">
        <v>0</v>
      </c>
      <c r="F21" s="29">
        <v>128</v>
      </c>
      <c r="G21" s="29">
        <v>132</v>
      </c>
      <c r="H21" s="29">
        <v>134</v>
      </c>
      <c r="I21" s="28" t="s">
        <v>14</v>
      </c>
      <c r="J21" s="29">
        <v>148</v>
      </c>
      <c r="K21" s="29">
        <v>22</v>
      </c>
      <c r="L21" s="28" t="s">
        <v>14</v>
      </c>
      <c r="M21" s="29">
        <v>638</v>
      </c>
    </row>
    <row r="22" spans="1:13">
      <c r="A22" s="277" t="s">
        <v>30</v>
      </c>
      <c r="B22" s="29">
        <v>1159</v>
      </c>
      <c r="C22" s="29">
        <v>5332</v>
      </c>
      <c r="D22" s="29">
        <v>387</v>
      </c>
      <c r="E22" s="28" t="s">
        <v>14</v>
      </c>
      <c r="F22" s="29">
        <v>921</v>
      </c>
      <c r="G22" s="28" t="s">
        <v>14</v>
      </c>
      <c r="H22" s="29">
        <v>996</v>
      </c>
      <c r="I22" s="28" t="s">
        <v>14</v>
      </c>
      <c r="J22" s="29">
        <v>220</v>
      </c>
      <c r="K22" s="28" t="s">
        <v>14</v>
      </c>
      <c r="L22" s="28" t="s">
        <v>14</v>
      </c>
      <c r="M22" s="29">
        <v>9016</v>
      </c>
    </row>
    <row r="23" spans="1:13">
      <c r="A23" s="277"/>
      <c r="B23" s="29"/>
      <c r="C23" s="29"/>
      <c r="D23" s="29"/>
      <c r="E23" s="28"/>
      <c r="F23" s="29"/>
      <c r="G23" s="28"/>
      <c r="H23" s="29"/>
      <c r="I23" s="28"/>
      <c r="J23" s="29"/>
      <c r="K23" s="28"/>
      <c r="L23" s="28"/>
      <c r="M23" s="29"/>
    </row>
    <row r="24" spans="1:13">
      <c r="A24" s="277"/>
      <c r="B24" s="29"/>
      <c r="C24" s="29"/>
      <c r="D24" s="29"/>
      <c r="E24" s="28"/>
      <c r="F24" s="29"/>
      <c r="G24" s="28"/>
      <c r="H24" s="29"/>
      <c r="I24" s="28"/>
      <c r="J24" s="29"/>
      <c r="K24" s="28"/>
      <c r="L24" s="28"/>
      <c r="M24" s="29"/>
    </row>
    <row r="25" spans="1:13">
      <c r="A25" s="277" t="s">
        <v>31</v>
      </c>
      <c r="B25" s="29">
        <v>125</v>
      </c>
      <c r="C25" s="29">
        <v>25</v>
      </c>
      <c r="D25" s="29">
        <v>19</v>
      </c>
      <c r="E25" s="28" t="s">
        <v>14</v>
      </c>
      <c r="F25" s="28" t="s">
        <v>14</v>
      </c>
      <c r="G25" s="28" t="s">
        <v>14</v>
      </c>
      <c r="H25" s="29">
        <v>264</v>
      </c>
      <c r="I25" s="28" t="s">
        <v>14</v>
      </c>
      <c r="J25" s="28" t="s">
        <v>14</v>
      </c>
      <c r="K25" s="28" t="s">
        <v>14</v>
      </c>
      <c r="L25" s="28" t="s">
        <v>14</v>
      </c>
      <c r="M25" s="29">
        <v>433</v>
      </c>
    </row>
    <row r="26" spans="1:13">
      <c r="A26" s="277" t="s">
        <v>33</v>
      </c>
      <c r="B26" s="28" t="s">
        <v>14</v>
      </c>
      <c r="C26" s="28" t="s">
        <v>14</v>
      </c>
      <c r="D26" s="28" t="s">
        <v>14</v>
      </c>
      <c r="E26" s="28" t="s">
        <v>14</v>
      </c>
      <c r="F26" s="28" t="s">
        <v>14</v>
      </c>
      <c r="G26" s="28" t="s">
        <v>14</v>
      </c>
      <c r="H26" s="28" t="s">
        <v>14</v>
      </c>
      <c r="I26" s="28" t="s">
        <v>14</v>
      </c>
      <c r="J26" s="29">
        <v>9990</v>
      </c>
      <c r="K26" s="28" t="s">
        <v>14</v>
      </c>
      <c r="L26" s="28" t="s">
        <v>14</v>
      </c>
      <c r="M26" s="29">
        <v>9990</v>
      </c>
    </row>
    <row r="27" spans="1:13">
      <c r="A27" s="277" t="s">
        <v>34</v>
      </c>
      <c r="B27" s="28" t="s">
        <v>14</v>
      </c>
      <c r="C27" s="28" t="s">
        <v>14</v>
      </c>
      <c r="D27" s="28" t="s">
        <v>14</v>
      </c>
      <c r="E27" s="28" t="s">
        <v>14</v>
      </c>
      <c r="F27" s="28" t="s">
        <v>14</v>
      </c>
      <c r="G27" s="28" t="s">
        <v>14</v>
      </c>
      <c r="H27" s="28" t="s">
        <v>14</v>
      </c>
      <c r="I27" s="28" t="s">
        <v>14</v>
      </c>
      <c r="J27" s="29">
        <v>187945</v>
      </c>
      <c r="K27" s="28" t="s">
        <v>14</v>
      </c>
      <c r="L27" s="28" t="s">
        <v>14</v>
      </c>
      <c r="M27" s="29">
        <v>187945</v>
      </c>
    </row>
    <row r="28" spans="1:13">
      <c r="A28" s="277" t="s">
        <v>35</v>
      </c>
      <c r="B28" s="29">
        <v>15</v>
      </c>
      <c r="C28" s="29">
        <v>1081</v>
      </c>
      <c r="D28" s="29">
        <v>41963</v>
      </c>
      <c r="E28" s="29">
        <v>48165</v>
      </c>
      <c r="F28" s="29">
        <v>-1916</v>
      </c>
      <c r="G28" s="29">
        <v>393</v>
      </c>
      <c r="H28" s="29">
        <v>1159</v>
      </c>
      <c r="I28" s="29">
        <v>20048</v>
      </c>
      <c r="J28" s="29">
        <v>33</v>
      </c>
      <c r="K28" s="28" t="s">
        <v>14</v>
      </c>
      <c r="L28" s="28" t="s">
        <v>14</v>
      </c>
      <c r="M28" s="29">
        <v>110940</v>
      </c>
    </row>
    <row r="29" spans="1:13">
      <c r="A29" s="277" t="s">
        <v>36</v>
      </c>
      <c r="B29" s="29">
        <v>171</v>
      </c>
      <c r="C29" s="29">
        <v>4791</v>
      </c>
      <c r="D29" s="29">
        <v>5951</v>
      </c>
      <c r="E29" s="29">
        <v>1699</v>
      </c>
      <c r="F29" s="29">
        <v>14104</v>
      </c>
      <c r="G29" s="29">
        <v>389</v>
      </c>
      <c r="H29" s="29">
        <v>1852</v>
      </c>
      <c r="I29" s="28" t="s">
        <v>14</v>
      </c>
      <c r="J29" s="29">
        <v>6330</v>
      </c>
      <c r="K29" s="29">
        <v>858</v>
      </c>
      <c r="L29" s="28" t="s">
        <v>14</v>
      </c>
      <c r="M29" s="29">
        <v>36144</v>
      </c>
    </row>
    <row r="30" spans="1:13">
      <c r="A30" s="277"/>
      <c r="B30" s="29"/>
      <c r="C30" s="29"/>
      <c r="D30" s="29"/>
      <c r="E30" s="29"/>
      <c r="F30" s="29"/>
      <c r="G30" s="29"/>
      <c r="H30" s="29"/>
      <c r="I30" s="28"/>
      <c r="J30" s="29"/>
      <c r="K30" s="29"/>
      <c r="L30" s="28"/>
      <c r="M30" s="29"/>
    </row>
    <row r="31" spans="1:13">
      <c r="A31" s="277" t="s">
        <v>37</v>
      </c>
      <c r="B31" s="28" t="s">
        <v>14</v>
      </c>
      <c r="C31" s="28" t="s">
        <v>14</v>
      </c>
      <c r="D31" s="28" t="s">
        <v>14</v>
      </c>
      <c r="E31" s="28" t="s">
        <v>14</v>
      </c>
      <c r="F31" s="28" t="s">
        <v>14</v>
      </c>
      <c r="G31" s="29">
        <v>10365</v>
      </c>
      <c r="H31" s="28" t="s">
        <v>14</v>
      </c>
      <c r="I31" s="29">
        <v>280269</v>
      </c>
      <c r="J31" s="29">
        <v>-1635</v>
      </c>
      <c r="K31" s="28" t="s">
        <v>14</v>
      </c>
      <c r="L31" s="28" t="s">
        <v>14</v>
      </c>
      <c r="M31" s="29">
        <v>288998</v>
      </c>
    </row>
    <row r="32" spans="1:13">
      <c r="A32" s="277" t="s">
        <v>38</v>
      </c>
      <c r="B32" s="28" t="s">
        <v>14</v>
      </c>
      <c r="C32" s="28" t="s">
        <v>14</v>
      </c>
      <c r="D32" s="29">
        <v>50</v>
      </c>
      <c r="E32" s="28" t="s">
        <v>14</v>
      </c>
      <c r="F32" s="29">
        <v>195</v>
      </c>
      <c r="G32" s="28" t="s">
        <v>14</v>
      </c>
      <c r="H32" s="28" t="s">
        <v>14</v>
      </c>
      <c r="I32" s="28" t="s">
        <v>14</v>
      </c>
      <c r="J32" s="29">
        <v>4</v>
      </c>
      <c r="K32" s="28" t="s">
        <v>14</v>
      </c>
      <c r="L32" s="28" t="s">
        <v>14</v>
      </c>
      <c r="M32" s="29">
        <v>249</v>
      </c>
    </row>
    <row r="33" spans="1:13">
      <c r="A33" s="277" t="s">
        <v>40</v>
      </c>
      <c r="B33" s="29">
        <v>2052</v>
      </c>
      <c r="C33" s="29">
        <v>33861</v>
      </c>
      <c r="D33" s="29">
        <v>8120</v>
      </c>
      <c r="E33" s="29">
        <v>1544</v>
      </c>
      <c r="F33" s="29">
        <v>48792</v>
      </c>
      <c r="G33" s="29">
        <v>11647</v>
      </c>
      <c r="H33" s="29">
        <v>8605</v>
      </c>
      <c r="I33" s="28" t="s">
        <v>14</v>
      </c>
      <c r="J33" s="29">
        <v>9118</v>
      </c>
      <c r="K33" s="29">
        <v>1394</v>
      </c>
      <c r="L33" s="28" t="s">
        <v>14</v>
      </c>
      <c r="M33" s="29">
        <v>125131</v>
      </c>
    </row>
    <row r="34" spans="1:13">
      <c r="A34" s="277" t="s">
        <v>41</v>
      </c>
      <c r="B34" s="28" t="s">
        <v>14</v>
      </c>
      <c r="C34" s="29">
        <v>1357</v>
      </c>
      <c r="D34" s="29">
        <v>267</v>
      </c>
      <c r="E34" s="29">
        <v>2200</v>
      </c>
      <c r="F34" s="29">
        <v>10953</v>
      </c>
      <c r="G34" s="28" t="s">
        <v>14</v>
      </c>
      <c r="H34" s="28" t="s">
        <v>14</v>
      </c>
      <c r="I34" s="29">
        <v>2677</v>
      </c>
      <c r="J34" s="28" t="s">
        <v>14</v>
      </c>
      <c r="K34" s="28" t="s">
        <v>14</v>
      </c>
      <c r="L34" s="28" t="s">
        <v>14</v>
      </c>
      <c r="M34" s="29">
        <v>17455</v>
      </c>
    </row>
    <row r="35" spans="1:13">
      <c r="A35" s="277" t="s">
        <v>306</v>
      </c>
      <c r="B35" s="28" t="s">
        <v>14</v>
      </c>
      <c r="C35" s="28" t="s">
        <v>14</v>
      </c>
      <c r="D35" s="28" t="s">
        <v>14</v>
      </c>
      <c r="E35" s="29">
        <v>11949</v>
      </c>
      <c r="F35" s="28" t="s">
        <v>14</v>
      </c>
      <c r="G35" s="28" t="s">
        <v>14</v>
      </c>
      <c r="H35" s="28" t="s">
        <v>14</v>
      </c>
      <c r="I35" s="28" t="s">
        <v>14</v>
      </c>
      <c r="J35" s="28" t="s">
        <v>14</v>
      </c>
      <c r="K35" s="28" t="s">
        <v>14</v>
      </c>
      <c r="L35" s="28" t="s">
        <v>14</v>
      </c>
      <c r="M35" s="29">
        <v>11949</v>
      </c>
    </row>
    <row r="36" spans="1:13">
      <c r="A36" s="277" t="s">
        <v>42</v>
      </c>
      <c r="B36" s="28" t="s">
        <v>14</v>
      </c>
      <c r="C36" s="28" t="s">
        <v>14</v>
      </c>
      <c r="D36" s="28" t="s">
        <v>14</v>
      </c>
      <c r="E36" s="29">
        <v>19172</v>
      </c>
      <c r="F36" s="28" t="s">
        <v>14</v>
      </c>
      <c r="G36" s="28" t="s">
        <v>14</v>
      </c>
      <c r="H36" s="28" t="s">
        <v>14</v>
      </c>
      <c r="I36" s="28" t="s">
        <v>14</v>
      </c>
      <c r="J36" s="28" t="s">
        <v>14</v>
      </c>
      <c r="K36" s="28" t="s">
        <v>14</v>
      </c>
      <c r="L36" s="28" t="s">
        <v>14</v>
      </c>
      <c r="M36" s="29">
        <v>19172</v>
      </c>
    </row>
    <row r="37" spans="1:13">
      <c r="A37" s="277" t="s">
        <v>43</v>
      </c>
      <c r="B37" s="28" t="s">
        <v>14</v>
      </c>
      <c r="C37" s="28" t="s">
        <v>14</v>
      </c>
      <c r="D37" s="28" t="s">
        <v>14</v>
      </c>
      <c r="E37" s="28" t="s">
        <v>14</v>
      </c>
      <c r="F37" s="28" t="s">
        <v>14</v>
      </c>
      <c r="G37" s="28" t="s">
        <v>14</v>
      </c>
      <c r="H37" s="28" t="s">
        <v>14</v>
      </c>
      <c r="I37" s="29">
        <v>5122</v>
      </c>
      <c r="J37" s="28" t="s">
        <v>14</v>
      </c>
      <c r="K37" s="28" t="s">
        <v>14</v>
      </c>
      <c r="L37" s="28" t="s">
        <v>14</v>
      </c>
      <c r="M37" s="29">
        <v>5122</v>
      </c>
    </row>
    <row r="38" spans="1:13">
      <c r="A38" s="277"/>
      <c r="B38" s="28"/>
      <c r="C38" s="28"/>
      <c r="D38" s="28"/>
      <c r="E38" s="28"/>
      <c r="F38" s="28"/>
      <c r="G38" s="28"/>
      <c r="H38" s="28"/>
      <c r="I38" s="29"/>
      <c r="J38" s="28"/>
      <c r="K38" s="28"/>
      <c r="L38" s="28"/>
      <c r="M38" s="29"/>
    </row>
    <row r="39" spans="1:13">
      <c r="A39" s="277"/>
      <c r="B39" s="28"/>
      <c r="C39" s="28"/>
      <c r="D39" s="28"/>
      <c r="E39" s="28"/>
      <c r="F39" s="28"/>
      <c r="G39" s="28"/>
      <c r="H39" s="28"/>
      <c r="I39" s="29"/>
      <c r="J39" s="28"/>
      <c r="K39" s="28"/>
      <c r="L39" s="28"/>
      <c r="M39" s="29"/>
    </row>
    <row r="40" spans="1:13">
      <c r="A40" s="277"/>
      <c r="B40" s="28"/>
      <c r="C40" s="28"/>
      <c r="D40" s="28"/>
      <c r="E40" s="28"/>
      <c r="F40" s="28"/>
      <c r="G40" s="28"/>
      <c r="H40" s="28"/>
      <c r="I40" s="29"/>
      <c r="J40" s="28"/>
      <c r="K40" s="28"/>
      <c r="L40" s="28"/>
      <c r="M40" s="29"/>
    </row>
    <row r="41" spans="1:13">
      <c r="A41" s="277" t="s">
        <v>44</v>
      </c>
      <c r="B41" s="28" t="s">
        <v>14</v>
      </c>
      <c r="C41" s="28" t="s">
        <v>14</v>
      </c>
      <c r="D41" s="28" t="s">
        <v>14</v>
      </c>
      <c r="E41" s="28" t="s">
        <v>14</v>
      </c>
      <c r="F41" s="28" t="s">
        <v>14</v>
      </c>
      <c r="G41" s="28" t="s">
        <v>14</v>
      </c>
      <c r="H41" s="28" t="s">
        <v>14</v>
      </c>
      <c r="I41" s="29">
        <v>4271</v>
      </c>
      <c r="J41" s="28" t="s">
        <v>14</v>
      </c>
      <c r="K41" s="28" t="s">
        <v>14</v>
      </c>
      <c r="L41" s="28" t="s">
        <v>14</v>
      </c>
      <c r="M41" s="29">
        <v>4271</v>
      </c>
    </row>
    <row r="42" spans="1:13">
      <c r="A42" s="277" t="s">
        <v>45</v>
      </c>
      <c r="B42" s="29">
        <v>0</v>
      </c>
      <c r="C42" s="29">
        <v>0</v>
      </c>
      <c r="D42" s="29">
        <v>0</v>
      </c>
      <c r="E42" s="29">
        <v>0</v>
      </c>
      <c r="F42" s="29">
        <v>0</v>
      </c>
      <c r="G42" s="29">
        <v>0</v>
      </c>
      <c r="H42" s="29">
        <v>0</v>
      </c>
      <c r="I42" s="28" t="s">
        <v>14</v>
      </c>
      <c r="J42" s="29">
        <v>0</v>
      </c>
      <c r="K42" s="29">
        <v>0</v>
      </c>
      <c r="L42" s="28" t="s">
        <v>14</v>
      </c>
      <c r="M42" s="29">
        <v>0</v>
      </c>
    </row>
    <row r="43" spans="1:13">
      <c r="A43" s="277" t="s">
        <v>46</v>
      </c>
      <c r="B43" s="29">
        <v>0</v>
      </c>
      <c r="C43" s="29">
        <v>0</v>
      </c>
      <c r="D43" s="29">
        <v>0</v>
      </c>
      <c r="E43" s="29">
        <v>0</v>
      </c>
      <c r="F43" s="29">
        <v>0</v>
      </c>
      <c r="G43" s="29">
        <v>0</v>
      </c>
      <c r="H43" s="29">
        <v>0</v>
      </c>
      <c r="I43" s="28" t="s">
        <v>14</v>
      </c>
      <c r="J43" s="29">
        <v>0</v>
      </c>
      <c r="K43" s="29">
        <v>0</v>
      </c>
      <c r="L43" s="28" t="s">
        <v>14</v>
      </c>
      <c r="M43" s="29">
        <v>0</v>
      </c>
    </row>
    <row r="44" spans="1:13">
      <c r="A44" s="277" t="s">
        <v>47</v>
      </c>
      <c r="B44" s="29">
        <v>0</v>
      </c>
      <c r="C44" s="29">
        <v>0</v>
      </c>
      <c r="D44" s="29">
        <v>0</v>
      </c>
      <c r="E44" s="29">
        <v>0</v>
      </c>
      <c r="F44" s="29">
        <v>0</v>
      </c>
      <c r="G44" s="29">
        <v>0</v>
      </c>
      <c r="H44" s="29">
        <v>0</v>
      </c>
      <c r="I44" s="28" t="s">
        <v>14</v>
      </c>
      <c r="J44" s="29">
        <v>0</v>
      </c>
      <c r="K44" s="29">
        <v>0</v>
      </c>
      <c r="L44" s="28" t="s">
        <v>14</v>
      </c>
      <c r="M44" s="29">
        <v>0</v>
      </c>
    </row>
    <row r="45" spans="1:13">
      <c r="A45" s="277"/>
      <c r="B45" s="29"/>
      <c r="C45" s="29"/>
      <c r="D45" s="29"/>
      <c r="E45" s="29"/>
      <c r="F45" s="29"/>
      <c r="G45" s="29"/>
      <c r="H45" s="29"/>
      <c r="I45" s="28"/>
      <c r="J45" s="29"/>
      <c r="K45" s="29"/>
      <c r="L45" s="28"/>
      <c r="M45" s="29"/>
    </row>
    <row r="46" spans="1:13">
      <c r="A46" s="277" t="s">
        <v>49</v>
      </c>
      <c r="B46" s="28" t="s">
        <v>14</v>
      </c>
      <c r="C46" s="29">
        <v>33</v>
      </c>
      <c r="D46" s="29">
        <v>51</v>
      </c>
      <c r="E46" s="28" t="s">
        <v>14</v>
      </c>
      <c r="F46" s="28" t="s">
        <v>14</v>
      </c>
      <c r="G46" s="28" t="s">
        <v>14</v>
      </c>
      <c r="H46" s="29">
        <v>138</v>
      </c>
      <c r="I46" s="28" t="s">
        <v>14</v>
      </c>
      <c r="J46" s="29">
        <v>14</v>
      </c>
      <c r="K46" s="28" t="s">
        <v>14</v>
      </c>
      <c r="L46" s="28" t="s">
        <v>14</v>
      </c>
      <c r="M46" s="29">
        <v>236</v>
      </c>
    </row>
    <row r="47" spans="1:13">
      <c r="A47" s="277"/>
      <c r="B47" s="28"/>
      <c r="C47" s="29"/>
      <c r="D47" s="29"/>
      <c r="E47" s="28"/>
      <c r="F47" s="28"/>
      <c r="G47" s="28"/>
      <c r="H47" s="29"/>
      <c r="I47" s="28"/>
      <c r="J47" s="29"/>
      <c r="K47" s="28"/>
      <c r="L47" s="28"/>
      <c r="M47" s="29"/>
    </row>
    <row r="48" spans="1:13">
      <c r="A48" s="277"/>
      <c r="B48" s="28"/>
      <c r="C48" s="29"/>
      <c r="D48" s="29"/>
      <c r="E48" s="28"/>
      <c r="F48" s="28"/>
      <c r="G48" s="28"/>
      <c r="H48" s="29"/>
      <c r="I48" s="28"/>
      <c r="J48" s="29"/>
      <c r="K48" s="28"/>
      <c r="L48" s="28"/>
      <c r="M48" s="29"/>
    </row>
    <row r="49" spans="1:13">
      <c r="A49" s="277" t="s">
        <v>52</v>
      </c>
      <c r="B49" s="28" t="s">
        <v>14</v>
      </c>
      <c r="C49" s="28" t="s">
        <v>14</v>
      </c>
      <c r="D49" s="28" t="s">
        <v>14</v>
      </c>
      <c r="E49" s="28" t="s">
        <v>14</v>
      </c>
      <c r="F49" s="28" t="s">
        <v>14</v>
      </c>
      <c r="G49" s="28" t="s">
        <v>14</v>
      </c>
      <c r="H49" s="28" t="s">
        <v>14</v>
      </c>
      <c r="I49" s="29">
        <v>5136</v>
      </c>
      <c r="J49" s="28" t="s">
        <v>14</v>
      </c>
      <c r="K49" s="28" t="s">
        <v>14</v>
      </c>
      <c r="L49" s="28" t="s">
        <v>14</v>
      </c>
      <c r="M49" s="29">
        <v>5136</v>
      </c>
    </row>
    <row r="50" spans="1:13">
      <c r="A50" s="277" t="s">
        <v>53</v>
      </c>
      <c r="B50" s="28" t="s">
        <v>14</v>
      </c>
      <c r="C50" s="28" t="s">
        <v>14</v>
      </c>
      <c r="D50" s="28" t="s">
        <v>14</v>
      </c>
      <c r="E50" s="28" t="s">
        <v>14</v>
      </c>
      <c r="F50" s="28" t="s">
        <v>14</v>
      </c>
      <c r="G50" s="28" t="s">
        <v>14</v>
      </c>
      <c r="H50" s="28" t="s">
        <v>14</v>
      </c>
      <c r="I50" s="29">
        <v>21152</v>
      </c>
      <c r="J50" s="28" t="s">
        <v>14</v>
      </c>
      <c r="K50" s="28" t="s">
        <v>14</v>
      </c>
      <c r="L50" s="28" t="s">
        <v>14</v>
      </c>
      <c r="M50" s="29">
        <v>21152</v>
      </c>
    </row>
    <row r="51" spans="1:13">
      <c r="A51" s="277" t="s">
        <v>54</v>
      </c>
      <c r="B51" s="28" t="s">
        <v>14</v>
      </c>
      <c r="C51" s="28" t="s">
        <v>14</v>
      </c>
      <c r="D51" s="29">
        <v>16437</v>
      </c>
      <c r="E51" s="29">
        <v>26733</v>
      </c>
      <c r="F51" s="28" t="s">
        <v>14</v>
      </c>
      <c r="G51" s="28" t="s">
        <v>14</v>
      </c>
      <c r="H51" s="28" t="s">
        <v>14</v>
      </c>
      <c r="I51" s="28" t="s">
        <v>14</v>
      </c>
      <c r="J51" s="28" t="s">
        <v>14</v>
      </c>
      <c r="K51" s="28" t="s">
        <v>14</v>
      </c>
      <c r="L51" s="28" t="s">
        <v>14</v>
      </c>
      <c r="M51" s="29">
        <v>43170</v>
      </c>
    </row>
    <row r="52" spans="1:13">
      <c r="A52" s="277" t="s">
        <v>55</v>
      </c>
      <c r="B52" s="28" t="s">
        <v>14</v>
      </c>
      <c r="C52" s="28" t="s">
        <v>14</v>
      </c>
      <c r="D52" s="29">
        <v>30466</v>
      </c>
      <c r="E52" s="29">
        <v>17161</v>
      </c>
      <c r="F52" s="28" t="s">
        <v>14</v>
      </c>
      <c r="G52" s="28" t="s">
        <v>14</v>
      </c>
      <c r="H52" s="28" t="s">
        <v>14</v>
      </c>
      <c r="I52" s="28" t="s">
        <v>14</v>
      </c>
      <c r="J52" s="28" t="s">
        <v>14</v>
      </c>
      <c r="K52" s="28" t="s">
        <v>14</v>
      </c>
      <c r="L52" s="28" t="s">
        <v>14</v>
      </c>
      <c r="M52" s="29">
        <v>47627</v>
      </c>
    </row>
    <row r="53" spans="1:13">
      <c r="A53" s="277" t="s">
        <v>56</v>
      </c>
      <c r="B53" s="29">
        <v>86</v>
      </c>
      <c r="C53" s="29">
        <v>2291</v>
      </c>
      <c r="D53" s="29">
        <v>140</v>
      </c>
      <c r="E53" s="29">
        <v>52</v>
      </c>
      <c r="F53" s="29">
        <v>819</v>
      </c>
      <c r="G53" s="29">
        <v>1052</v>
      </c>
      <c r="H53" s="29">
        <v>778</v>
      </c>
      <c r="I53" s="28" t="s">
        <v>14</v>
      </c>
      <c r="J53" s="29">
        <v>1140</v>
      </c>
      <c r="K53" s="29">
        <v>84</v>
      </c>
      <c r="L53" s="28" t="s">
        <v>14</v>
      </c>
      <c r="M53" s="29">
        <v>6440</v>
      </c>
    </row>
    <row r="54" spans="1:13">
      <c r="A54" s="277" t="s">
        <v>57</v>
      </c>
      <c r="B54" s="29">
        <v>86</v>
      </c>
      <c r="C54" s="29">
        <v>2291</v>
      </c>
      <c r="D54" s="29">
        <v>140</v>
      </c>
      <c r="E54" s="29">
        <v>52</v>
      </c>
      <c r="F54" s="29">
        <v>819</v>
      </c>
      <c r="G54" s="29">
        <v>1052</v>
      </c>
      <c r="H54" s="29">
        <v>778</v>
      </c>
      <c r="I54" s="28" t="s">
        <v>14</v>
      </c>
      <c r="J54" s="29">
        <v>1140</v>
      </c>
      <c r="K54" s="29">
        <v>84</v>
      </c>
      <c r="L54" s="28" t="s">
        <v>14</v>
      </c>
      <c r="M54" s="29">
        <v>6440</v>
      </c>
    </row>
    <row r="55" spans="1:13">
      <c r="A55" s="277"/>
      <c r="B55" s="29"/>
      <c r="C55" s="29"/>
      <c r="D55" s="29"/>
      <c r="E55" s="29"/>
      <c r="F55" s="29"/>
      <c r="G55" s="29"/>
      <c r="H55" s="29"/>
      <c r="I55" s="28"/>
      <c r="J55" s="29"/>
      <c r="K55" s="29"/>
      <c r="L55" s="28"/>
      <c r="M55" s="29"/>
    </row>
    <row r="56" spans="1:13">
      <c r="A56" s="277" t="s">
        <v>58</v>
      </c>
      <c r="B56" s="29">
        <v>6</v>
      </c>
      <c r="C56" s="29">
        <v>1123</v>
      </c>
      <c r="D56" s="29">
        <v>1651</v>
      </c>
      <c r="E56" s="29">
        <v>322</v>
      </c>
      <c r="F56" s="29">
        <v>4935</v>
      </c>
      <c r="G56" s="29">
        <v>63</v>
      </c>
      <c r="H56" s="29">
        <v>195</v>
      </c>
      <c r="I56" s="28" t="s">
        <v>14</v>
      </c>
      <c r="J56" s="29">
        <v>66</v>
      </c>
      <c r="K56" s="28" t="s">
        <v>14</v>
      </c>
      <c r="L56" s="28" t="s">
        <v>14</v>
      </c>
      <c r="M56" s="29">
        <v>8361</v>
      </c>
    </row>
    <row r="57" spans="1:13">
      <c r="A57" s="277" t="s">
        <v>59</v>
      </c>
      <c r="B57" s="29">
        <v>0</v>
      </c>
      <c r="C57" s="29">
        <v>0</v>
      </c>
      <c r="D57" s="29">
        <v>0</v>
      </c>
      <c r="E57" s="29">
        <v>0</v>
      </c>
      <c r="F57" s="29">
        <v>0</v>
      </c>
      <c r="G57" s="29">
        <v>0</v>
      </c>
      <c r="H57" s="29">
        <v>0</v>
      </c>
      <c r="I57" s="29">
        <v>0</v>
      </c>
      <c r="J57" s="29">
        <v>0</v>
      </c>
      <c r="K57" s="29">
        <v>0</v>
      </c>
      <c r="L57" s="29">
        <v>0</v>
      </c>
      <c r="M57" s="29">
        <v>0</v>
      </c>
    </row>
    <row r="58" spans="1:13">
      <c r="A58" s="277" t="s">
        <v>60</v>
      </c>
      <c r="B58" s="29">
        <v>990</v>
      </c>
      <c r="C58" s="29">
        <v>10</v>
      </c>
      <c r="D58" s="29">
        <v>4</v>
      </c>
      <c r="E58" s="28" t="s">
        <v>14</v>
      </c>
      <c r="F58" s="29">
        <v>7788</v>
      </c>
      <c r="G58" s="29">
        <v>0</v>
      </c>
      <c r="H58" s="29">
        <v>2005</v>
      </c>
      <c r="I58" s="29">
        <v>299</v>
      </c>
      <c r="J58" s="29">
        <v>659</v>
      </c>
      <c r="K58" s="29">
        <v>9138</v>
      </c>
      <c r="L58" s="29">
        <v>118847</v>
      </c>
      <c r="M58" s="29">
        <v>139739</v>
      </c>
    </row>
    <row r="59" spans="1:13">
      <c r="A59" s="277" t="s">
        <v>61</v>
      </c>
      <c r="B59" s="29">
        <v>83221</v>
      </c>
      <c r="C59" s="29">
        <v>457048</v>
      </c>
      <c r="D59" s="29">
        <v>185328</v>
      </c>
      <c r="E59" s="29">
        <v>156435</v>
      </c>
      <c r="F59" s="29">
        <v>190542</v>
      </c>
      <c r="G59" s="29">
        <v>399981</v>
      </c>
      <c r="H59" s="29">
        <v>363590</v>
      </c>
      <c r="I59" s="29">
        <v>339660</v>
      </c>
      <c r="J59" s="29">
        <v>255615</v>
      </c>
      <c r="K59" s="29">
        <v>70113</v>
      </c>
      <c r="L59" s="29">
        <v>219387</v>
      </c>
      <c r="M59" s="29">
        <v>2720921</v>
      </c>
    </row>
    <row r="60" spans="1:13">
      <c r="A60" s="277" t="s">
        <v>62</v>
      </c>
      <c r="B60" s="29">
        <v>0</v>
      </c>
      <c r="C60" s="29">
        <v>0</v>
      </c>
      <c r="D60" s="29">
        <v>0</v>
      </c>
      <c r="E60" s="29">
        <v>0</v>
      </c>
      <c r="F60" s="29">
        <v>914</v>
      </c>
      <c r="G60" s="29">
        <v>2808</v>
      </c>
      <c r="H60" s="29">
        <v>0</v>
      </c>
      <c r="I60" s="29">
        <v>0</v>
      </c>
      <c r="J60" s="29">
        <v>0</v>
      </c>
      <c r="K60" s="29">
        <v>0</v>
      </c>
      <c r="L60" s="29">
        <v>118682</v>
      </c>
      <c r="M60" s="29">
        <v>122403</v>
      </c>
    </row>
    <row r="61" spans="1:13">
      <c r="A61" s="277" t="s">
        <v>63</v>
      </c>
      <c r="B61" s="29">
        <v>83221</v>
      </c>
      <c r="C61" s="29">
        <v>457048</v>
      </c>
      <c r="D61" s="29">
        <v>185328</v>
      </c>
      <c r="E61" s="29">
        <v>156435</v>
      </c>
      <c r="F61" s="29">
        <v>189628</v>
      </c>
      <c r="G61" s="29">
        <v>397174</v>
      </c>
      <c r="H61" s="29">
        <v>363590</v>
      </c>
      <c r="I61" s="29">
        <v>339660</v>
      </c>
      <c r="J61" s="29">
        <v>255615</v>
      </c>
      <c r="K61" s="29">
        <v>70113</v>
      </c>
      <c r="L61" s="29">
        <v>100705</v>
      </c>
      <c r="M61" s="29">
        <v>2598517</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Q135"/>
  <sheetViews>
    <sheetView view="pageBreakPreview" zoomScale="120" zoomScaleSheetLayoutView="120" workbookViewId="0">
      <pane xSplit="2" ySplit="4" topLeftCell="BE76" activePane="bottomRight" state="frozen"/>
      <selection pane="topRight" activeCell="C1" sqref="C1"/>
      <selection pane="bottomLeft" activeCell="A6" sqref="A6"/>
      <selection pane="bottomRight" activeCell="BJ126" sqref="BJ126"/>
    </sheetView>
  </sheetViews>
  <sheetFormatPr defaultRowHeight="15"/>
  <cols>
    <col min="1" max="1" width="10.5703125" style="132" customWidth="1"/>
    <col min="2" max="2" width="27.28515625" bestFit="1"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9" customWidth="1"/>
    <col min="23" max="23" width="12" bestFit="1" customWidth="1"/>
    <col min="24" max="24" width="10.140625" customWidth="1"/>
    <col min="25" max="25" width="13.7109375" bestFit="1" customWidth="1"/>
    <col min="26" max="27" width="10.28515625" customWidth="1"/>
    <col min="28" max="28" width="10.28515625" style="184" customWidth="1"/>
    <col min="29" max="29" width="12.7109375" style="179" customWidth="1"/>
    <col min="30" max="30" width="14.85546875" style="41"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9" customWidth="1"/>
    <col min="42" max="42" width="11.7109375" customWidth="1"/>
    <col min="43" max="43" width="10.7109375" style="179"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179" customWidth="1"/>
    <col min="55" max="55" width="13.28515625" customWidth="1"/>
    <col min="56" max="56" width="11" customWidth="1"/>
    <col min="57" max="57" width="12.7109375" customWidth="1"/>
    <col min="58" max="58" width="14" customWidth="1"/>
    <col min="59" max="59" width="16.28515625" customWidth="1"/>
    <col min="60" max="60" width="16.28515625" style="179" customWidth="1"/>
    <col min="61" max="61" width="16.28515625" style="47" customWidth="1"/>
    <col min="62" max="62" width="13.28515625" customWidth="1"/>
    <col min="63" max="63" width="13.5703125" style="53" customWidth="1"/>
    <col min="64" max="64" width="11.28515625" customWidth="1"/>
    <col min="65" max="65" width="11.42578125" customWidth="1"/>
    <col min="68" max="68" width="8.42578125" bestFit="1" customWidth="1"/>
  </cols>
  <sheetData>
    <row r="1" spans="1:67" ht="15.75">
      <c r="A1" s="121"/>
      <c r="B1" s="192"/>
      <c r="C1" s="282" t="s">
        <v>314</v>
      </c>
      <c r="D1" s="282"/>
      <c r="E1" s="282"/>
      <c r="F1" s="282"/>
      <c r="G1" s="282"/>
      <c r="H1" s="282"/>
      <c r="I1" s="282"/>
      <c r="J1" s="282"/>
      <c r="K1" s="282"/>
      <c r="L1" s="1"/>
      <c r="M1" s="1"/>
      <c r="N1" s="1"/>
      <c r="O1" s="1"/>
      <c r="P1" s="1"/>
      <c r="Q1" s="1"/>
      <c r="R1" s="1"/>
      <c r="S1" s="1"/>
      <c r="T1" s="1"/>
      <c r="U1" s="1"/>
      <c r="V1" s="177"/>
      <c r="W1" s="1"/>
      <c r="X1" s="1"/>
      <c r="Y1" s="1"/>
      <c r="Z1" s="1"/>
      <c r="AA1" s="1"/>
      <c r="AB1" s="1"/>
      <c r="AC1" s="177"/>
      <c r="AD1" s="2"/>
      <c r="AE1" s="1"/>
      <c r="AF1" s="1"/>
      <c r="AG1" s="1"/>
      <c r="AH1" s="1"/>
      <c r="AI1" s="1"/>
      <c r="AJ1" s="1"/>
      <c r="AK1" s="1"/>
      <c r="AL1" s="1"/>
      <c r="AM1" s="1"/>
      <c r="AN1" s="1"/>
      <c r="AO1" s="177"/>
      <c r="AP1" s="1"/>
      <c r="AQ1" s="177"/>
      <c r="AR1" s="1"/>
      <c r="AS1" s="1"/>
      <c r="AT1" s="1"/>
      <c r="AU1" s="1"/>
      <c r="AV1" s="1"/>
      <c r="AW1" s="2"/>
      <c r="AX1" s="1"/>
      <c r="AY1" s="1"/>
      <c r="AZ1" s="1"/>
      <c r="BA1" s="1"/>
      <c r="BB1" s="177"/>
      <c r="BD1" s="1"/>
      <c r="BE1" s="1"/>
      <c r="BF1" s="1"/>
      <c r="BG1" s="1"/>
      <c r="BH1" s="177"/>
      <c r="BI1" s="42"/>
      <c r="BJ1" s="1"/>
      <c r="BK1" s="48"/>
    </row>
    <row r="2" spans="1:67" ht="15.75">
      <c r="A2" s="121"/>
      <c r="B2" s="1"/>
      <c r="C2" s="1"/>
      <c r="D2" s="1"/>
      <c r="E2" s="1"/>
      <c r="F2" s="1"/>
      <c r="G2" s="1"/>
      <c r="H2" s="1"/>
      <c r="I2" s="1"/>
      <c r="J2" s="1"/>
      <c r="K2" s="1"/>
      <c r="L2" s="1"/>
      <c r="M2" s="283" t="s">
        <v>64</v>
      </c>
      <c r="N2" s="283"/>
      <c r="O2" s="283"/>
      <c r="P2" s="1"/>
      <c r="Q2" s="1"/>
      <c r="R2" s="1"/>
      <c r="S2" s="1"/>
      <c r="T2" s="1"/>
      <c r="U2" s="1"/>
      <c r="V2" s="177"/>
      <c r="W2" s="1"/>
      <c r="X2" s="1"/>
      <c r="Y2" s="1"/>
      <c r="Z2" s="1"/>
      <c r="AA2" s="1"/>
      <c r="AB2" s="1"/>
      <c r="AC2" s="177"/>
      <c r="AD2" s="2"/>
      <c r="AE2" s="1"/>
      <c r="AF2" s="1"/>
      <c r="AG2" s="1"/>
      <c r="AH2" s="1"/>
      <c r="AI2" s="1"/>
      <c r="AJ2" s="1"/>
      <c r="AK2" s="1"/>
      <c r="AL2" s="1"/>
      <c r="AM2" s="1"/>
      <c r="AN2" s="1"/>
      <c r="AO2" s="177"/>
      <c r="AP2" s="1"/>
      <c r="AQ2" s="283" t="s">
        <v>64</v>
      </c>
      <c r="AR2" s="283"/>
      <c r="AS2" s="283"/>
      <c r="AT2" s="1"/>
      <c r="AU2" s="1"/>
      <c r="AV2" s="1"/>
      <c r="AW2" s="2"/>
      <c r="AX2" s="1"/>
      <c r="AY2" s="1"/>
      <c r="AZ2" s="1"/>
      <c r="BA2" s="1"/>
      <c r="BB2" s="177"/>
      <c r="BC2" s="1"/>
      <c r="BD2" s="1"/>
      <c r="BE2" s="1"/>
      <c r="BF2" s="1"/>
      <c r="BG2" s="1"/>
      <c r="BH2" s="177"/>
      <c r="BI2" s="283" t="s">
        <v>64</v>
      </c>
      <c r="BJ2" s="283"/>
      <c r="BK2" s="283"/>
    </row>
    <row r="3" spans="1:67" ht="37.5" customHeight="1">
      <c r="A3" s="39"/>
      <c r="B3" s="3"/>
      <c r="C3" s="3" t="s">
        <v>65</v>
      </c>
      <c r="D3" s="3" t="s">
        <v>66</v>
      </c>
      <c r="E3" s="3" t="s">
        <v>67</v>
      </c>
      <c r="F3" s="3" t="s">
        <v>68</v>
      </c>
      <c r="G3" s="3" t="s">
        <v>69</v>
      </c>
      <c r="H3" s="3" t="s">
        <v>70</v>
      </c>
      <c r="I3" s="3" t="s">
        <v>71</v>
      </c>
      <c r="J3" s="3" t="s">
        <v>72</v>
      </c>
      <c r="K3" s="3" t="s">
        <v>73</v>
      </c>
      <c r="L3" s="3" t="s">
        <v>74</v>
      </c>
      <c r="M3" s="3" t="s">
        <v>75</v>
      </c>
      <c r="N3" s="3" t="s">
        <v>76</v>
      </c>
      <c r="O3" s="3" t="s">
        <v>77</v>
      </c>
      <c r="P3" s="3" t="s">
        <v>78</v>
      </c>
      <c r="Q3" s="3" t="s">
        <v>79</v>
      </c>
      <c r="R3" s="3" t="s">
        <v>80</v>
      </c>
      <c r="S3" s="3" t="s">
        <v>81</v>
      </c>
      <c r="T3" s="3" t="s">
        <v>82</v>
      </c>
      <c r="U3" s="3" t="s">
        <v>98</v>
      </c>
      <c r="V3" s="39" t="s">
        <v>83</v>
      </c>
      <c r="W3" s="3" t="s">
        <v>84</v>
      </c>
      <c r="X3" s="3" t="s">
        <v>85</v>
      </c>
      <c r="Y3" s="3" t="s">
        <v>86</v>
      </c>
      <c r="Z3" s="3" t="s">
        <v>87</v>
      </c>
      <c r="AA3" s="3" t="s">
        <v>88</v>
      </c>
      <c r="AB3" s="3" t="s">
        <v>292</v>
      </c>
      <c r="AC3" s="39" t="s">
        <v>114</v>
      </c>
      <c r="AD3" s="4" t="s">
        <v>89</v>
      </c>
      <c r="AE3" s="3" t="s">
        <v>90</v>
      </c>
      <c r="AF3" s="3" t="s">
        <v>91</v>
      </c>
      <c r="AG3" s="3" t="s">
        <v>92</v>
      </c>
      <c r="AH3" s="3" t="s">
        <v>93</v>
      </c>
      <c r="AI3" s="3" t="s">
        <v>94</v>
      </c>
      <c r="AJ3" s="3" t="s">
        <v>95</v>
      </c>
      <c r="AK3" s="3" t="s">
        <v>96</v>
      </c>
      <c r="AL3" s="3" t="s">
        <v>97</v>
      </c>
      <c r="AM3" s="3" t="s">
        <v>99</v>
      </c>
      <c r="AN3" s="3" t="s">
        <v>100</v>
      </c>
      <c r="AO3" s="39" t="s">
        <v>101</v>
      </c>
      <c r="AP3" s="3" t="s">
        <v>102</v>
      </c>
      <c r="AQ3" s="39" t="s">
        <v>103</v>
      </c>
      <c r="AR3" s="3" t="s">
        <v>104</v>
      </c>
      <c r="AS3" s="3" t="s">
        <v>105</v>
      </c>
      <c r="AT3" s="3" t="s">
        <v>106</v>
      </c>
      <c r="AU3" s="39" t="s">
        <v>107</v>
      </c>
      <c r="AV3" s="39" t="s">
        <v>108</v>
      </c>
      <c r="AW3" s="39" t="s">
        <v>109</v>
      </c>
      <c r="AX3" s="3" t="s">
        <v>110</v>
      </c>
      <c r="AY3" s="3" t="s">
        <v>111</v>
      </c>
      <c r="AZ3" s="3" t="s">
        <v>112</v>
      </c>
      <c r="BA3" s="3" t="s">
        <v>113</v>
      </c>
      <c r="BB3" s="39" t="s">
        <v>115</v>
      </c>
      <c r="BC3" s="3" t="s">
        <v>116</v>
      </c>
      <c r="BD3" s="3" t="s">
        <v>117</v>
      </c>
      <c r="BE3" s="3" t="s">
        <v>118</v>
      </c>
      <c r="BF3" s="3" t="s">
        <v>119</v>
      </c>
      <c r="BG3" s="3" t="s">
        <v>120</v>
      </c>
      <c r="BH3" s="39" t="s">
        <v>139</v>
      </c>
      <c r="BI3" s="43" t="s">
        <v>121</v>
      </c>
      <c r="BJ3" s="3" t="s">
        <v>122</v>
      </c>
      <c r="BK3" s="49" t="s">
        <v>123</v>
      </c>
    </row>
    <row r="4" spans="1:67" s="132" customFormat="1" ht="15.75">
      <c r="A4" s="130" t="s">
        <v>202</v>
      </c>
      <c r="B4" s="130" t="s">
        <v>124</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1">
        <v>63</v>
      </c>
      <c r="AD4" s="136"/>
      <c r="AE4" s="130">
        <v>18</v>
      </c>
      <c r="AF4" s="130">
        <v>19</v>
      </c>
      <c r="AG4" s="130">
        <v>21</v>
      </c>
      <c r="AH4" s="130">
        <v>22</v>
      </c>
      <c r="AI4" s="130">
        <v>23</v>
      </c>
      <c r="AJ4" s="130">
        <v>24</v>
      </c>
      <c r="AK4" s="130">
        <v>27</v>
      </c>
      <c r="AL4" s="130">
        <v>28</v>
      </c>
      <c r="AM4" s="131">
        <v>30</v>
      </c>
      <c r="AN4" s="130">
        <v>31</v>
      </c>
      <c r="AO4" s="131">
        <v>32</v>
      </c>
      <c r="AP4" s="130">
        <v>33</v>
      </c>
      <c r="AQ4" s="131">
        <v>35</v>
      </c>
      <c r="AR4" s="130">
        <v>36</v>
      </c>
      <c r="AS4" s="130">
        <v>37</v>
      </c>
      <c r="AT4" s="130">
        <v>38</v>
      </c>
      <c r="AU4" s="131">
        <v>41</v>
      </c>
      <c r="AV4" s="131">
        <v>48</v>
      </c>
      <c r="AW4" s="131">
        <v>50</v>
      </c>
      <c r="AX4" s="130">
        <v>51</v>
      </c>
      <c r="AY4" s="130">
        <v>52</v>
      </c>
      <c r="AZ4" s="130">
        <v>60</v>
      </c>
      <c r="BA4" s="130">
        <v>61</v>
      </c>
      <c r="BB4" s="131">
        <v>64</v>
      </c>
      <c r="BC4" s="130">
        <v>72</v>
      </c>
      <c r="BD4" s="130">
        <v>73</v>
      </c>
      <c r="BE4" s="130">
        <v>74</v>
      </c>
      <c r="BF4" s="130">
        <v>75</v>
      </c>
      <c r="BG4" s="130">
        <v>99</v>
      </c>
      <c r="BH4" s="131"/>
      <c r="BI4" s="137" t="s">
        <v>125</v>
      </c>
      <c r="BJ4" s="130">
        <v>98</v>
      </c>
      <c r="BK4" s="138"/>
    </row>
    <row r="5" spans="1:67" s="234" customFormat="1" ht="15.75">
      <c r="A5" s="221" t="s">
        <v>126</v>
      </c>
      <c r="B5" s="222" t="s">
        <v>311</v>
      </c>
      <c r="C5" s="223">
        <v>238753</v>
      </c>
      <c r="D5" s="224">
        <v>138805</v>
      </c>
      <c r="E5" s="224">
        <v>0</v>
      </c>
      <c r="F5" s="224">
        <v>35259</v>
      </c>
      <c r="G5" s="224">
        <v>12366</v>
      </c>
      <c r="H5" s="224">
        <v>0</v>
      </c>
      <c r="I5" s="224">
        <v>0</v>
      </c>
      <c r="J5" s="224">
        <v>0</v>
      </c>
      <c r="K5" s="224">
        <v>75</v>
      </c>
      <c r="L5" s="224">
        <v>496</v>
      </c>
      <c r="M5" s="224">
        <v>1241</v>
      </c>
      <c r="N5" s="224">
        <v>3669</v>
      </c>
      <c r="O5" s="224">
        <v>2368</v>
      </c>
      <c r="P5" s="224">
        <v>7590</v>
      </c>
      <c r="Q5" s="224">
        <v>0</v>
      </c>
      <c r="R5" s="224">
        <v>1951</v>
      </c>
      <c r="S5" s="224">
        <v>0</v>
      </c>
      <c r="T5" s="224">
        <v>0</v>
      </c>
      <c r="U5" s="224">
        <v>0</v>
      </c>
      <c r="V5" s="224">
        <v>0</v>
      </c>
      <c r="W5" s="224">
        <v>0</v>
      </c>
      <c r="X5" s="224">
        <v>0</v>
      </c>
      <c r="Y5" s="224">
        <v>0</v>
      </c>
      <c r="Z5" s="224">
        <v>0</v>
      </c>
      <c r="AA5" s="224">
        <v>0</v>
      </c>
      <c r="AB5" s="224">
        <v>0</v>
      </c>
      <c r="AC5" s="224">
        <v>0</v>
      </c>
      <c r="AD5" s="225">
        <f t="shared" ref="AD5" si="0">SUM(C5:AC5)</f>
        <v>442573</v>
      </c>
      <c r="AE5" s="224">
        <v>1875</v>
      </c>
      <c r="AF5" s="224">
        <v>1325</v>
      </c>
      <c r="AG5" s="224">
        <v>896</v>
      </c>
      <c r="AH5" s="224">
        <v>0</v>
      </c>
      <c r="AI5" s="224">
        <v>0</v>
      </c>
      <c r="AJ5" s="224">
        <v>769</v>
      </c>
      <c r="AK5" s="224">
        <v>84</v>
      </c>
      <c r="AL5" s="224">
        <v>801</v>
      </c>
      <c r="AM5" s="224">
        <v>0</v>
      </c>
      <c r="AN5" s="224">
        <v>0</v>
      </c>
      <c r="AO5" s="224">
        <v>7245</v>
      </c>
      <c r="AP5" s="224">
        <v>0</v>
      </c>
      <c r="AQ5" s="224">
        <v>0</v>
      </c>
      <c r="AR5" s="224">
        <v>0</v>
      </c>
      <c r="AS5" s="224">
        <v>0</v>
      </c>
      <c r="AT5" s="224">
        <v>0</v>
      </c>
      <c r="AU5" s="224">
        <v>0</v>
      </c>
      <c r="AV5" s="224">
        <v>0</v>
      </c>
      <c r="AW5" s="224">
        <v>0</v>
      </c>
      <c r="AX5" s="224">
        <v>785</v>
      </c>
      <c r="AY5" s="224">
        <v>0</v>
      </c>
      <c r="AZ5" s="224">
        <v>0</v>
      </c>
      <c r="BA5" s="224">
        <v>0</v>
      </c>
      <c r="BB5" s="224">
        <v>0</v>
      </c>
      <c r="BC5" s="224">
        <v>355</v>
      </c>
      <c r="BD5" s="224">
        <v>359</v>
      </c>
      <c r="BE5" s="224">
        <v>0</v>
      </c>
      <c r="BF5" s="224">
        <v>299</v>
      </c>
      <c r="BG5" s="224">
        <v>4197</v>
      </c>
      <c r="BH5" s="222">
        <f>SUM(AE5:BG5)</f>
        <v>18990</v>
      </c>
      <c r="BI5" s="226">
        <f>AD5+BH5</f>
        <v>461563</v>
      </c>
      <c r="BJ5" s="227">
        <v>0</v>
      </c>
      <c r="BK5" s="225">
        <f t="shared" ref="BK5:BK6" si="1">BI5-BJ5</f>
        <v>461563</v>
      </c>
      <c r="BL5" s="234">
        <v>1</v>
      </c>
      <c r="BM5" s="235"/>
    </row>
    <row r="6" spans="1:67" s="41" customFormat="1" ht="15.75">
      <c r="A6" s="136"/>
      <c r="B6" s="218" t="s">
        <v>315</v>
      </c>
      <c r="C6" s="10">
        <v>45364</v>
      </c>
      <c r="D6" s="10">
        <v>26373</v>
      </c>
      <c r="E6" s="10">
        <v>0</v>
      </c>
      <c r="F6" s="10">
        <v>6701</v>
      </c>
      <c r="G6" s="10">
        <v>2350</v>
      </c>
      <c r="H6" s="10">
        <v>0</v>
      </c>
      <c r="I6" s="10">
        <f>IF('[1]Upto Month Current'!$B$10="",0,'[1]Upto Month Current'!$B$10)</f>
        <v>0</v>
      </c>
      <c r="J6" s="10">
        <f>IF('[1]Upto Month Current'!$B$11="",0,'[1]Upto Month Current'!$B$11)</f>
        <v>0</v>
      </c>
      <c r="K6" s="10">
        <v>14</v>
      </c>
      <c r="L6" s="10">
        <v>94</v>
      </c>
      <c r="M6" s="10">
        <v>236</v>
      </c>
      <c r="N6" s="10">
        <v>697</v>
      </c>
      <c r="O6" s="10">
        <v>450</v>
      </c>
      <c r="P6" s="10">
        <v>1441</v>
      </c>
      <c r="Q6" s="10">
        <v>0</v>
      </c>
      <c r="R6" s="10">
        <v>370</v>
      </c>
      <c r="S6" s="10">
        <v>0</v>
      </c>
      <c r="T6" s="10">
        <f>IF('[1]Upto Month Current'!$B$27="",0,'[1]Upto Month Current'!$B$27)</f>
        <v>0</v>
      </c>
      <c r="U6" s="10">
        <f>IF('[1]Upto Month Current'!$B$30="",0,'[1]Upto Month Current'!$B$30)</f>
        <v>0</v>
      </c>
      <c r="V6" s="10">
        <f>IF('[1]Upto Month Current'!$B$35="",0,'[1]Upto Month Current'!$B$35)</f>
        <v>0</v>
      </c>
      <c r="W6" s="10">
        <f>IF('[1]Upto Month Current'!$B$39="",0,'[1]Upto Month Current'!$B$39)</f>
        <v>0</v>
      </c>
      <c r="X6" s="10">
        <f>IF('[1]Upto Month Current'!$B$40="",0,'[1]Upto Month Current'!$B$40)</f>
        <v>0</v>
      </c>
      <c r="Y6" s="10">
        <f>IF('[1]Upto Month Current'!$B$42="",0,'[1]Upto Month Current'!$B$42)</f>
        <v>0</v>
      </c>
      <c r="Z6" s="10">
        <f>IF('[1]Upto Month Current'!$B$43="",0,'[1]Upto Month Current'!$B$43)</f>
        <v>0</v>
      </c>
      <c r="AA6" s="10">
        <f>IF('[1]Upto Month Current'!$B$44="",0,'[1]Upto Month Current'!$B$44)</f>
        <v>0</v>
      </c>
      <c r="AB6" s="10">
        <v>0</v>
      </c>
      <c r="AC6" s="10">
        <f>IF('[1]Upto Month Current'!$B$51="",0,'[1]Upto Month Current'!$B$51)</f>
        <v>0</v>
      </c>
      <c r="AD6" s="123">
        <f t="shared" ref="AD6" si="2">SUM(C6:AC6)</f>
        <v>84090</v>
      </c>
      <c r="AE6" s="10">
        <v>450</v>
      </c>
      <c r="AF6" s="10">
        <v>317</v>
      </c>
      <c r="AG6" s="10">
        <v>215</v>
      </c>
      <c r="AH6" s="10">
        <f>IF('[1]Upto Month Current'!$B$23="",0,'[1]Upto Month Current'!$B$23)</f>
        <v>0</v>
      </c>
      <c r="AI6" s="10">
        <f>IF('[1]Upto Month Current'!$B$24="",0,'[1]Upto Month Current'!$B$24)</f>
        <v>0</v>
      </c>
      <c r="AJ6" s="10">
        <v>183</v>
      </c>
      <c r="AK6" s="10">
        <v>20</v>
      </c>
      <c r="AL6" s="10">
        <v>192</v>
      </c>
      <c r="AM6" s="10">
        <v>0</v>
      </c>
      <c r="AN6" s="10">
        <v>0</v>
      </c>
      <c r="AO6" s="10">
        <v>1739</v>
      </c>
      <c r="AP6" s="10">
        <f>IF('[1]Upto Month Current'!$B$34="",0,'[1]Upto Month Current'!$B$34)</f>
        <v>0</v>
      </c>
      <c r="AQ6" s="10">
        <f>IF('[1]Upto Month Current'!$B$36="",0,'[1]Upto Month Current'!$B$36)</f>
        <v>0</v>
      </c>
      <c r="AR6" s="10">
        <f>IF('[1]Upto Month Current'!$B$37="",0,'[1]Upto Month Current'!$B$37)</f>
        <v>0</v>
      </c>
      <c r="AS6" s="10">
        <v>0</v>
      </c>
      <c r="AT6" s="10">
        <f>IF('[1]Upto Month Current'!$B$38="",0,'[1]Upto Month Current'!$B$38)</f>
        <v>0</v>
      </c>
      <c r="AU6" s="10">
        <f>IF('[1]Upto Month Current'!$B$41="",0,'[1]Upto Month Current'!$B$41)</f>
        <v>0</v>
      </c>
      <c r="AV6" s="10">
        <v>0</v>
      </c>
      <c r="AW6" s="10">
        <v>0</v>
      </c>
      <c r="AX6" s="10">
        <v>188</v>
      </c>
      <c r="AY6" s="10">
        <v>0</v>
      </c>
      <c r="AZ6" s="10">
        <f>IF('[1]Upto Month Current'!$B$49="",0,'[1]Upto Month Current'!$B$49)</f>
        <v>0</v>
      </c>
      <c r="BA6" s="10">
        <f>IF('[1]Upto Month Current'!$B$50="",0,'[1]Upto Month Current'!$B$50)</f>
        <v>0</v>
      </c>
      <c r="BB6" s="10">
        <f>IF('[1]Upto Month Current'!$B$52="",0,'[1]Upto Month Current'!$B$52)</f>
        <v>0</v>
      </c>
      <c r="BC6" s="10">
        <v>85</v>
      </c>
      <c r="BD6" s="10">
        <v>86</v>
      </c>
      <c r="BE6" s="10">
        <f>IF('[1]Upto Month Current'!$B$55="",0,'[1]Upto Month Current'!$B$55)</f>
        <v>0</v>
      </c>
      <c r="BF6" s="10">
        <v>72</v>
      </c>
      <c r="BG6" s="10">
        <v>1008</v>
      </c>
      <c r="BH6" s="10">
        <f>SUM(AE6:BG6)</f>
        <v>4555</v>
      </c>
      <c r="BI6" s="220">
        <f>AD6+BH6</f>
        <v>88645</v>
      </c>
      <c r="BJ6" s="10">
        <f>IF('[1]Upto Month Current'!$B$60="",0,'[1]Upto Month Current'!$B$60)</f>
        <v>0</v>
      </c>
      <c r="BK6" s="10">
        <f t="shared" si="1"/>
        <v>88645</v>
      </c>
      <c r="BL6" s="41">
        <v>0</v>
      </c>
      <c r="BM6" s="219"/>
    </row>
    <row r="7" spans="1:67" ht="15.75">
      <c r="A7" s="130"/>
      <c r="B7" s="12" t="s">
        <v>316</v>
      </c>
      <c r="C7" s="9">
        <f>IF('Upto Month COPPY'!$B$4="",0,'Upto Month COPPY'!$B$4)</f>
        <v>39244</v>
      </c>
      <c r="D7" s="9">
        <f>IF('Upto Month COPPY'!$B$5="",0,'Upto Month COPPY'!$B$5)</f>
        <v>20882</v>
      </c>
      <c r="E7" s="9">
        <f>IF('Upto Month COPPY'!$B$6="",0,'Upto Month COPPY'!$B$6)</f>
        <v>119</v>
      </c>
      <c r="F7" s="9">
        <f>IF('Upto Month COPPY'!$B$7="",0,'Upto Month COPPY'!$B$7)</f>
        <v>5415</v>
      </c>
      <c r="G7" s="9">
        <f>IF('Upto Month COPPY'!$B$8="",0,'Upto Month COPPY'!$B$8)</f>
        <v>1989</v>
      </c>
      <c r="H7" s="9">
        <f>IF('Upto Month COPPY'!$B$9="",0,'Upto Month COPPY'!$B$9)</f>
        <v>0</v>
      </c>
      <c r="I7" s="9">
        <f>IF('Upto Month COPPY'!$B$10="",0,'Upto Month COPPY'!$B$10)</f>
        <v>0</v>
      </c>
      <c r="J7" s="9">
        <f>IF('Upto Month COPPY'!$B$11="",0,'Upto Month COPPY'!$B$11)</f>
        <v>0</v>
      </c>
      <c r="K7" s="9">
        <f>IF('Upto Month COPPY'!$B$12="",0,'Upto Month COPPY'!$B$12)</f>
        <v>36</v>
      </c>
      <c r="L7" s="9">
        <f>IF('Upto Month COPPY'!$B$13="",0,'Upto Month COPPY'!$B$13)</f>
        <v>212</v>
      </c>
      <c r="M7" s="9">
        <f>IF('Upto Month COPPY'!$B$14="",0,'Upto Month COPPY'!$B$14)</f>
        <v>326</v>
      </c>
      <c r="N7" s="9">
        <f>IF('Upto Month COPPY'!$B$15="",0,'Upto Month COPPY'!$B$15)</f>
        <v>20</v>
      </c>
      <c r="O7" s="9">
        <f>IF('Upto Month COPPY'!$B$16="",0,'Upto Month COPPY'!$B$16)</f>
        <v>262</v>
      </c>
      <c r="P7" s="9">
        <f>IF('Upto Month COPPY'!$B$17="",0,'Upto Month COPPY'!$B$17)</f>
        <v>2409</v>
      </c>
      <c r="Q7" s="9">
        <f>IF('Upto Month COPPY'!$B$18="",0,'Upto Month COPPY'!$B$18)</f>
        <v>0</v>
      </c>
      <c r="R7" s="9">
        <f>IF('Upto Month COPPY'!$B$21="",0,'Upto Month COPPY'!$B$21)</f>
        <v>667</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0</v>
      </c>
      <c r="Z7" s="9">
        <f>IF('Upto Month COPPY'!$B$43="",0,'Upto Month COPPY'!$B$43)</f>
        <v>0</v>
      </c>
      <c r="AA7" s="9">
        <f>IF('Upto Month COPPY'!$B$44="",0,'Upto Month COPPY'!$B$44)</f>
        <v>0</v>
      </c>
      <c r="AB7" s="9">
        <f>IF('Upto Month COPPY'!$B$48="",0,'Upto Month COPPY'!$B$48)</f>
        <v>32</v>
      </c>
      <c r="AC7" s="9">
        <f>IF('Upto Month COPPY'!$B$51="",0,'Upto Month COPPY'!$B$51)</f>
        <v>0</v>
      </c>
      <c r="AD7" s="123">
        <f t="shared" ref="AD7:AD8" si="3">SUM(C7:AC7)</f>
        <v>71613</v>
      </c>
      <c r="AE7" s="9">
        <f>IF('Upto Month COPPY'!$B$19="",0,'Upto Month COPPY'!$B$19)</f>
        <v>315</v>
      </c>
      <c r="AF7" s="9">
        <f>IF('Upto Month COPPY'!$B$20="",0,'Upto Month COPPY'!$B$20)</f>
        <v>229</v>
      </c>
      <c r="AG7" s="9">
        <f>IF('Upto Month COPPY'!$B$22="",0,'Upto Month COPPY'!$B$22)</f>
        <v>20</v>
      </c>
      <c r="AH7" s="9">
        <f>IF('Upto Month COPPY'!$B$23="",0,'Upto Month COPPY'!$B$23)</f>
        <v>0</v>
      </c>
      <c r="AI7" s="9">
        <f>IF('Upto Month COPPY'!$B$24="",0,'Upto Month COPPY'!$B$24)</f>
        <v>0</v>
      </c>
      <c r="AJ7" s="9">
        <f>IF('Upto Month COPPY'!$B$25="",0,'Upto Month COPPY'!$B$25)</f>
        <v>242</v>
      </c>
      <c r="AK7" s="9">
        <f>IF('Upto Month COPPY'!$B$28="",0,'Upto Month COPPY'!$B$28)</f>
        <v>0</v>
      </c>
      <c r="AL7" s="9">
        <f>IF('Upto Month COPPY'!$B$29="",0,'Upto Month COPPY'!$B$29)</f>
        <v>385</v>
      </c>
      <c r="AM7" s="9">
        <f>IF('Upto Month COPPY'!$B$31="",0,'Upto Month COPPY'!$B$31)</f>
        <v>0</v>
      </c>
      <c r="AN7" s="9">
        <f>IF('Upto Month COPPY'!$B$32="",0,'Upto Month COPPY'!$B$32)</f>
        <v>0</v>
      </c>
      <c r="AO7" s="9">
        <f>IF('Upto Month COPPY'!$B$33="",0,'Upto Month COPPY'!$B$33)</f>
        <v>2272</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255</v>
      </c>
      <c r="AX7" s="9">
        <f>IF('Upto Month COPPY'!$B$46="",0,'Upto Month COPPY'!$B$46)</f>
        <v>41</v>
      </c>
      <c r="AY7" s="9">
        <f>IF('Upto Month COPPY'!$B$47="",0,'Upto Month COPPY'!$B$47)</f>
        <v>54</v>
      </c>
      <c r="AZ7" s="9">
        <f>IF('Upto Month COPPY'!$B$49="",0,'Upto Month COPPY'!$B$49)</f>
        <v>0</v>
      </c>
      <c r="BA7" s="9">
        <f>IF('Upto Month COPPY'!$B$50="",0,'Upto Month COPPY'!$B$50)</f>
        <v>0</v>
      </c>
      <c r="BB7" s="9">
        <f>IF('Upto Month COPPY'!$B$52="",0,'Upto Month COPPY'!$B$52)</f>
        <v>0</v>
      </c>
      <c r="BC7" s="9">
        <f>IF('Upto Month COPPY'!$B$53="",0,'Upto Month COPPY'!$B$53)</f>
        <v>143</v>
      </c>
      <c r="BD7" s="9">
        <f>IF('Upto Month COPPY'!$B$54="",0,'Upto Month COPPY'!$B$54)</f>
        <v>143</v>
      </c>
      <c r="BE7" s="9">
        <f>IF('Upto Month COPPY'!$B$55="",0,'Upto Month COPPY'!$B$55)</f>
        <v>0</v>
      </c>
      <c r="BF7" s="9">
        <f>IF('Upto Month COPPY'!$B$56="",0,'Upto Month COPPY'!$B$56)</f>
        <v>4</v>
      </c>
      <c r="BG7" s="9">
        <f>IF('Upto Month COPPY'!$B$58="",0,'Upto Month COPPY'!$B$58)</f>
        <v>937</v>
      </c>
      <c r="BH7" s="9">
        <f>SUM(AE7:BG7)</f>
        <v>5040</v>
      </c>
      <c r="BI7" s="127">
        <f>AD7+BH7</f>
        <v>76653</v>
      </c>
      <c r="BJ7" s="9">
        <f>IF('Upto Month COPPY'!$B$60="",0,'Upto Month COPPY'!$B$60)</f>
        <v>0</v>
      </c>
      <c r="BK7" s="51">
        <f t="shared" ref="BK7" si="4">BI7-BJ7</f>
        <v>76653</v>
      </c>
      <c r="BL7">
        <f>'Upto Month COPPY'!$B$61</f>
        <v>76654</v>
      </c>
      <c r="BM7" s="30">
        <f t="shared" ref="BM7:BM11" si="5">BK7-AD7</f>
        <v>5040</v>
      </c>
    </row>
    <row r="8" spans="1:67" ht="15.75" customHeight="1">
      <c r="A8" s="130"/>
      <c r="B8" s="183" t="s">
        <v>317</v>
      </c>
      <c r="C8" s="9">
        <f>IF('Upto Month Current'!$B$4="",0,'Upto Month Current'!$B$4)</f>
        <v>42511</v>
      </c>
      <c r="D8" s="9">
        <f>IF('Upto Month Current'!$B$5="",0,'Upto Month Current'!$B$5)</f>
        <v>25671</v>
      </c>
      <c r="E8" s="9">
        <f>IF('Upto Month Current'!$B$6="",0,'Upto Month Current'!$B$6)</f>
        <v>18</v>
      </c>
      <c r="F8" s="9">
        <f>IF('Upto Month Current'!$B$7="",0,'Upto Month Current'!$B$7)</f>
        <v>5951</v>
      </c>
      <c r="G8" s="9">
        <f>IF('Upto Month Current'!$B$8="",0,'Upto Month Current'!$B$8)</f>
        <v>2298</v>
      </c>
      <c r="H8" s="9">
        <f>IF('Upto Month Current'!$B$9="",0,'Upto Month Current'!$B$9)</f>
        <v>0</v>
      </c>
      <c r="I8" s="9">
        <f>IF('Upto Month Current'!$B$10="",0,'Upto Month Current'!$B$10)</f>
        <v>0</v>
      </c>
      <c r="J8" s="9">
        <f>IF('Upto Month Current'!$B$11="",0,'Upto Month Current'!$B$11)</f>
        <v>6</v>
      </c>
      <c r="K8" s="9">
        <f>IF('Upto Month Current'!$B$12="",0,'Upto Month Current'!$B$12)</f>
        <v>0</v>
      </c>
      <c r="L8" s="9">
        <f>IF('Upto Month Current'!$B$13="",0,'Upto Month Current'!$B$13)</f>
        <v>134</v>
      </c>
      <c r="M8" s="9">
        <f>IF('Upto Month Current'!$B$14="",0,'Upto Month Current'!$B$14)</f>
        <v>142</v>
      </c>
      <c r="N8" s="9">
        <f>IF('Upto Month Current'!$B$15="",0,'Upto Month Current'!$B$15)</f>
        <v>3</v>
      </c>
      <c r="O8" s="9">
        <f>IF('Upto Month Current'!$B$16="",0,'Upto Month Current'!$B$16)</f>
        <v>215</v>
      </c>
      <c r="P8" s="9">
        <f>IF('Upto Month Current'!$B$17="",0,'Upto Month Current'!$B$17)</f>
        <v>830</v>
      </c>
      <c r="Q8" s="9">
        <f>IF('Upto Month Current'!$B$18="",0,'Upto Month Current'!$B$18)</f>
        <v>0</v>
      </c>
      <c r="R8" s="9">
        <f>IF('Upto Month Current'!$B$21="",0,'Upto Month Current'!$B$21)</f>
        <v>38</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Current'!$B$48="",0,'Upto Month Current'!$B$48)</f>
        <v>0</v>
      </c>
      <c r="AC8" s="9">
        <f>IF('Upto Month Current'!$B$51="",0,'Upto Month Current'!$B$51)</f>
        <v>0</v>
      </c>
      <c r="AD8" s="123">
        <f t="shared" si="3"/>
        <v>77817</v>
      </c>
      <c r="AE8" s="9">
        <f>IF('Upto Month Current'!$B$19="",0,'Upto Month Current'!$B$19)</f>
        <v>395</v>
      </c>
      <c r="AF8" s="9">
        <f>IF('Upto Month Current'!$B$20="",0,'Upto Month Current'!$B$20)</f>
        <v>319</v>
      </c>
      <c r="AG8" s="9">
        <f>IF('Upto Month Current'!$B$22="",0,'Upto Month Current'!$B$22)</f>
        <v>1159</v>
      </c>
      <c r="AH8" s="9">
        <f>IF('Upto Month Current'!$B$23="",0,'Upto Month Current'!$B$23)</f>
        <v>0</v>
      </c>
      <c r="AI8" s="9">
        <f>IF('Upto Month Current'!$B$24="",0,'Upto Month Current'!$B$24)</f>
        <v>0</v>
      </c>
      <c r="AJ8" s="9">
        <f>IF('Upto Month Current'!$B$25="",0,'Upto Month Current'!$B$25)</f>
        <v>125</v>
      </c>
      <c r="AK8" s="9">
        <f>IF('Upto Month Current'!$B$28="",0,'Upto Month Current'!$B$28)</f>
        <v>15</v>
      </c>
      <c r="AL8" s="9">
        <f>IF('Upto Month Current'!$B$29="",0,'Upto Month Current'!$B$29)</f>
        <v>171</v>
      </c>
      <c r="AM8" s="9">
        <f>IF('Upto Month Current'!$B$31="",0,'Upto Month Current'!$B$31)</f>
        <v>0</v>
      </c>
      <c r="AN8" s="9">
        <f>IF('Upto Month Current'!$B$32="",0,'Upto Month Current'!$B$32)</f>
        <v>0</v>
      </c>
      <c r="AO8" s="9">
        <f>IF('Upto Month Current'!$B$33="",0,'Upto Month Current'!$B$33)</f>
        <v>2052</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0</v>
      </c>
      <c r="AX8" s="9">
        <f>IF('Upto Month Current'!$B$46="",0,'Upto Month Current'!$B$46)</f>
        <v>0</v>
      </c>
      <c r="AY8" s="9">
        <f>IF('Upto Month Current'!$B$47="",0,'Upto Month Current'!$B$47)</f>
        <v>0</v>
      </c>
      <c r="AZ8" s="9">
        <f>IF('Upto Month Current'!$B$49="",0,'Upto Month Current'!$B$49)</f>
        <v>0</v>
      </c>
      <c r="BA8" s="9">
        <f>IF('Upto Month Current'!$B$50="",0,'Upto Month Current'!$B$50)</f>
        <v>0</v>
      </c>
      <c r="BB8" s="9">
        <f>IF('Upto Month Current'!$B$52="",0,'Upto Month Current'!$B$52)</f>
        <v>0</v>
      </c>
      <c r="BC8" s="9">
        <f>IF('Upto Month Current'!$B$53="",0,'Upto Month Current'!$B$53)</f>
        <v>86</v>
      </c>
      <c r="BD8" s="9">
        <f>IF('Upto Month Current'!$B$54="",0,'Upto Month Current'!$B$54)</f>
        <v>86</v>
      </c>
      <c r="BE8" s="9">
        <f>IF('Upto Month Current'!$B$55="",0,'Upto Month Current'!$B$55)</f>
        <v>0</v>
      </c>
      <c r="BF8" s="9">
        <f>IF('Upto Month Current'!$B$56="",0,'Upto Month Current'!$B$56)</f>
        <v>6</v>
      </c>
      <c r="BG8" s="9">
        <f>IF('Upto Month Current'!$B$58="",0,'Upto Month Current'!$B$58)</f>
        <v>990</v>
      </c>
      <c r="BH8" s="9">
        <f>SUM(AE8:BG8)</f>
        <v>5404</v>
      </c>
      <c r="BI8" s="127">
        <f>AD8+BH8</f>
        <v>83221</v>
      </c>
      <c r="BJ8" s="9">
        <f>IF('Upto Month Current'!$B$60="",0,'Upto Month Current'!$B$60)</f>
        <v>0</v>
      </c>
      <c r="BK8" s="51">
        <f t="shared" ref="BK8" si="6">BI8-BJ8</f>
        <v>83221</v>
      </c>
      <c r="BL8">
        <f>'Upto Month Current'!$B$61</f>
        <v>83221</v>
      </c>
      <c r="BM8" s="30">
        <f t="shared" si="5"/>
        <v>5404</v>
      </c>
    </row>
    <row r="9" spans="1:67" ht="15.75">
      <c r="A9" s="130"/>
      <c r="B9" s="5" t="s">
        <v>127</v>
      </c>
      <c r="C9" s="11">
        <f>C8-C6</f>
        <v>-2853</v>
      </c>
      <c r="D9" s="11">
        <f t="shared" ref="D9:BK9" si="7">D8-D6</f>
        <v>-702</v>
      </c>
      <c r="E9" s="11">
        <f t="shared" si="7"/>
        <v>18</v>
      </c>
      <c r="F9" s="11">
        <f t="shared" si="7"/>
        <v>-750</v>
      </c>
      <c r="G9" s="11">
        <f t="shared" si="7"/>
        <v>-52</v>
      </c>
      <c r="H9" s="11">
        <f t="shared" si="7"/>
        <v>0</v>
      </c>
      <c r="I9" s="11">
        <f t="shared" si="7"/>
        <v>0</v>
      </c>
      <c r="J9" s="11">
        <f t="shared" si="7"/>
        <v>6</v>
      </c>
      <c r="K9" s="11">
        <f t="shared" si="7"/>
        <v>-14</v>
      </c>
      <c r="L9" s="11">
        <f t="shared" si="7"/>
        <v>40</v>
      </c>
      <c r="M9" s="11">
        <f t="shared" si="7"/>
        <v>-94</v>
      </c>
      <c r="N9" s="11">
        <f t="shared" si="7"/>
        <v>-694</v>
      </c>
      <c r="O9" s="11">
        <f t="shared" si="7"/>
        <v>-235</v>
      </c>
      <c r="P9" s="11">
        <f t="shared" si="7"/>
        <v>-611</v>
      </c>
      <c r="Q9" s="11">
        <f t="shared" si="7"/>
        <v>0</v>
      </c>
      <c r="R9" s="11">
        <f t="shared" si="7"/>
        <v>-332</v>
      </c>
      <c r="S9" s="11">
        <f t="shared" si="7"/>
        <v>0</v>
      </c>
      <c r="T9" s="11">
        <f t="shared" si="7"/>
        <v>0</v>
      </c>
      <c r="U9" s="11">
        <f t="shared" ref="U9" si="8">U8-U6</f>
        <v>0</v>
      </c>
      <c r="V9" s="9">
        <f t="shared" si="7"/>
        <v>0</v>
      </c>
      <c r="W9" s="11">
        <f t="shared" si="7"/>
        <v>0</v>
      </c>
      <c r="X9" s="11">
        <f t="shared" si="7"/>
        <v>0</v>
      </c>
      <c r="Y9" s="11">
        <f t="shared" si="7"/>
        <v>0</v>
      </c>
      <c r="Z9" s="11">
        <f t="shared" si="7"/>
        <v>0</v>
      </c>
      <c r="AA9" s="11">
        <f t="shared" si="7"/>
        <v>0</v>
      </c>
      <c r="AB9" s="11">
        <f t="shared" ref="AB9" si="9">AB8-AB6</f>
        <v>0</v>
      </c>
      <c r="AC9" s="9">
        <f t="shared" ref="AC9" si="10">AC8-AC6</f>
        <v>0</v>
      </c>
      <c r="AD9" s="10">
        <f t="shared" si="7"/>
        <v>-6273</v>
      </c>
      <c r="AE9" s="11">
        <f t="shared" si="7"/>
        <v>-55</v>
      </c>
      <c r="AF9" s="11">
        <f t="shared" si="7"/>
        <v>2</v>
      </c>
      <c r="AG9" s="11">
        <f t="shared" si="7"/>
        <v>944</v>
      </c>
      <c r="AH9" s="11">
        <f t="shared" si="7"/>
        <v>0</v>
      </c>
      <c r="AI9" s="11">
        <f t="shared" si="7"/>
        <v>0</v>
      </c>
      <c r="AJ9" s="11">
        <f t="shared" si="7"/>
        <v>-58</v>
      </c>
      <c r="AK9" s="11">
        <f t="shared" si="7"/>
        <v>-5</v>
      </c>
      <c r="AL9" s="11">
        <f t="shared" si="7"/>
        <v>-21</v>
      </c>
      <c r="AM9" s="11">
        <f t="shared" si="7"/>
        <v>0</v>
      </c>
      <c r="AN9" s="11">
        <f t="shared" si="7"/>
        <v>0</v>
      </c>
      <c r="AO9" s="9">
        <f t="shared" si="7"/>
        <v>313</v>
      </c>
      <c r="AP9" s="11">
        <f t="shared" si="7"/>
        <v>0</v>
      </c>
      <c r="AQ9" s="9">
        <f t="shared" si="7"/>
        <v>0</v>
      </c>
      <c r="AR9" s="11">
        <f t="shared" si="7"/>
        <v>0</v>
      </c>
      <c r="AS9" s="11">
        <f t="shared" si="7"/>
        <v>0</v>
      </c>
      <c r="AT9" s="11">
        <f t="shared" si="7"/>
        <v>0</v>
      </c>
      <c r="AU9" s="11">
        <f t="shared" si="7"/>
        <v>0</v>
      </c>
      <c r="AV9" s="11">
        <f t="shared" si="7"/>
        <v>0</v>
      </c>
      <c r="AW9" s="11">
        <f t="shared" si="7"/>
        <v>0</v>
      </c>
      <c r="AX9" s="11">
        <f t="shared" si="7"/>
        <v>-188</v>
      </c>
      <c r="AY9" s="11">
        <f t="shared" si="7"/>
        <v>0</v>
      </c>
      <c r="AZ9" s="11">
        <f t="shared" si="7"/>
        <v>0</v>
      </c>
      <c r="BA9" s="11">
        <f t="shared" si="7"/>
        <v>0</v>
      </c>
      <c r="BB9" s="9">
        <f t="shared" si="7"/>
        <v>0</v>
      </c>
      <c r="BC9" s="11">
        <f t="shared" si="7"/>
        <v>1</v>
      </c>
      <c r="BD9" s="11">
        <f t="shared" si="7"/>
        <v>0</v>
      </c>
      <c r="BE9" s="11">
        <f t="shared" si="7"/>
        <v>0</v>
      </c>
      <c r="BF9" s="11">
        <f t="shared" si="7"/>
        <v>-66</v>
      </c>
      <c r="BG9" s="11">
        <f t="shared" si="7"/>
        <v>-18</v>
      </c>
      <c r="BH9" s="9">
        <f t="shared" si="7"/>
        <v>849</v>
      </c>
      <c r="BI9" s="45">
        <f t="shared" si="7"/>
        <v>-5424</v>
      </c>
      <c r="BJ9" s="11">
        <f t="shared" si="7"/>
        <v>0</v>
      </c>
      <c r="BK9" s="51">
        <f t="shared" si="7"/>
        <v>-5424</v>
      </c>
      <c r="BM9" s="30">
        <f t="shared" si="5"/>
        <v>849</v>
      </c>
    </row>
    <row r="10" spans="1:67" ht="15.75">
      <c r="A10" s="130"/>
      <c r="B10" s="5" t="s">
        <v>128</v>
      </c>
      <c r="C10" s="13">
        <f>C9/C6</f>
        <v>-6.2891279428621813E-2</v>
      </c>
      <c r="D10" s="13">
        <f t="shared" ref="D10:BM10" si="11">D9/D6</f>
        <v>-2.6618132180639291E-2</v>
      </c>
      <c r="E10" s="13" t="e">
        <f t="shared" si="11"/>
        <v>#DIV/0!</v>
      </c>
      <c r="F10" s="13">
        <f t="shared" si="11"/>
        <v>-0.11192359349350843</v>
      </c>
      <c r="G10" s="13">
        <f t="shared" si="11"/>
        <v>-2.2127659574468085E-2</v>
      </c>
      <c r="H10" s="13" t="e">
        <f t="shared" si="11"/>
        <v>#DIV/0!</v>
      </c>
      <c r="I10" s="13" t="e">
        <f t="shared" si="11"/>
        <v>#DIV/0!</v>
      </c>
      <c r="J10" s="13" t="e">
        <f t="shared" si="11"/>
        <v>#DIV/0!</v>
      </c>
      <c r="K10" s="13">
        <f t="shared" si="11"/>
        <v>-1</v>
      </c>
      <c r="L10" s="13">
        <f t="shared" si="11"/>
        <v>0.42553191489361702</v>
      </c>
      <c r="M10" s="13">
        <f t="shared" si="11"/>
        <v>-0.39830508474576271</v>
      </c>
      <c r="N10" s="13">
        <f t="shared" si="11"/>
        <v>-0.99569583931133432</v>
      </c>
      <c r="O10" s="13">
        <f t="shared" si="11"/>
        <v>-0.52222222222222225</v>
      </c>
      <c r="P10" s="13">
        <f t="shared" si="11"/>
        <v>-0.42401110340041637</v>
      </c>
      <c r="Q10" s="13" t="e">
        <f t="shared" si="11"/>
        <v>#DIV/0!</v>
      </c>
      <c r="R10" s="13">
        <f t="shared" si="11"/>
        <v>-0.89729729729729735</v>
      </c>
      <c r="S10" s="13" t="e">
        <f t="shared" si="11"/>
        <v>#DIV/0!</v>
      </c>
      <c r="T10" s="13" t="e">
        <f t="shared" si="11"/>
        <v>#DIV/0!</v>
      </c>
      <c r="U10" s="13" t="e">
        <f t="shared" ref="U10" si="12">U9/U6</f>
        <v>#DIV/0!</v>
      </c>
      <c r="V10" s="163" t="e">
        <f t="shared" si="11"/>
        <v>#DIV/0!</v>
      </c>
      <c r="W10" s="13" t="e">
        <f t="shared" si="11"/>
        <v>#DIV/0!</v>
      </c>
      <c r="X10" s="13" t="e">
        <f t="shared" si="11"/>
        <v>#DIV/0!</v>
      </c>
      <c r="Y10" s="13" t="e">
        <f t="shared" si="11"/>
        <v>#DIV/0!</v>
      </c>
      <c r="Z10" s="13" t="e">
        <f t="shared" si="11"/>
        <v>#DIV/0!</v>
      </c>
      <c r="AA10" s="13" t="e">
        <f t="shared" si="11"/>
        <v>#DIV/0!</v>
      </c>
      <c r="AB10" s="13" t="e">
        <f t="shared" ref="AB10" si="13">AB9/AB6</f>
        <v>#DIV/0!</v>
      </c>
      <c r="AC10" s="163" t="e">
        <f t="shared" ref="AC10" si="14">AC9/AC6</f>
        <v>#DIV/0!</v>
      </c>
      <c r="AD10" s="14">
        <f t="shared" si="11"/>
        <v>-7.4598644309668213E-2</v>
      </c>
      <c r="AE10" s="13">
        <f t="shared" si="11"/>
        <v>-0.12222222222222222</v>
      </c>
      <c r="AF10" s="13">
        <f t="shared" si="11"/>
        <v>6.3091482649842269E-3</v>
      </c>
      <c r="AG10" s="13">
        <f t="shared" si="11"/>
        <v>4.3906976744186048</v>
      </c>
      <c r="AH10" s="13" t="e">
        <f t="shared" si="11"/>
        <v>#DIV/0!</v>
      </c>
      <c r="AI10" s="13" t="e">
        <f t="shared" si="11"/>
        <v>#DIV/0!</v>
      </c>
      <c r="AJ10" s="13">
        <f t="shared" si="11"/>
        <v>-0.31693989071038253</v>
      </c>
      <c r="AK10" s="13">
        <f t="shared" si="11"/>
        <v>-0.25</v>
      </c>
      <c r="AL10" s="13">
        <f t="shared" si="11"/>
        <v>-0.109375</v>
      </c>
      <c r="AM10" s="13" t="e">
        <f t="shared" si="11"/>
        <v>#DIV/0!</v>
      </c>
      <c r="AN10" s="13" t="e">
        <f t="shared" si="11"/>
        <v>#DIV/0!</v>
      </c>
      <c r="AO10" s="163">
        <f t="shared" si="11"/>
        <v>0.17998849913743531</v>
      </c>
      <c r="AP10" s="13" t="e">
        <f t="shared" si="11"/>
        <v>#DIV/0!</v>
      </c>
      <c r="AQ10" s="163" t="e">
        <f t="shared" si="11"/>
        <v>#DIV/0!</v>
      </c>
      <c r="AR10" s="13" t="e">
        <f t="shared" si="11"/>
        <v>#DIV/0!</v>
      </c>
      <c r="AS10" s="13" t="e">
        <f t="shared" si="11"/>
        <v>#DIV/0!</v>
      </c>
      <c r="AT10" s="13" t="e">
        <f t="shared" si="11"/>
        <v>#DIV/0!</v>
      </c>
      <c r="AU10" s="13" t="e">
        <f t="shared" si="11"/>
        <v>#DIV/0!</v>
      </c>
      <c r="AV10" s="13" t="e">
        <f t="shared" si="11"/>
        <v>#DIV/0!</v>
      </c>
      <c r="AW10" s="13" t="e">
        <f t="shared" si="11"/>
        <v>#DIV/0!</v>
      </c>
      <c r="AX10" s="13">
        <f t="shared" si="11"/>
        <v>-1</v>
      </c>
      <c r="AY10" s="13" t="e">
        <f t="shared" si="11"/>
        <v>#DIV/0!</v>
      </c>
      <c r="AZ10" s="13" t="e">
        <f t="shared" si="11"/>
        <v>#DIV/0!</v>
      </c>
      <c r="BA10" s="13" t="e">
        <f t="shared" si="11"/>
        <v>#DIV/0!</v>
      </c>
      <c r="BB10" s="163" t="e">
        <f t="shared" si="11"/>
        <v>#DIV/0!</v>
      </c>
      <c r="BC10" s="13">
        <f t="shared" si="11"/>
        <v>1.1764705882352941E-2</v>
      </c>
      <c r="BD10" s="13">
        <f t="shared" si="11"/>
        <v>0</v>
      </c>
      <c r="BE10" s="13" t="e">
        <f t="shared" si="11"/>
        <v>#DIV/0!</v>
      </c>
      <c r="BF10" s="13">
        <f t="shared" si="11"/>
        <v>-0.91666666666666663</v>
      </c>
      <c r="BG10" s="13">
        <f t="shared" si="11"/>
        <v>-1.7857142857142856E-2</v>
      </c>
      <c r="BH10" s="163">
        <f t="shared" si="11"/>
        <v>0.18638858397365532</v>
      </c>
      <c r="BI10" s="46">
        <f t="shared" si="11"/>
        <v>-6.1187884257431324E-2</v>
      </c>
      <c r="BJ10" s="13" t="e">
        <f t="shared" si="11"/>
        <v>#DIV/0!</v>
      </c>
      <c r="BK10" s="52">
        <f t="shared" si="11"/>
        <v>-6.1187884257431324E-2</v>
      </c>
      <c r="BM10" s="163" t="e">
        <f t="shared" si="11"/>
        <v>#DIV/0!</v>
      </c>
    </row>
    <row r="11" spans="1:67" ht="15.75">
      <c r="A11" s="130"/>
      <c r="B11" s="5" t="s">
        <v>129</v>
      </c>
      <c r="C11" s="11">
        <f>C8-C7</f>
        <v>3267</v>
      </c>
      <c r="D11" s="11">
        <f t="shared" ref="D11:BK11" si="15">D8-D7</f>
        <v>4789</v>
      </c>
      <c r="E11" s="11">
        <f t="shared" si="15"/>
        <v>-101</v>
      </c>
      <c r="F11" s="11">
        <f t="shared" si="15"/>
        <v>536</v>
      </c>
      <c r="G11" s="11">
        <f t="shared" si="15"/>
        <v>309</v>
      </c>
      <c r="H11" s="11">
        <f t="shared" si="15"/>
        <v>0</v>
      </c>
      <c r="I11" s="11">
        <f t="shared" si="15"/>
        <v>0</v>
      </c>
      <c r="J11" s="11">
        <f t="shared" si="15"/>
        <v>6</v>
      </c>
      <c r="K11" s="11">
        <f t="shared" si="15"/>
        <v>-36</v>
      </c>
      <c r="L11" s="11">
        <f t="shared" si="15"/>
        <v>-78</v>
      </c>
      <c r="M11" s="11">
        <f t="shared" si="15"/>
        <v>-184</v>
      </c>
      <c r="N11" s="11">
        <f t="shared" si="15"/>
        <v>-17</v>
      </c>
      <c r="O11" s="11">
        <f t="shared" si="15"/>
        <v>-47</v>
      </c>
      <c r="P11" s="11">
        <f t="shared" si="15"/>
        <v>-1579</v>
      </c>
      <c r="Q11" s="11">
        <f t="shared" si="15"/>
        <v>0</v>
      </c>
      <c r="R11" s="11">
        <f t="shared" si="15"/>
        <v>-629</v>
      </c>
      <c r="S11" s="11">
        <f t="shared" si="15"/>
        <v>0</v>
      </c>
      <c r="T11" s="11">
        <f t="shared" si="15"/>
        <v>0</v>
      </c>
      <c r="U11" s="11">
        <f t="shared" ref="U11" si="16">U8-U7</f>
        <v>0</v>
      </c>
      <c r="V11" s="9">
        <f t="shared" si="15"/>
        <v>0</v>
      </c>
      <c r="W11" s="11">
        <f t="shared" si="15"/>
        <v>0</v>
      </c>
      <c r="X11" s="11">
        <f t="shared" si="15"/>
        <v>0</v>
      </c>
      <c r="Y11" s="11">
        <f t="shared" si="15"/>
        <v>0</v>
      </c>
      <c r="Z11" s="11">
        <f t="shared" si="15"/>
        <v>0</v>
      </c>
      <c r="AA11" s="11">
        <f t="shared" si="15"/>
        <v>0</v>
      </c>
      <c r="AB11" s="11">
        <f t="shared" ref="AB11" si="17">AB8-AB7</f>
        <v>-32</v>
      </c>
      <c r="AC11" s="9">
        <f t="shared" ref="AC11" si="18">AC8-AC7</f>
        <v>0</v>
      </c>
      <c r="AD11" s="10">
        <f t="shared" si="15"/>
        <v>6204</v>
      </c>
      <c r="AE11" s="11">
        <f t="shared" si="15"/>
        <v>80</v>
      </c>
      <c r="AF11" s="11">
        <f t="shared" si="15"/>
        <v>90</v>
      </c>
      <c r="AG11" s="11">
        <f t="shared" si="15"/>
        <v>1139</v>
      </c>
      <c r="AH11" s="11">
        <f t="shared" si="15"/>
        <v>0</v>
      </c>
      <c r="AI11" s="11">
        <f t="shared" si="15"/>
        <v>0</v>
      </c>
      <c r="AJ11" s="11">
        <f t="shared" si="15"/>
        <v>-117</v>
      </c>
      <c r="AK11" s="11">
        <f t="shared" si="15"/>
        <v>15</v>
      </c>
      <c r="AL11" s="11">
        <f t="shared" si="15"/>
        <v>-214</v>
      </c>
      <c r="AM11" s="11">
        <f t="shared" si="15"/>
        <v>0</v>
      </c>
      <c r="AN11" s="11">
        <f t="shared" si="15"/>
        <v>0</v>
      </c>
      <c r="AO11" s="9">
        <f t="shared" si="15"/>
        <v>-220</v>
      </c>
      <c r="AP11" s="11">
        <f t="shared" si="15"/>
        <v>0</v>
      </c>
      <c r="AQ11" s="9">
        <f t="shared" si="15"/>
        <v>0</v>
      </c>
      <c r="AR11" s="11">
        <f t="shared" si="15"/>
        <v>0</v>
      </c>
      <c r="AS11" s="11">
        <f t="shared" si="15"/>
        <v>0</v>
      </c>
      <c r="AT11" s="11">
        <f t="shared" si="15"/>
        <v>0</v>
      </c>
      <c r="AU11" s="11">
        <f t="shared" si="15"/>
        <v>0</v>
      </c>
      <c r="AV11" s="11">
        <f t="shared" si="15"/>
        <v>0</v>
      </c>
      <c r="AW11" s="11">
        <f t="shared" si="15"/>
        <v>-255</v>
      </c>
      <c r="AX11" s="11">
        <f t="shared" si="15"/>
        <v>-41</v>
      </c>
      <c r="AY11" s="11">
        <f t="shared" si="15"/>
        <v>-54</v>
      </c>
      <c r="AZ11" s="11">
        <f t="shared" si="15"/>
        <v>0</v>
      </c>
      <c r="BA11" s="11">
        <f t="shared" si="15"/>
        <v>0</v>
      </c>
      <c r="BB11" s="9">
        <f t="shared" si="15"/>
        <v>0</v>
      </c>
      <c r="BC11" s="11">
        <f t="shared" si="15"/>
        <v>-57</v>
      </c>
      <c r="BD11" s="11">
        <f t="shared" si="15"/>
        <v>-57</v>
      </c>
      <c r="BE11" s="11">
        <f t="shared" si="15"/>
        <v>0</v>
      </c>
      <c r="BF11" s="11">
        <f t="shared" si="15"/>
        <v>2</v>
      </c>
      <c r="BG11" s="11">
        <f t="shared" si="15"/>
        <v>53</v>
      </c>
      <c r="BH11" s="9">
        <f t="shared" si="15"/>
        <v>364</v>
      </c>
      <c r="BI11" s="45">
        <f t="shared" si="15"/>
        <v>6568</v>
      </c>
      <c r="BJ11" s="11">
        <f t="shared" si="15"/>
        <v>0</v>
      </c>
      <c r="BK11" s="51">
        <f t="shared" si="15"/>
        <v>6568</v>
      </c>
      <c r="BM11" s="30">
        <f t="shared" si="5"/>
        <v>364</v>
      </c>
    </row>
    <row r="12" spans="1:67" ht="15.75">
      <c r="A12" s="130"/>
      <c r="B12" s="5" t="s">
        <v>130</v>
      </c>
      <c r="C12" s="13">
        <f>C11/C7</f>
        <v>8.324839465905616E-2</v>
      </c>
      <c r="D12" s="13">
        <f t="shared" ref="D12:BM12" si="19">D11/D7</f>
        <v>0.229336270472177</v>
      </c>
      <c r="E12" s="13">
        <f t="shared" si="19"/>
        <v>-0.84873949579831931</v>
      </c>
      <c r="F12" s="13">
        <f t="shared" si="19"/>
        <v>9.8984302862419202E-2</v>
      </c>
      <c r="G12" s="13">
        <f t="shared" si="19"/>
        <v>0.15535444947209653</v>
      </c>
      <c r="H12" s="13" t="e">
        <f t="shared" si="19"/>
        <v>#DIV/0!</v>
      </c>
      <c r="I12" s="13" t="e">
        <f t="shared" si="19"/>
        <v>#DIV/0!</v>
      </c>
      <c r="J12" s="13" t="e">
        <f t="shared" si="19"/>
        <v>#DIV/0!</v>
      </c>
      <c r="K12" s="13">
        <f t="shared" si="19"/>
        <v>-1</v>
      </c>
      <c r="L12" s="13">
        <f t="shared" si="19"/>
        <v>-0.36792452830188677</v>
      </c>
      <c r="M12" s="13">
        <f t="shared" si="19"/>
        <v>-0.56441717791411039</v>
      </c>
      <c r="N12" s="13">
        <f t="shared" si="19"/>
        <v>-0.85</v>
      </c>
      <c r="O12" s="13">
        <f t="shared" si="19"/>
        <v>-0.17938931297709923</v>
      </c>
      <c r="P12" s="13">
        <f t="shared" si="19"/>
        <v>-0.65545869655458699</v>
      </c>
      <c r="Q12" s="13" t="e">
        <f t="shared" si="19"/>
        <v>#DIV/0!</v>
      </c>
      <c r="R12" s="13">
        <f t="shared" si="19"/>
        <v>-0.94302848575712139</v>
      </c>
      <c r="S12" s="13" t="e">
        <f t="shared" si="19"/>
        <v>#DIV/0!</v>
      </c>
      <c r="T12" s="13" t="e">
        <f t="shared" si="19"/>
        <v>#DIV/0!</v>
      </c>
      <c r="U12" s="13" t="e">
        <f t="shared" ref="U12" si="20">U11/U7</f>
        <v>#DIV/0!</v>
      </c>
      <c r="V12" s="163" t="e">
        <f t="shared" si="19"/>
        <v>#DIV/0!</v>
      </c>
      <c r="W12" s="13" t="e">
        <f t="shared" si="19"/>
        <v>#DIV/0!</v>
      </c>
      <c r="X12" s="13" t="e">
        <f t="shared" si="19"/>
        <v>#DIV/0!</v>
      </c>
      <c r="Y12" s="13" t="e">
        <f t="shared" si="19"/>
        <v>#DIV/0!</v>
      </c>
      <c r="Z12" s="13" t="e">
        <f t="shared" si="19"/>
        <v>#DIV/0!</v>
      </c>
      <c r="AA12" s="13" t="e">
        <f t="shared" si="19"/>
        <v>#DIV/0!</v>
      </c>
      <c r="AB12" s="13">
        <f t="shared" ref="AB12" si="21">AB11/AB7</f>
        <v>-1</v>
      </c>
      <c r="AC12" s="163" t="e">
        <f t="shared" ref="AC12" si="22">AC11/AC7</f>
        <v>#DIV/0!</v>
      </c>
      <c r="AD12" s="14">
        <f t="shared" si="19"/>
        <v>8.6632315361736004E-2</v>
      </c>
      <c r="AE12" s="13">
        <f t="shared" si="19"/>
        <v>0.25396825396825395</v>
      </c>
      <c r="AF12" s="13">
        <f t="shared" si="19"/>
        <v>0.3930131004366812</v>
      </c>
      <c r="AG12" s="13">
        <f t="shared" si="19"/>
        <v>56.95</v>
      </c>
      <c r="AH12" s="13" t="e">
        <f t="shared" si="19"/>
        <v>#DIV/0!</v>
      </c>
      <c r="AI12" s="13" t="e">
        <f t="shared" si="19"/>
        <v>#DIV/0!</v>
      </c>
      <c r="AJ12" s="13">
        <f t="shared" si="19"/>
        <v>-0.48347107438016529</v>
      </c>
      <c r="AK12" s="13" t="e">
        <f t="shared" si="19"/>
        <v>#DIV/0!</v>
      </c>
      <c r="AL12" s="13">
        <f t="shared" si="19"/>
        <v>-0.55584415584415581</v>
      </c>
      <c r="AM12" s="13" t="e">
        <f t="shared" si="19"/>
        <v>#DIV/0!</v>
      </c>
      <c r="AN12" s="13" t="e">
        <f t="shared" si="19"/>
        <v>#DIV/0!</v>
      </c>
      <c r="AO12" s="163">
        <f t="shared" si="19"/>
        <v>-9.6830985915492954E-2</v>
      </c>
      <c r="AP12" s="13" t="e">
        <f t="shared" si="19"/>
        <v>#DIV/0!</v>
      </c>
      <c r="AQ12" s="163" t="e">
        <f t="shared" si="19"/>
        <v>#DIV/0!</v>
      </c>
      <c r="AR12" s="13" t="e">
        <f t="shared" si="19"/>
        <v>#DIV/0!</v>
      </c>
      <c r="AS12" s="13" t="e">
        <f t="shared" si="19"/>
        <v>#DIV/0!</v>
      </c>
      <c r="AT12" s="13" t="e">
        <f t="shared" si="19"/>
        <v>#DIV/0!</v>
      </c>
      <c r="AU12" s="13" t="e">
        <f t="shared" si="19"/>
        <v>#DIV/0!</v>
      </c>
      <c r="AV12" s="13" t="e">
        <f t="shared" si="19"/>
        <v>#DIV/0!</v>
      </c>
      <c r="AW12" s="13">
        <f t="shared" si="19"/>
        <v>-1</v>
      </c>
      <c r="AX12" s="13">
        <f t="shared" si="19"/>
        <v>-1</v>
      </c>
      <c r="AY12" s="13">
        <f t="shared" si="19"/>
        <v>-1</v>
      </c>
      <c r="AZ12" s="13" t="e">
        <f t="shared" si="19"/>
        <v>#DIV/0!</v>
      </c>
      <c r="BA12" s="13" t="e">
        <f t="shared" si="19"/>
        <v>#DIV/0!</v>
      </c>
      <c r="BB12" s="163" t="e">
        <f t="shared" si="19"/>
        <v>#DIV/0!</v>
      </c>
      <c r="BC12" s="13">
        <f t="shared" si="19"/>
        <v>-0.39860139860139859</v>
      </c>
      <c r="BD12" s="13">
        <f t="shared" si="19"/>
        <v>-0.39860139860139859</v>
      </c>
      <c r="BE12" s="13" t="e">
        <f t="shared" si="19"/>
        <v>#DIV/0!</v>
      </c>
      <c r="BF12" s="13">
        <f t="shared" si="19"/>
        <v>0.5</v>
      </c>
      <c r="BG12" s="13">
        <f t="shared" si="19"/>
        <v>5.656350053361793E-2</v>
      </c>
      <c r="BH12" s="163">
        <f t="shared" si="19"/>
        <v>7.2222222222222215E-2</v>
      </c>
      <c r="BI12" s="46">
        <f t="shared" si="19"/>
        <v>8.5684839471384028E-2</v>
      </c>
      <c r="BJ12" s="13" t="e">
        <f t="shared" si="19"/>
        <v>#DIV/0!</v>
      </c>
      <c r="BK12" s="52">
        <f t="shared" si="19"/>
        <v>8.5684839471384028E-2</v>
      </c>
      <c r="BM12" s="14">
        <f t="shared" si="19"/>
        <v>7.2222222222222215E-2</v>
      </c>
      <c r="BO12" s="36"/>
    </row>
    <row r="13" spans="1:67" ht="15.75">
      <c r="A13" s="130"/>
      <c r="B13" s="5" t="s">
        <v>307</v>
      </c>
      <c r="C13" s="128">
        <f>C8/C5</f>
        <v>0.17805430717100937</v>
      </c>
      <c r="D13" s="128">
        <f t="shared" ref="D13:BM13" si="23">D8/D5</f>
        <v>0.18494290551493101</v>
      </c>
      <c r="E13" s="128" t="e">
        <f t="shared" si="23"/>
        <v>#DIV/0!</v>
      </c>
      <c r="F13" s="128">
        <f t="shared" si="23"/>
        <v>0.16877960237102585</v>
      </c>
      <c r="G13" s="128">
        <f t="shared" si="23"/>
        <v>0.18583212032993693</v>
      </c>
      <c r="H13" s="128" t="e">
        <f t="shared" si="23"/>
        <v>#DIV/0!</v>
      </c>
      <c r="I13" s="128" t="e">
        <f t="shared" si="23"/>
        <v>#DIV/0!</v>
      </c>
      <c r="J13" s="128" t="e">
        <f t="shared" si="23"/>
        <v>#DIV/0!</v>
      </c>
      <c r="K13" s="128">
        <f t="shared" si="23"/>
        <v>0</v>
      </c>
      <c r="L13" s="128">
        <f t="shared" si="23"/>
        <v>0.27016129032258063</v>
      </c>
      <c r="M13" s="128">
        <f t="shared" si="23"/>
        <v>0.11442385173247381</v>
      </c>
      <c r="N13" s="128">
        <f t="shared" si="23"/>
        <v>8.1766148814390845E-4</v>
      </c>
      <c r="O13" s="128">
        <f t="shared" si="23"/>
        <v>9.0793918918918914E-2</v>
      </c>
      <c r="P13" s="128">
        <f t="shared" si="23"/>
        <v>0.10935441370223979</v>
      </c>
      <c r="Q13" s="128" t="e">
        <f t="shared" si="23"/>
        <v>#DIV/0!</v>
      </c>
      <c r="R13" s="128">
        <f t="shared" si="23"/>
        <v>1.9477191184008202E-2</v>
      </c>
      <c r="S13" s="128" t="e">
        <f t="shared" si="23"/>
        <v>#DIV/0!</v>
      </c>
      <c r="T13" s="128" t="e">
        <f t="shared" si="23"/>
        <v>#DIV/0!</v>
      </c>
      <c r="U13" s="128" t="e">
        <f t="shared" si="23"/>
        <v>#DIV/0!</v>
      </c>
      <c r="V13" s="178" t="e">
        <f t="shared" si="23"/>
        <v>#DIV/0!</v>
      </c>
      <c r="W13" s="128" t="e">
        <f t="shared" si="23"/>
        <v>#DIV/0!</v>
      </c>
      <c r="X13" s="128" t="e">
        <f t="shared" si="23"/>
        <v>#DIV/0!</v>
      </c>
      <c r="Y13" s="128" t="e">
        <f t="shared" si="23"/>
        <v>#DIV/0!</v>
      </c>
      <c r="Z13" s="128" t="e">
        <f t="shared" si="23"/>
        <v>#DIV/0!</v>
      </c>
      <c r="AA13" s="128" t="e">
        <f t="shared" si="23"/>
        <v>#DIV/0!</v>
      </c>
      <c r="AB13" s="128" t="e">
        <f t="shared" ref="AB13" si="24">AB8/AB5</f>
        <v>#DIV/0!</v>
      </c>
      <c r="AC13" s="178" t="e">
        <f t="shared" si="23"/>
        <v>#DIV/0!</v>
      </c>
      <c r="AD13" s="217">
        <f t="shared" si="23"/>
        <v>0.17582862036319433</v>
      </c>
      <c r="AE13" s="128">
        <f t="shared" si="23"/>
        <v>0.21066666666666667</v>
      </c>
      <c r="AF13" s="128">
        <f t="shared" si="23"/>
        <v>0.24075471698113207</v>
      </c>
      <c r="AG13" s="128">
        <f t="shared" si="23"/>
        <v>1.2935267857142858</v>
      </c>
      <c r="AH13" s="128" t="e">
        <f t="shared" si="23"/>
        <v>#DIV/0!</v>
      </c>
      <c r="AI13" s="128" t="e">
        <f t="shared" si="23"/>
        <v>#DIV/0!</v>
      </c>
      <c r="AJ13" s="128">
        <f t="shared" si="23"/>
        <v>0.1625487646293888</v>
      </c>
      <c r="AK13" s="128">
        <f t="shared" si="23"/>
        <v>0.17857142857142858</v>
      </c>
      <c r="AL13" s="128">
        <f t="shared" si="23"/>
        <v>0.21348314606741572</v>
      </c>
      <c r="AM13" s="128" t="e">
        <f t="shared" si="23"/>
        <v>#DIV/0!</v>
      </c>
      <c r="AN13" s="128" t="e">
        <f t="shared" si="23"/>
        <v>#DIV/0!</v>
      </c>
      <c r="AO13" s="178">
        <f t="shared" si="23"/>
        <v>0.28322981366459626</v>
      </c>
      <c r="AP13" s="128" t="e">
        <f t="shared" si="23"/>
        <v>#DIV/0!</v>
      </c>
      <c r="AQ13" s="178" t="e">
        <f t="shared" si="23"/>
        <v>#DIV/0!</v>
      </c>
      <c r="AR13" s="128" t="e">
        <f t="shared" si="23"/>
        <v>#DIV/0!</v>
      </c>
      <c r="AS13" s="128" t="e">
        <f t="shared" si="23"/>
        <v>#DIV/0!</v>
      </c>
      <c r="AT13" s="128" t="e">
        <f t="shared" si="23"/>
        <v>#DIV/0!</v>
      </c>
      <c r="AU13" s="128" t="e">
        <f t="shared" si="23"/>
        <v>#DIV/0!</v>
      </c>
      <c r="AV13" s="128" t="e">
        <f t="shared" si="23"/>
        <v>#DIV/0!</v>
      </c>
      <c r="AW13" s="128" t="e">
        <f t="shared" si="23"/>
        <v>#DIV/0!</v>
      </c>
      <c r="AX13" s="128">
        <f t="shared" si="23"/>
        <v>0</v>
      </c>
      <c r="AY13" s="128" t="e">
        <f t="shared" si="23"/>
        <v>#DIV/0!</v>
      </c>
      <c r="AZ13" s="128" t="e">
        <f t="shared" si="23"/>
        <v>#DIV/0!</v>
      </c>
      <c r="BA13" s="128" t="e">
        <f t="shared" si="23"/>
        <v>#DIV/0!</v>
      </c>
      <c r="BB13" s="178" t="e">
        <f t="shared" si="23"/>
        <v>#DIV/0!</v>
      </c>
      <c r="BC13" s="128">
        <f t="shared" si="23"/>
        <v>0.24225352112676057</v>
      </c>
      <c r="BD13" s="128">
        <f t="shared" si="23"/>
        <v>0.23955431754874651</v>
      </c>
      <c r="BE13" s="128" t="e">
        <f t="shared" si="23"/>
        <v>#DIV/0!</v>
      </c>
      <c r="BF13" s="128">
        <f t="shared" si="23"/>
        <v>2.0066889632107024E-2</v>
      </c>
      <c r="BG13" s="128">
        <f t="shared" si="23"/>
        <v>0.23588277340957828</v>
      </c>
      <c r="BH13" s="178">
        <f t="shared" si="23"/>
        <v>0.28457082675092155</v>
      </c>
      <c r="BI13" s="128">
        <f t="shared" si="23"/>
        <v>0.18030258057946585</v>
      </c>
      <c r="BJ13" s="128" t="e">
        <f t="shared" si="23"/>
        <v>#DIV/0!</v>
      </c>
      <c r="BK13" s="128">
        <f t="shared" si="23"/>
        <v>0.18030258057946585</v>
      </c>
      <c r="BM13" s="128" t="e">
        <f t="shared" si="23"/>
        <v>#DIV/0!</v>
      </c>
    </row>
    <row r="14" spans="1:67" s="181" customFormat="1" ht="15.75">
      <c r="A14" s="130"/>
      <c r="B14" s="5" t="s">
        <v>308</v>
      </c>
      <c r="C14" s="11">
        <f>C5-C8</f>
        <v>196242</v>
      </c>
      <c r="D14" s="11">
        <f>D5-D8</f>
        <v>113134</v>
      </c>
      <c r="E14" s="11">
        <f>E5-E8</f>
        <v>-18</v>
      </c>
      <c r="F14" s="11">
        <f>F5-F8</f>
        <v>29308</v>
      </c>
      <c r="G14" s="11">
        <f t="shared" ref="G14:BM14" si="25">G5-G8</f>
        <v>10068</v>
      </c>
      <c r="H14" s="11">
        <f t="shared" si="25"/>
        <v>0</v>
      </c>
      <c r="I14" s="11">
        <f t="shared" si="25"/>
        <v>0</v>
      </c>
      <c r="J14" s="11">
        <f t="shared" si="25"/>
        <v>-6</v>
      </c>
      <c r="K14" s="11">
        <f t="shared" si="25"/>
        <v>75</v>
      </c>
      <c r="L14" s="11">
        <f t="shared" si="25"/>
        <v>362</v>
      </c>
      <c r="M14" s="11">
        <f t="shared" si="25"/>
        <v>1099</v>
      </c>
      <c r="N14" s="11">
        <f t="shared" si="25"/>
        <v>3666</v>
      </c>
      <c r="O14" s="11">
        <f t="shared" si="25"/>
        <v>2153</v>
      </c>
      <c r="P14" s="11">
        <f t="shared" si="25"/>
        <v>6760</v>
      </c>
      <c r="Q14" s="11">
        <f t="shared" si="25"/>
        <v>0</v>
      </c>
      <c r="R14" s="11">
        <f t="shared" si="25"/>
        <v>1913</v>
      </c>
      <c r="S14" s="11">
        <f t="shared" si="25"/>
        <v>0</v>
      </c>
      <c r="T14" s="11">
        <f t="shared" si="25"/>
        <v>0</v>
      </c>
      <c r="U14" s="11">
        <f t="shared" si="25"/>
        <v>0</v>
      </c>
      <c r="V14" s="9">
        <f t="shared" si="25"/>
        <v>0</v>
      </c>
      <c r="W14" s="11">
        <f t="shared" si="25"/>
        <v>0</v>
      </c>
      <c r="X14" s="11">
        <f t="shared" si="25"/>
        <v>0</v>
      </c>
      <c r="Y14" s="11">
        <f t="shared" si="25"/>
        <v>0</v>
      </c>
      <c r="Z14" s="11">
        <f t="shared" si="25"/>
        <v>0</v>
      </c>
      <c r="AA14" s="11">
        <f t="shared" si="25"/>
        <v>0</v>
      </c>
      <c r="AB14" s="11">
        <f t="shared" ref="AB14" si="26">AB5-AB8</f>
        <v>0</v>
      </c>
      <c r="AC14" s="9">
        <f t="shared" si="25"/>
        <v>0</v>
      </c>
      <c r="AD14" s="10">
        <f t="shared" si="25"/>
        <v>364756</v>
      </c>
      <c r="AE14" s="11">
        <f t="shared" si="25"/>
        <v>1480</v>
      </c>
      <c r="AF14" s="11">
        <f t="shared" si="25"/>
        <v>1006</v>
      </c>
      <c r="AG14" s="11">
        <f t="shared" si="25"/>
        <v>-263</v>
      </c>
      <c r="AH14" s="11">
        <f t="shared" si="25"/>
        <v>0</v>
      </c>
      <c r="AI14" s="11">
        <f t="shared" si="25"/>
        <v>0</v>
      </c>
      <c r="AJ14" s="11">
        <f t="shared" si="25"/>
        <v>644</v>
      </c>
      <c r="AK14" s="11">
        <f t="shared" si="25"/>
        <v>69</v>
      </c>
      <c r="AL14" s="11">
        <f t="shared" si="25"/>
        <v>630</v>
      </c>
      <c r="AM14" s="11">
        <f t="shared" si="25"/>
        <v>0</v>
      </c>
      <c r="AN14" s="11">
        <f t="shared" si="25"/>
        <v>0</v>
      </c>
      <c r="AO14" s="9">
        <f t="shared" si="25"/>
        <v>5193</v>
      </c>
      <c r="AP14" s="11">
        <f t="shared" si="25"/>
        <v>0</v>
      </c>
      <c r="AQ14" s="9">
        <f t="shared" si="25"/>
        <v>0</v>
      </c>
      <c r="AR14" s="11">
        <f t="shared" si="25"/>
        <v>0</v>
      </c>
      <c r="AS14" s="11">
        <f t="shared" si="25"/>
        <v>0</v>
      </c>
      <c r="AT14" s="11">
        <f t="shared" si="25"/>
        <v>0</v>
      </c>
      <c r="AU14" s="11">
        <f t="shared" si="25"/>
        <v>0</v>
      </c>
      <c r="AV14" s="11">
        <f t="shared" si="25"/>
        <v>0</v>
      </c>
      <c r="AW14" s="11">
        <f t="shared" si="25"/>
        <v>0</v>
      </c>
      <c r="AX14" s="11">
        <f t="shared" si="25"/>
        <v>785</v>
      </c>
      <c r="AY14" s="11">
        <f t="shared" si="25"/>
        <v>0</v>
      </c>
      <c r="AZ14" s="11">
        <f t="shared" si="25"/>
        <v>0</v>
      </c>
      <c r="BA14" s="11">
        <f t="shared" si="25"/>
        <v>0</v>
      </c>
      <c r="BB14" s="9">
        <f t="shared" si="25"/>
        <v>0</v>
      </c>
      <c r="BC14" s="11">
        <f t="shared" si="25"/>
        <v>269</v>
      </c>
      <c r="BD14" s="11">
        <f t="shared" si="25"/>
        <v>273</v>
      </c>
      <c r="BE14" s="11">
        <f t="shared" si="25"/>
        <v>0</v>
      </c>
      <c r="BF14" s="11">
        <f t="shared" si="25"/>
        <v>293</v>
      </c>
      <c r="BG14" s="11">
        <f t="shared" si="25"/>
        <v>3207</v>
      </c>
      <c r="BH14" s="11">
        <f t="shared" si="25"/>
        <v>13586</v>
      </c>
      <c r="BI14" s="11">
        <f t="shared" si="25"/>
        <v>378342</v>
      </c>
      <c r="BJ14" s="11">
        <f t="shared" si="25"/>
        <v>0</v>
      </c>
      <c r="BK14" s="11">
        <f t="shared" si="25"/>
        <v>378342</v>
      </c>
      <c r="BL14" s="11">
        <f t="shared" si="25"/>
        <v>-83220</v>
      </c>
      <c r="BM14" s="11">
        <f t="shared" si="25"/>
        <v>-5404</v>
      </c>
    </row>
    <row r="15" spans="1:67" ht="15.7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6"/>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44"/>
      <c r="BJ15" s="5"/>
      <c r="BK15" s="50"/>
    </row>
    <row r="16" spans="1:67" s="234" customFormat="1" ht="15.75">
      <c r="A16" s="228" t="s">
        <v>131</v>
      </c>
      <c r="B16" s="222" t="str">
        <f>B5</f>
        <v xml:space="preserve">VOA 2024-25 </v>
      </c>
      <c r="C16" s="224">
        <v>939069</v>
      </c>
      <c r="D16" s="224">
        <v>456005</v>
      </c>
      <c r="E16" s="224">
        <v>0</v>
      </c>
      <c r="F16" s="224">
        <v>87994</v>
      </c>
      <c r="G16" s="224">
        <v>54167</v>
      </c>
      <c r="H16" s="224">
        <v>0</v>
      </c>
      <c r="I16" s="224">
        <v>0</v>
      </c>
      <c r="J16" s="224">
        <v>0</v>
      </c>
      <c r="K16" s="224">
        <v>0</v>
      </c>
      <c r="L16" s="224">
        <v>21655</v>
      </c>
      <c r="M16" s="224">
        <v>75627</v>
      </c>
      <c r="N16" s="224">
        <v>154</v>
      </c>
      <c r="O16" s="224">
        <v>2681</v>
      </c>
      <c r="P16" s="224">
        <v>66334</v>
      </c>
      <c r="Q16" s="224">
        <v>0</v>
      </c>
      <c r="R16" s="224">
        <v>1708</v>
      </c>
      <c r="S16" s="224">
        <v>0</v>
      </c>
      <c r="T16" s="224">
        <v>0</v>
      </c>
      <c r="U16" s="224">
        <v>0</v>
      </c>
      <c r="V16" s="224">
        <v>0</v>
      </c>
      <c r="W16" s="224">
        <v>0</v>
      </c>
      <c r="X16" s="224">
        <v>0</v>
      </c>
      <c r="Y16" s="224">
        <v>0</v>
      </c>
      <c r="Z16" s="224">
        <v>0</v>
      </c>
      <c r="AA16" s="224">
        <v>0</v>
      </c>
      <c r="AB16" s="224">
        <v>0</v>
      </c>
      <c r="AC16" s="224">
        <v>0</v>
      </c>
      <c r="AD16" s="225">
        <f t="shared" ref="AD16:AD17" si="27">SUM(C16:AC16)</f>
        <v>1705394</v>
      </c>
      <c r="AE16" s="224">
        <v>1293</v>
      </c>
      <c r="AF16" s="224">
        <v>311</v>
      </c>
      <c r="AG16" s="224">
        <v>8289</v>
      </c>
      <c r="AH16" s="224">
        <v>0</v>
      </c>
      <c r="AI16" s="224">
        <v>0</v>
      </c>
      <c r="AJ16" s="224">
        <v>24</v>
      </c>
      <c r="AK16" s="224">
        <v>12850</v>
      </c>
      <c r="AL16" s="224">
        <v>28550</v>
      </c>
      <c r="AM16" s="224">
        <v>0</v>
      </c>
      <c r="AN16" s="224">
        <v>20893</v>
      </c>
      <c r="AO16" s="224">
        <v>155134</v>
      </c>
      <c r="AP16" s="224">
        <v>57282</v>
      </c>
      <c r="AQ16" s="224">
        <v>0</v>
      </c>
      <c r="AR16" s="224">
        <v>0</v>
      </c>
      <c r="AS16" s="224">
        <v>0</v>
      </c>
      <c r="AT16" s="224">
        <v>0</v>
      </c>
      <c r="AU16" s="224">
        <v>0</v>
      </c>
      <c r="AV16" s="224">
        <v>0</v>
      </c>
      <c r="AW16" s="224">
        <v>0</v>
      </c>
      <c r="AX16" s="224">
        <v>329</v>
      </c>
      <c r="AY16" s="224">
        <v>0</v>
      </c>
      <c r="AZ16" s="224">
        <v>0</v>
      </c>
      <c r="BA16" s="224">
        <v>0</v>
      </c>
      <c r="BB16" s="224">
        <v>0</v>
      </c>
      <c r="BC16" s="224">
        <v>10920</v>
      </c>
      <c r="BD16" s="224">
        <v>11081</v>
      </c>
      <c r="BE16" s="224">
        <v>0</v>
      </c>
      <c r="BF16" s="224">
        <v>4035</v>
      </c>
      <c r="BG16" s="224">
        <v>147</v>
      </c>
      <c r="BH16" s="229">
        <f>SUM(AE16:BG16)</f>
        <v>311138</v>
      </c>
      <c r="BI16" s="230">
        <f>AD16+BH16</f>
        <v>2016532</v>
      </c>
      <c r="BJ16" s="279">
        <v>7980</v>
      </c>
      <c r="BK16" s="225">
        <f t="shared" ref="BK16:BK17" si="28">BI16-BJ16</f>
        <v>2008552</v>
      </c>
      <c r="BL16" s="234">
        <v>2</v>
      </c>
      <c r="BM16" s="235"/>
    </row>
    <row r="17" spans="1:65" s="41" customFormat="1" ht="15.75">
      <c r="A17" s="136"/>
      <c r="B17" s="218" t="s">
        <v>315</v>
      </c>
      <c r="C17" s="10">
        <v>178423</v>
      </c>
      <c r="D17" s="10">
        <v>86642</v>
      </c>
      <c r="E17" s="10">
        <v>0</v>
      </c>
      <c r="F17" s="10">
        <v>16720</v>
      </c>
      <c r="G17" s="10">
        <v>10291</v>
      </c>
      <c r="H17" s="10">
        <v>0</v>
      </c>
      <c r="I17" s="10">
        <f>IF('[1]Upto Month Current'!$C$10="",0,'[1]Upto Month Current'!$C$10)</f>
        <v>0</v>
      </c>
      <c r="J17" s="10">
        <f>IF('[1]Upto Month Current'!$C$11="",0,'[1]Upto Month Current'!$C$11)</f>
        <v>0</v>
      </c>
      <c r="K17" s="10">
        <f>IF('[1]Upto Month Current'!$C$12="",0,'[1]Upto Month Current'!$C$12)</f>
        <v>0</v>
      </c>
      <c r="L17" s="10">
        <v>4116</v>
      </c>
      <c r="M17" s="10">
        <v>14369</v>
      </c>
      <c r="N17" s="10">
        <v>29</v>
      </c>
      <c r="O17" s="10">
        <v>508</v>
      </c>
      <c r="P17" s="10">
        <v>12603</v>
      </c>
      <c r="Q17" s="10">
        <f>IF('[1]Upto Month Current'!$C$18="",0,'[1]Upto Month Current'!$C$18)</f>
        <v>0</v>
      </c>
      <c r="R17" s="10">
        <v>324</v>
      </c>
      <c r="S17" s="10">
        <f>IF('[1]Upto Month Current'!$C$26="",0,'[1]Upto Month Current'!$C$26)</f>
        <v>0</v>
      </c>
      <c r="T17" s="10">
        <f>IF('[1]Upto Month Current'!$C$27="",0,'[1]Upto Month Current'!$C$27)</f>
        <v>0</v>
      </c>
      <c r="U17" s="10">
        <f>IF('[1]Upto Month Current'!$C$30="",0,'[1]Upto Month Current'!$C$30)</f>
        <v>0</v>
      </c>
      <c r="V17" s="10">
        <f>IF('[1]Upto Month Current'!$C$35="",0,'[1]Upto Month Current'!$C$35)</f>
        <v>0</v>
      </c>
      <c r="W17" s="10">
        <f>IF('[1]Upto Month Current'!$C$39="",0,'[1]Upto Month Current'!$C$39)</f>
        <v>0</v>
      </c>
      <c r="X17" s="10">
        <f>IF('[1]Upto Month Current'!$C$40="",0,'[1]Upto Month Current'!$C$40)</f>
        <v>0</v>
      </c>
      <c r="Y17" s="10">
        <f>IF('[1]Upto Month Current'!$C$42="",0,'[1]Upto Month Current'!$C$42)</f>
        <v>0</v>
      </c>
      <c r="Z17" s="10">
        <f>IF('[1]Upto Month Current'!$C$43="",0,'[1]Upto Month Current'!$C$43)</f>
        <v>0</v>
      </c>
      <c r="AA17" s="10">
        <f>IF('[1]Upto Month Current'!$C$44="",0,'[1]Upto Month Current'!$C$44)</f>
        <v>0</v>
      </c>
      <c r="AB17" s="10">
        <v>0</v>
      </c>
      <c r="AC17" s="10">
        <f>IF('[1]Upto Month Current'!$C$51="",0,'[1]Upto Month Current'!$C$51)</f>
        <v>0</v>
      </c>
      <c r="AD17" s="123">
        <f t="shared" si="27"/>
        <v>324025</v>
      </c>
      <c r="AE17" s="10">
        <v>310</v>
      </c>
      <c r="AF17" s="10">
        <v>75</v>
      </c>
      <c r="AG17" s="10">
        <v>1989</v>
      </c>
      <c r="AH17" s="10">
        <f>IF('[1]Upto Month Current'!$C$23="",0,'[1]Upto Month Current'!$C$23)</f>
        <v>0</v>
      </c>
      <c r="AI17" s="10">
        <f>IF('[1]Upto Month Current'!$C$24="",0,'[1]Upto Month Current'!$C$24)</f>
        <v>0</v>
      </c>
      <c r="AJ17" s="10">
        <v>6</v>
      </c>
      <c r="AK17" s="10">
        <v>3083</v>
      </c>
      <c r="AL17" s="10">
        <v>6853</v>
      </c>
      <c r="AM17" s="10">
        <f>IF('[1]Upto Month Current'!$C$31="",0,'[1]Upto Month Current'!$C$31)</f>
        <v>0</v>
      </c>
      <c r="AN17" s="10">
        <v>5014</v>
      </c>
      <c r="AO17" s="10">
        <v>37232</v>
      </c>
      <c r="AP17" s="10">
        <v>13748</v>
      </c>
      <c r="AQ17" s="10">
        <f>IF('[1]Upto Month Current'!$C$36="",0,'[1]Upto Month Current'!$C$36)</f>
        <v>0</v>
      </c>
      <c r="AR17" s="10">
        <f>IF('[1]Upto Month Current'!$C$37="",0,'[1]Upto Month Current'!$C$37)</f>
        <v>0</v>
      </c>
      <c r="AS17" s="10">
        <v>0</v>
      </c>
      <c r="AT17" s="10">
        <f>IF('[1]Upto Month Current'!$C$38="",0,'[1]Upto Month Current'!$C$38)</f>
        <v>0</v>
      </c>
      <c r="AU17" s="10">
        <f>IF('[1]Upto Month Current'!$C$41="",0,'[1]Upto Month Current'!$C$41)</f>
        <v>0</v>
      </c>
      <c r="AV17" s="10">
        <v>0</v>
      </c>
      <c r="AW17" s="10">
        <v>0</v>
      </c>
      <c r="AX17" s="10">
        <v>79</v>
      </c>
      <c r="AY17" s="10">
        <v>0</v>
      </c>
      <c r="AZ17" s="10">
        <f>IF('[1]Upto Month Current'!$C$49="",0,'[1]Upto Month Current'!$C$49)</f>
        <v>0</v>
      </c>
      <c r="BA17" s="10">
        <f>IF('[1]Upto Month Current'!$C$50="",0,'[1]Upto Month Current'!$C$50)</f>
        <v>0</v>
      </c>
      <c r="BB17" s="10">
        <f>IF('[1]Upto Month Current'!$C$52="",0,'[1]Upto Month Current'!$C$52)</f>
        <v>0</v>
      </c>
      <c r="BC17" s="10">
        <v>2620</v>
      </c>
      <c r="BD17" s="10">
        <v>2662</v>
      </c>
      <c r="BE17" s="10">
        <v>0</v>
      </c>
      <c r="BF17" s="10">
        <v>968</v>
      </c>
      <c r="BG17" s="10">
        <v>35</v>
      </c>
      <c r="BH17" s="10">
        <f>SUM(AE17:BG17)</f>
        <v>74674</v>
      </c>
      <c r="BI17" s="220">
        <f>AD17+BH17</f>
        <v>398699</v>
      </c>
      <c r="BJ17" s="278">
        <v>1915</v>
      </c>
      <c r="BK17" s="10">
        <f t="shared" si="28"/>
        <v>396784</v>
      </c>
      <c r="BM17" s="219"/>
    </row>
    <row r="18" spans="1:65" ht="15.75">
      <c r="A18" s="130"/>
      <c r="B18" s="12" t="s">
        <v>316</v>
      </c>
      <c r="C18" s="9">
        <f>IF('Upto Month COPPY'!$C$4="",0,'Upto Month COPPY'!$C$4)</f>
        <v>193037</v>
      </c>
      <c r="D18" s="9">
        <f>IF('Upto Month COPPY'!$C$5="",0,'Upto Month COPPY'!$C$5)</f>
        <v>67389</v>
      </c>
      <c r="E18" s="9">
        <f>IF('Upto Month COPPY'!$C$6="",0,'Upto Month COPPY'!$C$6)</f>
        <v>199</v>
      </c>
      <c r="F18" s="9">
        <f>IF('Upto Month COPPY'!$C$7="",0,'Upto Month COPPY'!$C$7)</f>
        <v>12491</v>
      </c>
      <c r="G18" s="9">
        <f>IF('Upto Month COPPY'!$C$8="",0,'Upto Month COPPY'!$C$8)</f>
        <v>9379</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9810</v>
      </c>
      <c r="M18" s="9">
        <f>IF('Upto Month COPPY'!$C$14="",0,'Upto Month COPPY'!$C$14)</f>
        <v>13126</v>
      </c>
      <c r="N18" s="9">
        <f>IF('Upto Month COPPY'!$C$15="",0,'Upto Month COPPY'!$C$15)</f>
        <v>50</v>
      </c>
      <c r="O18" s="9">
        <f>IF('Upto Month COPPY'!$C$16="",0,'Upto Month COPPY'!$C$16)</f>
        <v>382</v>
      </c>
      <c r="P18" s="9">
        <f>IF('Upto Month COPPY'!$C$17="",0,'Upto Month COPPY'!$C$17)</f>
        <v>21994</v>
      </c>
      <c r="Q18" s="9">
        <f>IF('Upto Month COPPY'!$C$18="",0,'Upto Month COPPY'!$C$18)</f>
        <v>0</v>
      </c>
      <c r="R18" s="9">
        <f>IF('Upto Month COPPY'!$C$21="",0,'Upto Month COPPY'!$C$21)</f>
        <v>516</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0</v>
      </c>
      <c r="Z18" s="9">
        <f>IF('Upto Month COPPY'!$C$43="",0,'Upto Month COPPY'!$C$43)</f>
        <v>0</v>
      </c>
      <c r="AA18" s="9">
        <f>IF('Upto Month COPPY'!$C$44="",0,'Upto Month COPPY'!$C$44)</f>
        <v>0</v>
      </c>
      <c r="AB18" s="9">
        <f>IF('Upto Month COPPY'!$C$48="",0,'Upto Month COPPY'!$C$48)</f>
        <v>0</v>
      </c>
      <c r="AC18" s="9">
        <f>IF('Upto Month COPPY'!$C$51="",0,'Upto Month COPPY'!$C$51)</f>
        <v>0</v>
      </c>
      <c r="AD18" s="123">
        <f t="shared" ref="AD18:AD19" si="29">SUM(C18:AC18)</f>
        <v>328373</v>
      </c>
      <c r="AE18" s="9">
        <f>IF('Upto Month COPPY'!$C$19="",0,'Upto Month COPPY'!$C$19)</f>
        <v>192</v>
      </c>
      <c r="AF18" s="9">
        <f>IF('Upto Month COPPY'!$C$20="",0,'Upto Month COPPY'!$C$20)</f>
        <v>90</v>
      </c>
      <c r="AG18" s="9">
        <f>IF('Upto Month COPPY'!$C$22="",0,'Upto Month COPPY'!$C$22)</f>
        <v>2072</v>
      </c>
      <c r="AH18" s="9">
        <f>IF('Upto Month COPPY'!$C$23="",0,'Upto Month COPPY'!$C$23)</f>
        <v>0</v>
      </c>
      <c r="AI18" s="9">
        <f>IF('Upto Month COPPY'!$C$24="",0,'Upto Month COPPY'!$C$24)</f>
        <v>0</v>
      </c>
      <c r="AJ18" s="9">
        <f>IF('Upto Month COPPY'!$C$25="",0,'Upto Month COPPY'!$C$25)</f>
        <v>0</v>
      </c>
      <c r="AK18" s="9">
        <f>IF('Upto Month COPPY'!$C$28="",0,'Upto Month COPPY'!$C$28)</f>
        <v>814</v>
      </c>
      <c r="AL18" s="9">
        <f>IF('Upto Month COPPY'!$C$29="",0,'Upto Month COPPY'!$C$29)</f>
        <v>4338</v>
      </c>
      <c r="AM18" s="9">
        <f>IF('Upto Month COPPY'!$C$31="",0,'Upto Month COPPY'!$C$31)</f>
        <v>0</v>
      </c>
      <c r="AN18" s="9">
        <f>IF('Upto Month COPPY'!$C$32="",0,'Upto Month COPPY'!$C$32)</f>
        <v>0</v>
      </c>
      <c r="AO18" s="9">
        <f>IF('Upto Month COPPY'!$C$33="",0,'Upto Month COPPY'!$C$33)</f>
        <v>13499</v>
      </c>
      <c r="AP18" s="9">
        <f>IF('Upto Month COPPY'!$C$34="",0,'Upto Month COPPY'!$C$34)</f>
        <v>499</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0</v>
      </c>
      <c r="AX18" s="9">
        <f>IF('Upto Month COPPY'!$C$46="",0,'Upto Month COPPY'!$C$46)</f>
        <v>19</v>
      </c>
      <c r="AY18" s="9">
        <f>IF('Upto Month COPPY'!$C$47="",0,'Upto Month COPPY'!$C$47)</f>
        <v>0</v>
      </c>
      <c r="AZ18" s="9">
        <f>IF('Upto Month COPPY'!$C$49="",0,'Upto Month COPPY'!$C$49)</f>
        <v>0</v>
      </c>
      <c r="BA18" s="9">
        <f>IF('Upto Month COPPY'!$C$50="",0,'Upto Month COPPY'!$C$50)</f>
        <v>0</v>
      </c>
      <c r="BB18" s="9">
        <f>IF('Upto Month COPPY'!$C$52="",0,'Upto Month COPPY'!$C$52)</f>
        <v>0</v>
      </c>
      <c r="BC18" s="9">
        <f>IF('Upto Month COPPY'!$C$53="",0,'Upto Month COPPY'!$C$53)</f>
        <v>1049</v>
      </c>
      <c r="BD18" s="9">
        <f>IF('Upto Month COPPY'!$C$54="",0,'Upto Month COPPY'!$C$54)</f>
        <v>1049</v>
      </c>
      <c r="BE18" s="9">
        <f>IF('Upto Month COPPY'!$C$55="",0,'Upto Month COPPY'!$C$55)</f>
        <v>0</v>
      </c>
      <c r="BF18" s="9">
        <f>IF('Upto Month COPPY'!$C$56="",0,'Upto Month COPPY'!$C$56)</f>
        <v>587</v>
      </c>
      <c r="BG18" s="9">
        <f>IF('Upto Month COPPY'!$C$58="",0,'Upto Month COPPY'!$C$58)</f>
        <v>0</v>
      </c>
      <c r="BH18" s="9">
        <f>SUM(AE18:BG18)</f>
        <v>24208</v>
      </c>
      <c r="BI18" s="127">
        <f>AD18+BH18</f>
        <v>352581</v>
      </c>
      <c r="BJ18" s="9">
        <f>IF('Upto Month COPPY'!$C$60="",0,'Upto Month COPPY'!$C$60)</f>
        <v>0</v>
      </c>
      <c r="BK18" s="51">
        <f t="shared" ref="BK18:BK19" si="30">BI18-BJ18</f>
        <v>352581</v>
      </c>
      <c r="BL18">
        <f>'Upto Month COPPY'!$C$61</f>
        <v>352582</v>
      </c>
      <c r="BM18" s="30">
        <f t="shared" ref="BM18:BM22" si="31">BK18-AD18</f>
        <v>24208</v>
      </c>
    </row>
    <row r="19" spans="1:65" ht="12.75" customHeight="1">
      <c r="A19" s="130"/>
      <c r="B19" s="183" t="s">
        <v>317</v>
      </c>
      <c r="C19" s="9">
        <f>IF('Upto Month Current'!$C$4="",0,'Upto Month Current'!$C$4)</f>
        <v>256768</v>
      </c>
      <c r="D19" s="9">
        <f>IF('Upto Month Current'!$C$5="",0,'Upto Month Current'!$C$5)</f>
        <v>88403</v>
      </c>
      <c r="E19" s="9">
        <f>IF('Upto Month Current'!$C$6="",0,'Upto Month Current'!$C$6)</f>
        <v>1</v>
      </c>
      <c r="F19" s="9">
        <f>IF('Upto Month Current'!$C$7="",0,'Upto Month Current'!$C$7)</f>
        <v>14708</v>
      </c>
      <c r="G19" s="9">
        <f>IF('Upto Month Current'!$C$8="",0,'Upto Month Current'!$C$8)</f>
        <v>11184</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2987</v>
      </c>
      <c r="M19" s="9">
        <f>IF('Upto Month Current'!$C$14="",0,'Upto Month Current'!$C$14)</f>
        <v>14850</v>
      </c>
      <c r="N19" s="9">
        <f>IF('Upto Month Current'!$C$15="",0,'Upto Month Current'!$C$15)</f>
        <v>0</v>
      </c>
      <c r="O19" s="9">
        <f>IF('Upto Month Current'!$C$16="",0,'Upto Month Current'!$C$16)</f>
        <v>125</v>
      </c>
      <c r="P19" s="9">
        <f>IF('Upto Month Current'!$C$17="",0,'Upto Month Current'!$C$17)</f>
        <v>15271</v>
      </c>
      <c r="Q19" s="9">
        <f>IF('Upto Month Current'!$C$18="",0,'Upto Month Current'!$C$18)</f>
        <v>0</v>
      </c>
      <c r="R19" s="9">
        <f>IF('Upto Month Current'!$C$21="",0,'Upto Month Current'!$C$21)</f>
        <v>36</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0</v>
      </c>
      <c r="Z19" s="9">
        <f>IF('Upto Month Current'!$C$43="",0,'Upto Month Current'!$C$43)</f>
        <v>0</v>
      </c>
      <c r="AA19" s="9">
        <f>IF('Upto Month Current'!$C$44="",0,'Upto Month Current'!$C$44)</f>
        <v>0</v>
      </c>
      <c r="AB19" s="9">
        <f>IF('Upto Month Current'!$C$48="",0,'Upto Month Current'!$C$48)</f>
        <v>0</v>
      </c>
      <c r="AC19" s="9">
        <f>IF('Upto Month Current'!$C$51="",0,'Upto Month Current'!$C$51)</f>
        <v>0</v>
      </c>
      <c r="AD19" s="123">
        <f t="shared" si="29"/>
        <v>404333</v>
      </c>
      <c r="AE19" s="9">
        <f>IF('Upto Month Current'!$C$19="",0,'Upto Month Current'!$C$19)</f>
        <v>305</v>
      </c>
      <c r="AF19" s="9">
        <f>IF('Upto Month Current'!$C$20="",0,'Upto Month Current'!$C$20)</f>
        <v>217</v>
      </c>
      <c r="AG19" s="9">
        <f>IF('Upto Month Current'!$C$22="",0,'Upto Month Current'!$C$22)</f>
        <v>5332</v>
      </c>
      <c r="AH19" s="9">
        <f>IF('Upto Month Current'!$C$23="",0,'Upto Month Current'!$C$23)</f>
        <v>0</v>
      </c>
      <c r="AI19" s="9">
        <f>IF('Upto Month Current'!$C$24="",0,'Upto Month Current'!$C$24)</f>
        <v>0</v>
      </c>
      <c r="AJ19" s="9">
        <f>IF('Upto Month Current'!$C$25="",0,'Upto Month Current'!$C$25)</f>
        <v>25</v>
      </c>
      <c r="AK19" s="9">
        <f>IF('Upto Month Current'!$C$28="",0,'Upto Month Current'!$C$28)</f>
        <v>1081</v>
      </c>
      <c r="AL19" s="9">
        <f>IF('Upto Month Current'!$C$29="",0,'Upto Month Current'!$C$29)</f>
        <v>4791</v>
      </c>
      <c r="AM19" s="9">
        <f>IF('Upto Month Current'!$C$31="",0,'Upto Month Current'!$C$31)</f>
        <v>0</v>
      </c>
      <c r="AN19" s="9">
        <f>IF('Upto Month Current'!$C$32="",0,'Upto Month Current'!$C$32)</f>
        <v>0</v>
      </c>
      <c r="AO19" s="9">
        <f>IF('Upto Month Current'!$C$33="",0,'Upto Month Current'!$C$33)</f>
        <v>33861</v>
      </c>
      <c r="AP19" s="9">
        <f>IF('Upto Month Current'!$C$34="",0,'Upto Month Current'!$C$34)</f>
        <v>1357</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33</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2291</v>
      </c>
      <c r="BD19" s="9">
        <f>IF('Upto Month Current'!$C$54="",0,'Upto Month Current'!$C$54)</f>
        <v>2291</v>
      </c>
      <c r="BE19" s="9">
        <f>IF('Upto Month Current'!$C$55="",0,'Upto Month Current'!$C$55)</f>
        <v>0</v>
      </c>
      <c r="BF19" s="9">
        <f>IF('Upto Month Current'!$C$56="",0,'Upto Month Current'!$C$56)</f>
        <v>1123</v>
      </c>
      <c r="BG19" s="9">
        <f>IF('Upto Month Current'!$C$58="",0,'Upto Month Current'!$C$58)</f>
        <v>10</v>
      </c>
      <c r="BH19" s="9">
        <f>SUM(AE19:BG19)</f>
        <v>52717</v>
      </c>
      <c r="BI19" s="127">
        <f>AD19+BH19</f>
        <v>457050</v>
      </c>
      <c r="BJ19" s="9">
        <f>IF('Upto Month Current'!$C$60="",0,'Upto Month Current'!$C$60)</f>
        <v>0</v>
      </c>
      <c r="BK19" s="51">
        <f t="shared" si="30"/>
        <v>457050</v>
      </c>
      <c r="BL19">
        <f>'Upto Month Current'!$C$61</f>
        <v>457048</v>
      </c>
      <c r="BM19" s="30">
        <f t="shared" si="31"/>
        <v>52717</v>
      </c>
    </row>
    <row r="20" spans="1:65" ht="15.75">
      <c r="A20" s="130"/>
      <c r="B20" s="5" t="s">
        <v>127</v>
      </c>
      <c r="C20" s="11">
        <f>C19-C17</f>
        <v>78345</v>
      </c>
      <c r="D20" s="11">
        <f t="shared" ref="D20" si="32">D19-D17</f>
        <v>1761</v>
      </c>
      <c r="E20" s="11">
        <f t="shared" ref="E20" si="33">E19-E17</f>
        <v>1</v>
      </c>
      <c r="F20" s="11">
        <f t="shared" ref="F20" si="34">F19-F17</f>
        <v>-2012</v>
      </c>
      <c r="G20" s="11">
        <f t="shared" ref="G20" si="35">G19-G17</f>
        <v>893</v>
      </c>
      <c r="H20" s="11">
        <f t="shared" ref="H20" si="36">H19-H17</f>
        <v>0</v>
      </c>
      <c r="I20" s="11">
        <f t="shared" ref="I20" si="37">I19-I17</f>
        <v>0</v>
      </c>
      <c r="J20" s="11">
        <f t="shared" ref="J20" si="38">J19-J17</f>
        <v>0</v>
      </c>
      <c r="K20" s="11">
        <f t="shared" ref="K20" si="39">K19-K17</f>
        <v>0</v>
      </c>
      <c r="L20" s="11">
        <f t="shared" ref="L20" si="40">L19-L17</f>
        <v>-1129</v>
      </c>
      <c r="M20" s="11">
        <f t="shared" ref="M20" si="41">M19-M17</f>
        <v>481</v>
      </c>
      <c r="N20" s="11">
        <f t="shared" ref="N20" si="42">N19-N17</f>
        <v>-29</v>
      </c>
      <c r="O20" s="11">
        <f t="shared" ref="O20" si="43">O19-O17</f>
        <v>-383</v>
      </c>
      <c r="P20" s="11">
        <f t="shared" ref="P20" si="44">P19-P17</f>
        <v>2668</v>
      </c>
      <c r="Q20" s="11">
        <f t="shared" ref="Q20" si="45">Q19-Q17</f>
        <v>0</v>
      </c>
      <c r="R20" s="11">
        <f t="shared" ref="R20" si="46">R19-R17</f>
        <v>-288</v>
      </c>
      <c r="S20" s="11">
        <f t="shared" ref="S20" si="47">S19-S17</f>
        <v>0</v>
      </c>
      <c r="T20" s="11">
        <f t="shared" ref="T20:U20" si="48">T19-T17</f>
        <v>0</v>
      </c>
      <c r="U20" s="11">
        <f t="shared" si="48"/>
        <v>0</v>
      </c>
      <c r="V20" s="9">
        <f t="shared" ref="V20" si="49">V19-V17</f>
        <v>0</v>
      </c>
      <c r="W20" s="11">
        <f t="shared" ref="W20" si="50">W19-W17</f>
        <v>0</v>
      </c>
      <c r="X20" s="11">
        <f t="shared" ref="X20" si="51">X19-X17</f>
        <v>0</v>
      </c>
      <c r="Y20" s="11">
        <f t="shared" ref="Y20" si="52">Y19-Y17</f>
        <v>0</v>
      </c>
      <c r="Z20" s="11">
        <f t="shared" ref="Z20" si="53">Z19-Z17</f>
        <v>0</v>
      </c>
      <c r="AA20" s="11">
        <f t="shared" ref="AA20:AD20" si="54">AA19-AA17</f>
        <v>0</v>
      </c>
      <c r="AB20" s="11">
        <f t="shared" ref="AB20" si="55">AB19-AB17</f>
        <v>0</v>
      </c>
      <c r="AC20" s="9">
        <f t="shared" si="54"/>
        <v>0</v>
      </c>
      <c r="AD20" s="10">
        <f t="shared" si="54"/>
        <v>80308</v>
      </c>
      <c r="AE20" s="11">
        <f t="shared" ref="AE20" si="56">AE19-AE17</f>
        <v>-5</v>
      </c>
      <c r="AF20" s="11">
        <f t="shared" ref="AF20" si="57">AF19-AF17</f>
        <v>142</v>
      </c>
      <c r="AG20" s="11">
        <f t="shared" ref="AG20" si="58">AG19-AG17</f>
        <v>3343</v>
      </c>
      <c r="AH20" s="11">
        <f t="shared" ref="AH20" si="59">AH19-AH17</f>
        <v>0</v>
      </c>
      <c r="AI20" s="11">
        <f t="shared" ref="AI20" si="60">AI19-AI17</f>
        <v>0</v>
      </c>
      <c r="AJ20" s="11">
        <f t="shared" ref="AJ20" si="61">AJ19-AJ17</f>
        <v>19</v>
      </c>
      <c r="AK20" s="11">
        <f t="shared" ref="AK20" si="62">AK19-AK17</f>
        <v>-2002</v>
      </c>
      <c r="AL20" s="11">
        <f t="shared" ref="AL20" si="63">AL19-AL17</f>
        <v>-2062</v>
      </c>
      <c r="AM20" s="11">
        <f t="shared" ref="AM20" si="64">AM19-AM17</f>
        <v>0</v>
      </c>
      <c r="AN20" s="11">
        <f t="shared" ref="AN20" si="65">AN19-AN17</f>
        <v>-5014</v>
      </c>
      <c r="AO20" s="9">
        <f t="shared" ref="AO20" si="66">AO19-AO17</f>
        <v>-3371</v>
      </c>
      <c r="AP20" s="11">
        <f t="shared" ref="AP20" si="67">AP19-AP17</f>
        <v>-12391</v>
      </c>
      <c r="AQ20" s="9">
        <f t="shared" ref="AQ20" si="68">AQ19-AQ17</f>
        <v>0</v>
      </c>
      <c r="AR20" s="11">
        <f t="shared" ref="AR20" si="69">AR19-AR17</f>
        <v>0</v>
      </c>
      <c r="AS20" s="11">
        <f t="shared" ref="AS20" si="70">AS19-AS17</f>
        <v>0</v>
      </c>
      <c r="AT20" s="11">
        <f t="shared" ref="AT20" si="71">AT19-AT17</f>
        <v>0</v>
      </c>
      <c r="AU20" s="11">
        <f t="shared" ref="AU20" si="72">AU19-AU17</f>
        <v>0</v>
      </c>
      <c r="AV20" s="11">
        <f t="shared" ref="AV20" si="73">AV19-AV17</f>
        <v>0</v>
      </c>
      <c r="AW20" s="11">
        <f t="shared" ref="AW20" si="74">AW19-AW17</f>
        <v>0</v>
      </c>
      <c r="AX20" s="11">
        <f t="shared" ref="AX20" si="75">AX19-AX17</f>
        <v>-46</v>
      </c>
      <c r="AY20" s="11">
        <f t="shared" ref="AY20" si="76">AY19-AY17</f>
        <v>0</v>
      </c>
      <c r="AZ20" s="11">
        <f t="shared" ref="AZ20" si="77">AZ19-AZ17</f>
        <v>0</v>
      </c>
      <c r="BA20" s="11">
        <f t="shared" ref="BA20" si="78">BA19-BA17</f>
        <v>0</v>
      </c>
      <c r="BB20" s="9">
        <f t="shared" ref="BB20" si="79">BB19-BB17</f>
        <v>0</v>
      </c>
      <c r="BC20" s="11">
        <f t="shared" ref="BC20" si="80">BC19-BC17</f>
        <v>-329</v>
      </c>
      <c r="BD20" s="11">
        <f t="shared" ref="BD20" si="81">BD19-BD17</f>
        <v>-371</v>
      </c>
      <c r="BE20" s="11">
        <f t="shared" ref="BE20" si="82">BE19-BE17</f>
        <v>0</v>
      </c>
      <c r="BF20" s="11">
        <f t="shared" ref="BF20" si="83">BF19-BF17</f>
        <v>155</v>
      </c>
      <c r="BG20" s="11">
        <f t="shared" ref="BG20:BH20" si="84">BG19-BG17</f>
        <v>-25</v>
      </c>
      <c r="BH20" s="9">
        <f t="shared" si="84"/>
        <v>-21957</v>
      </c>
      <c r="BI20" s="45">
        <f t="shared" ref="BI20" si="85">BI19-BI17</f>
        <v>58351</v>
      </c>
      <c r="BJ20" s="11">
        <f t="shared" ref="BJ20:BK20" si="86">BJ19-BJ17</f>
        <v>-1915</v>
      </c>
      <c r="BK20" s="51">
        <f t="shared" si="86"/>
        <v>60266</v>
      </c>
      <c r="BM20" s="30">
        <f t="shared" si="31"/>
        <v>-20042</v>
      </c>
    </row>
    <row r="21" spans="1:65" ht="15.75">
      <c r="A21" s="130"/>
      <c r="B21" s="5" t="s">
        <v>128</v>
      </c>
      <c r="C21" s="13">
        <f>C20/C17</f>
        <v>0.43909697740762121</v>
      </c>
      <c r="D21" s="13">
        <f t="shared" ref="D21" si="87">D20/D17</f>
        <v>2.0325015581357773E-2</v>
      </c>
      <c r="E21" s="13" t="e">
        <f t="shared" ref="E21" si="88">E20/E17</f>
        <v>#DIV/0!</v>
      </c>
      <c r="F21" s="13">
        <f t="shared" ref="F21" si="89">F20/F17</f>
        <v>-0.12033492822966507</v>
      </c>
      <c r="G21" s="13">
        <f t="shared" ref="G21" si="90">G20/G17</f>
        <v>8.6774851812263146E-2</v>
      </c>
      <c r="H21" s="13" t="e">
        <f t="shared" ref="H21" si="91">H20/H17</f>
        <v>#DIV/0!</v>
      </c>
      <c r="I21" s="13" t="e">
        <f t="shared" ref="I21" si="92">I20/I17</f>
        <v>#DIV/0!</v>
      </c>
      <c r="J21" s="13" t="e">
        <f t="shared" ref="J21" si="93">J20/J17</f>
        <v>#DIV/0!</v>
      </c>
      <c r="K21" s="13" t="e">
        <f t="shared" ref="K21" si="94">K20/K17</f>
        <v>#DIV/0!</v>
      </c>
      <c r="L21" s="13">
        <f t="shared" ref="L21" si="95">L20/L17</f>
        <v>-0.27429543245869775</v>
      </c>
      <c r="M21" s="13">
        <f t="shared" ref="M21" si="96">M20/M17</f>
        <v>3.3474841673046138E-2</v>
      </c>
      <c r="N21" s="13">
        <f t="shared" ref="N21" si="97">N20/N17</f>
        <v>-1</v>
      </c>
      <c r="O21" s="13">
        <f t="shared" ref="O21" si="98">O20/O17</f>
        <v>-0.75393700787401574</v>
      </c>
      <c r="P21" s="13">
        <f t="shared" ref="P21" si="99">P20/P17</f>
        <v>0.21169562802507338</v>
      </c>
      <c r="Q21" s="13" t="e">
        <f t="shared" ref="Q21" si="100">Q20/Q17</f>
        <v>#DIV/0!</v>
      </c>
      <c r="R21" s="13">
        <f t="shared" ref="R21" si="101">R20/R17</f>
        <v>-0.88888888888888884</v>
      </c>
      <c r="S21" s="13" t="e">
        <f t="shared" ref="S21" si="102">S20/S17</f>
        <v>#DIV/0!</v>
      </c>
      <c r="T21" s="13" t="e">
        <f t="shared" ref="T21:U21" si="103">T20/T17</f>
        <v>#DIV/0!</v>
      </c>
      <c r="U21" s="13" t="e">
        <f t="shared" si="103"/>
        <v>#DIV/0!</v>
      </c>
      <c r="V21" s="163" t="e">
        <f t="shared" ref="V21" si="104">V20/V17</f>
        <v>#DIV/0!</v>
      </c>
      <c r="W21" s="13" t="e">
        <f t="shared" ref="W21" si="105">W20/W17</f>
        <v>#DIV/0!</v>
      </c>
      <c r="X21" s="13" t="e">
        <f t="shared" ref="X21" si="106">X20/X17</f>
        <v>#DIV/0!</v>
      </c>
      <c r="Y21" s="13" t="e">
        <f t="shared" ref="Y21" si="107">Y20/Y17</f>
        <v>#DIV/0!</v>
      </c>
      <c r="Z21" s="13" t="e">
        <f t="shared" ref="Z21" si="108">Z20/Z17</f>
        <v>#DIV/0!</v>
      </c>
      <c r="AA21" s="13" t="e">
        <f t="shared" ref="AA21:AD21" si="109">AA20/AA17</f>
        <v>#DIV/0!</v>
      </c>
      <c r="AB21" s="13" t="e">
        <f t="shared" ref="AB21" si="110">AB20/AB17</f>
        <v>#DIV/0!</v>
      </c>
      <c r="AC21" s="163" t="e">
        <f t="shared" si="109"/>
        <v>#DIV/0!</v>
      </c>
      <c r="AD21" s="14">
        <f t="shared" si="109"/>
        <v>0.24784507368258621</v>
      </c>
      <c r="AE21" s="13">
        <f t="shared" ref="AE21" si="111">AE20/AE17</f>
        <v>-1.6129032258064516E-2</v>
      </c>
      <c r="AF21" s="13">
        <f t="shared" ref="AF21" si="112">AF20/AF17</f>
        <v>1.8933333333333333</v>
      </c>
      <c r="AG21" s="13">
        <f t="shared" ref="AG21" si="113">AG20/AG17</f>
        <v>1.6807440925087984</v>
      </c>
      <c r="AH21" s="13" t="e">
        <f t="shared" ref="AH21" si="114">AH20/AH17</f>
        <v>#DIV/0!</v>
      </c>
      <c r="AI21" s="13" t="e">
        <f t="shared" ref="AI21" si="115">AI20/AI17</f>
        <v>#DIV/0!</v>
      </c>
      <c r="AJ21" s="13">
        <f t="shared" ref="AJ21" si="116">AJ20/AJ17</f>
        <v>3.1666666666666665</v>
      </c>
      <c r="AK21" s="13">
        <f t="shared" ref="AK21" si="117">AK20/AK17</f>
        <v>-0.64936749918910153</v>
      </c>
      <c r="AL21" s="13">
        <f t="shared" ref="AL21" si="118">AL20/AL17</f>
        <v>-0.3008901211148402</v>
      </c>
      <c r="AM21" s="13" t="e">
        <f t="shared" ref="AM21" si="119">AM20/AM17</f>
        <v>#DIV/0!</v>
      </c>
      <c r="AN21" s="13">
        <f t="shared" ref="AN21" si="120">AN20/AN17</f>
        <v>-1</v>
      </c>
      <c r="AO21" s="163">
        <f t="shared" ref="AO21" si="121">AO20/AO17</f>
        <v>-9.0540395358831113E-2</v>
      </c>
      <c r="AP21" s="13">
        <f t="shared" ref="AP21" si="122">AP20/AP17</f>
        <v>-0.90129473377945879</v>
      </c>
      <c r="AQ21" s="163" t="e">
        <f t="shared" ref="AQ21" si="123">AQ20/AQ17</f>
        <v>#DIV/0!</v>
      </c>
      <c r="AR21" s="13" t="e">
        <f t="shared" ref="AR21" si="124">AR20/AR17</f>
        <v>#DIV/0!</v>
      </c>
      <c r="AS21" s="13" t="e">
        <f t="shared" ref="AS21" si="125">AS20/AS17</f>
        <v>#DIV/0!</v>
      </c>
      <c r="AT21" s="13" t="e">
        <f t="shared" ref="AT21" si="126">AT20/AT17</f>
        <v>#DIV/0!</v>
      </c>
      <c r="AU21" s="13" t="e">
        <f t="shared" ref="AU21" si="127">AU20/AU17</f>
        <v>#DIV/0!</v>
      </c>
      <c r="AV21" s="13" t="e">
        <f t="shared" ref="AV21" si="128">AV20/AV17</f>
        <v>#DIV/0!</v>
      </c>
      <c r="AW21" s="13" t="e">
        <f t="shared" ref="AW21" si="129">AW20/AW17</f>
        <v>#DIV/0!</v>
      </c>
      <c r="AX21" s="13">
        <f t="shared" ref="AX21" si="130">AX20/AX17</f>
        <v>-0.58227848101265822</v>
      </c>
      <c r="AY21" s="13" t="e">
        <f t="shared" ref="AY21" si="131">AY20/AY17</f>
        <v>#DIV/0!</v>
      </c>
      <c r="AZ21" s="13" t="e">
        <f t="shared" ref="AZ21" si="132">AZ20/AZ17</f>
        <v>#DIV/0!</v>
      </c>
      <c r="BA21" s="13" t="e">
        <f t="shared" ref="BA21" si="133">BA20/BA17</f>
        <v>#DIV/0!</v>
      </c>
      <c r="BB21" s="163" t="e">
        <f t="shared" ref="BB21" si="134">BB20/BB17</f>
        <v>#DIV/0!</v>
      </c>
      <c r="BC21" s="13">
        <f t="shared" ref="BC21" si="135">BC20/BC17</f>
        <v>-0.12557251908396946</v>
      </c>
      <c r="BD21" s="13">
        <f t="shared" ref="BD21" si="136">BD20/BD17</f>
        <v>-0.13936889556724266</v>
      </c>
      <c r="BE21" s="13" t="e">
        <f t="shared" ref="BE21" si="137">BE20/BE17</f>
        <v>#DIV/0!</v>
      </c>
      <c r="BF21" s="13">
        <f t="shared" ref="BF21" si="138">BF20/BF17</f>
        <v>0.16012396694214875</v>
      </c>
      <c r="BG21" s="13">
        <f t="shared" ref="BG21:BH21" si="139">BG20/BG17</f>
        <v>-0.7142857142857143</v>
      </c>
      <c r="BH21" s="163">
        <f t="shared" si="139"/>
        <v>-0.29403808554516969</v>
      </c>
      <c r="BI21" s="46">
        <f t="shared" ref="BI21" si="140">BI20/BI17</f>
        <v>0.14635351480690947</v>
      </c>
      <c r="BJ21" s="13">
        <f t="shared" ref="BJ21:BK21" si="141">BJ20/BJ17</f>
        <v>-1</v>
      </c>
      <c r="BK21" s="52">
        <f t="shared" si="141"/>
        <v>0.15188616476470826</v>
      </c>
      <c r="BM21" s="163" t="e">
        <f t="shared" ref="BM21" si="142">BM20/BM17</f>
        <v>#DIV/0!</v>
      </c>
    </row>
    <row r="22" spans="1:65" ht="15.75">
      <c r="A22" s="130"/>
      <c r="B22" s="5" t="s">
        <v>129</v>
      </c>
      <c r="C22" s="11">
        <f>C19-C18</f>
        <v>63731</v>
      </c>
      <c r="D22" s="11">
        <f t="shared" ref="D22:BK22" si="143">D19-D18</f>
        <v>21014</v>
      </c>
      <c r="E22" s="11">
        <f t="shared" si="143"/>
        <v>-198</v>
      </c>
      <c r="F22" s="11">
        <f t="shared" si="143"/>
        <v>2217</v>
      </c>
      <c r="G22" s="11">
        <f t="shared" si="143"/>
        <v>1805</v>
      </c>
      <c r="H22" s="11">
        <f t="shared" si="143"/>
        <v>0</v>
      </c>
      <c r="I22" s="11">
        <f t="shared" si="143"/>
        <v>0</v>
      </c>
      <c r="J22" s="11">
        <f t="shared" si="143"/>
        <v>0</v>
      </c>
      <c r="K22" s="11">
        <f t="shared" si="143"/>
        <v>0</v>
      </c>
      <c r="L22" s="11">
        <f t="shared" si="143"/>
        <v>-6823</v>
      </c>
      <c r="M22" s="11">
        <f t="shared" si="143"/>
        <v>1724</v>
      </c>
      <c r="N22" s="11">
        <f t="shared" si="143"/>
        <v>-50</v>
      </c>
      <c r="O22" s="11">
        <f t="shared" si="143"/>
        <v>-257</v>
      </c>
      <c r="P22" s="11">
        <f t="shared" si="143"/>
        <v>-6723</v>
      </c>
      <c r="Q22" s="11">
        <f t="shared" si="143"/>
        <v>0</v>
      </c>
      <c r="R22" s="11">
        <f t="shared" si="143"/>
        <v>-480</v>
      </c>
      <c r="S22" s="11">
        <f t="shared" si="143"/>
        <v>0</v>
      </c>
      <c r="T22" s="11">
        <f t="shared" si="143"/>
        <v>0</v>
      </c>
      <c r="U22" s="11">
        <f t="shared" ref="U22" si="144">U19-U18</f>
        <v>0</v>
      </c>
      <c r="V22" s="9">
        <f t="shared" si="143"/>
        <v>0</v>
      </c>
      <c r="W22" s="11">
        <f t="shared" si="143"/>
        <v>0</v>
      </c>
      <c r="X22" s="11">
        <f t="shared" si="143"/>
        <v>0</v>
      </c>
      <c r="Y22" s="11">
        <f t="shared" si="143"/>
        <v>0</v>
      </c>
      <c r="Z22" s="11">
        <f t="shared" si="143"/>
        <v>0</v>
      </c>
      <c r="AA22" s="11">
        <f t="shared" si="143"/>
        <v>0</v>
      </c>
      <c r="AB22" s="11">
        <f t="shared" ref="AB22" si="145">AB19-AB18</f>
        <v>0</v>
      </c>
      <c r="AC22" s="9">
        <f t="shared" ref="AC22:AD22" si="146">AC19-AC18</f>
        <v>0</v>
      </c>
      <c r="AD22" s="10">
        <f t="shared" si="146"/>
        <v>75960</v>
      </c>
      <c r="AE22" s="11">
        <f t="shared" si="143"/>
        <v>113</v>
      </c>
      <c r="AF22" s="11">
        <f t="shared" si="143"/>
        <v>127</v>
      </c>
      <c r="AG22" s="11">
        <f t="shared" si="143"/>
        <v>3260</v>
      </c>
      <c r="AH22" s="11">
        <f t="shared" si="143"/>
        <v>0</v>
      </c>
      <c r="AI22" s="11">
        <f t="shared" si="143"/>
        <v>0</v>
      </c>
      <c r="AJ22" s="11">
        <f t="shared" si="143"/>
        <v>25</v>
      </c>
      <c r="AK22" s="11">
        <f t="shared" si="143"/>
        <v>267</v>
      </c>
      <c r="AL22" s="11">
        <f t="shared" si="143"/>
        <v>453</v>
      </c>
      <c r="AM22" s="11">
        <f t="shared" si="143"/>
        <v>0</v>
      </c>
      <c r="AN22" s="11">
        <f t="shared" si="143"/>
        <v>0</v>
      </c>
      <c r="AO22" s="9">
        <f t="shared" si="143"/>
        <v>20362</v>
      </c>
      <c r="AP22" s="11">
        <f t="shared" si="143"/>
        <v>858</v>
      </c>
      <c r="AQ22" s="9">
        <f t="shared" si="143"/>
        <v>0</v>
      </c>
      <c r="AR22" s="11">
        <f t="shared" si="143"/>
        <v>0</v>
      </c>
      <c r="AS22" s="11">
        <f t="shared" si="143"/>
        <v>0</v>
      </c>
      <c r="AT22" s="11">
        <f t="shared" si="143"/>
        <v>0</v>
      </c>
      <c r="AU22" s="11">
        <f t="shared" si="143"/>
        <v>0</v>
      </c>
      <c r="AV22" s="11">
        <f t="shared" si="143"/>
        <v>0</v>
      </c>
      <c r="AW22" s="11">
        <f t="shared" si="143"/>
        <v>0</v>
      </c>
      <c r="AX22" s="11">
        <f t="shared" si="143"/>
        <v>14</v>
      </c>
      <c r="AY22" s="11">
        <f t="shared" si="143"/>
        <v>0</v>
      </c>
      <c r="AZ22" s="11">
        <f t="shared" si="143"/>
        <v>0</v>
      </c>
      <c r="BA22" s="11">
        <f t="shared" si="143"/>
        <v>0</v>
      </c>
      <c r="BB22" s="9">
        <f t="shared" si="143"/>
        <v>0</v>
      </c>
      <c r="BC22" s="11">
        <f t="shared" si="143"/>
        <v>1242</v>
      </c>
      <c r="BD22" s="11">
        <f t="shared" si="143"/>
        <v>1242</v>
      </c>
      <c r="BE22" s="11">
        <f t="shared" si="143"/>
        <v>0</v>
      </c>
      <c r="BF22" s="11">
        <f t="shared" si="143"/>
        <v>536</v>
      </c>
      <c r="BG22" s="11">
        <f t="shared" si="143"/>
        <v>10</v>
      </c>
      <c r="BH22" s="9">
        <f t="shared" si="143"/>
        <v>28509</v>
      </c>
      <c r="BI22" s="45">
        <f t="shared" si="143"/>
        <v>104469</v>
      </c>
      <c r="BJ22" s="11">
        <f t="shared" si="143"/>
        <v>0</v>
      </c>
      <c r="BK22" s="51">
        <f t="shared" si="143"/>
        <v>104469</v>
      </c>
      <c r="BM22" s="30">
        <f t="shared" si="31"/>
        <v>28509</v>
      </c>
    </row>
    <row r="23" spans="1:65" ht="15.75">
      <c r="A23" s="130"/>
      <c r="B23" s="5" t="s">
        <v>130</v>
      </c>
      <c r="C23" s="13">
        <f>C22/C18</f>
        <v>0.33014914239239107</v>
      </c>
      <c r="D23" s="13">
        <f t="shared" ref="D23" si="147">D22/D18</f>
        <v>0.31183130778020152</v>
      </c>
      <c r="E23" s="13">
        <f t="shared" ref="E23" si="148">E22/E18</f>
        <v>-0.99497487437185927</v>
      </c>
      <c r="F23" s="13">
        <f t="shared" ref="F23" si="149">F22/F18</f>
        <v>0.17748779120967095</v>
      </c>
      <c r="G23" s="13">
        <f t="shared" ref="G23" si="150">G22/G18</f>
        <v>0.19245122081245336</v>
      </c>
      <c r="H23" s="13" t="e">
        <f t="shared" ref="H23" si="151">H22/H18</f>
        <v>#DIV/0!</v>
      </c>
      <c r="I23" s="13" t="e">
        <f t="shared" ref="I23" si="152">I22/I18</f>
        <v>#DIV/0!</v>
      </c>
      <c r="J23" s="13" t="e">
        <f t="shared" ref="J23" si="153">J22/J18</f>
        <v>#DIV/0!</v>
      </c>
      <c r="K23" s="13" t="e">
        <f t="shared" ref="K23" si="154">K22/K18</f>
        <v>#DIV/0!</v>
      </c>
      <c r="L23" s="13">
        <f t="shared" ref="L23" si="155">L22/L18</f>
        <v>-0.69551478083588181</v>
      </c>
      <c r="M23" s="13">
        <f t="shared" ref="M23" si="156">M22/M18</f>
        <v>0.13134237391436843</v>
      </c>
      <c r="N23" s="13">
        <f t="shared" ref="N23" si="157">N22/N18</f>
        <v>-1</v>
      </c>
      <c r="O23" s="13">
        <f t="shared" ref="O23" si="158">O22/O18</f>
        <v>-0.67277486910994766</v>
      </c>
      <c r="P23" s="13">
        <f t="shared" ref="P23" si="159">P22/P18</f>
        <v>-0.30567427480221876</v>
      </c>
      <c r="Q23" s="13" t="e">
        <f t="shared" ref="Q23" si="160">Q22/Q18</f>
        <v>#DIV/0!</v>
      </c>
      <c r="R23" s="13">
        <f t="shared" ref="R23" si="161">R22/R18</f>
        <v>-0.93023255813953487</v>
      </c>
      <c r="S23" s="13" t="e">
        <f t="shared" ref="S23" si="162">S22/S18</f>
        <v>#DIV/0!</v>
      </c>
      <c r="T23" s="13" t="e">
        <f t="shared" ref="T23:U23" si="163">T22/T18</f>
        <v>#DIV/0!</v>
      </c>
      <c r="U23" s="13" t="e">
        <f t="shared" si="163"/>
        <v>#DIV/0!</v>
      </c>
      <c r="V23" s="163" t="e">
        <f t="shared" ref="V23" si="164">V22/V18</f>
        <v>#DIV/0!</v>
      </c>
      <c r="W23" s="13" t="e">
        <f t="shared" ref="W23" si="165">W22/W18</f>
        <v>#DIV/0!</v>
      </c>
      <c r="X23" s="13" t="e">
        <f t="shared" ref="X23" si="166">X22/X18</f>
        <v>#DIV/0!</v>
      </c>
      <c r="Y23" s="13" t="e">
        <f t="shared" ref="Y23" si="167">Y22/Y18</f>
        <v>#DIV/0!</v>
      </c>
      <c r="Z23" s="13" t="e">
        <f t="shared" ref="Z23" si="168">Z22/Z18</f>
        <v>#DIV/0!</v>
      </c>
      <c r="AA23" s="13" t="e">
        <f t="shared" ref="AA23:AD23" si="169">AA22/AA18</f>
        <v>#DIV/0!</v>
      </c>
      <c r="AB23" s="13" t="e">
        <f t="shared" ref="AB23" si="170">AB22/AB18</f>
        <v>#DIV/0!</v>
      </c>
      <c r="AC23" s="163" t="e">
        <f t="shared" si="169"/>
        <v>#DIV/0!</v>
      </c>
      <c r="AD23" s="14">
        <f t="shared" si="169"/>
        <v>0.23132230725425051</v>
      </c>
      <c r="AE23" s="13">
        <f t="shared" ref="AE23" si="171">AE22/AE18</f>
        <v>0.58854166666666663</v>
      </c>
      <c r="AF23" s="13">
        <f t="shared" ref="AF23" si="172">AF22/AF18</f>
        <v>1.4111111111111112</v>
      </c>
      <c r="AG23" s="13">
        <f t="shared" ref="AG23" si="173">AG22/AG18</f>
        <v>1.5733590733590734</v>
      </c>
      <c r="AH23" s="13" t="e">
        <f t="shared" ref="AH23" si="174">AH22/AH18</f>
        <v>#DIV/0!</v>
      </c>
      <c r="AI23" s="13" t="e">
        <f t="shared" ref="AI23" si="175">AI22/AI18</f>
        <v>#DIV/0!</v>
      </c>
      <c r="AJ23" s="13" t="e">
        <f t="shared" ref="AJ23" si="176">AJ22/AJ18</f>
        <v>#DIV/0!</v>
      </c>
      <c r="AK23" s="13">
        <f t="shared" ref="AK23" si="177">AK22/AK18</f>
        <v>0.32800982800982803</v>
      </c>
      <c r="AL23" s="13">
        <f t="shared" ref="AL23" si="178">AL22/AL18</f>
        <v>0.10442600276625173</v>
      </c>
      <c r="AM23" s="13" t="e">
        <f t="shared" ref="AM23" si="179">AM22/AM18</f>
        <v>#DIV/0!</v>
      </c>
      <c r="AN23" s="13" t="e">
        <f t="shared" ref="AN23" si="180">AN22/AN18</f>
        <v>#DIV/0!</v>
      </c>
      <c r="AO23" s="163">
        <f t="shared" ref="AO23" si="181">AO22/AO18</f>
        <v>1.5084080302244611</v>
      </c>
      <c r="AP23" s="13">
        <f t="shared" ref="AP23" si="182">AP22/AP18</f>
        <v>1.719438877755511</v>
      </c>
      <c r="AQ23" s="163" t="e">
        <f t="shared" ref="AQ23" si="183">AQ22/AQ18</f>
        <v>#DIV/0!</v>
      </c>
      <c r="AR23" s="13" t="e">
        <f t="shared" ref="AR23" si="184">AR22/AR18</f>
        <v>#DIV/0!</v>
      </c>
      <c r="AS23" s="13" t="e">
        <f t="shared" ref="AS23" si="185">AS22/AS18</f>
        <v>#DIV/0!</v>
      </c>
      <c r="AT23" s="13" t="e">
        <f t="shared" ref="AT23" si="186">AT22/AT18</f>
        <v>#DIV/0!</v>
      </c>
      <c r="AU23" s="13" t="e">
        <f t="shared" ref="AU23" si="187">AU22/AU18</f>
        <v>#DIV/0!</v>
      </c>
      <c r="AV23" s="13" t="e">
        <f t="shared" ref="AV23" si="188">AV22/AV18</f>
        <v>#DIV/0!</v>
      </c>
      <c r="AW23" s="13" t="e">
        <f t="shared" ref="AW23" si="189">AW22/AW18</f>
        <v>#DIV/0!</v>
      </c>
      <c r="AX23" s="13">
        <f t="shared" ref="AX23" si="190">AX22/AX18</f>
        <v>0.73684210526315785</v>
      </c>
      <c r="AY23" s="13" t="e">
        <f t="shared" ref="AY23" si="191">AY22/AY18</f>
        <v>#DIV/0!</v>
      </c>
      <c r="AZ23" s="13" t="e">
        <f t="shared" ref="AZ23" si="192">AZ22/AZ18</f>
        <v>#DIV/0!</v>
      </c>
      <c r="BA23" s="13" t="e">
        <f t="shared" ref="BA23" si="193">BA22/BA18</f>
        <v>#DIV/0!</v>
      </c>
      <c r="BB23" s="163" t="e">
        <f t="shared" ref="BB23" si="194">BB22/BB18</f>
        <v>#DIV/0!</v>
      </c>
      <c r="BC23" s="13">
        <f t="shared" ref="BC23" si="195">BC22/BC18</f>
        <v>1.1839847473784557</v>
      </c>
      <c r="BD23" s="13">
        <f t="shared" ref="BD23" si="196">BD22/BD18</f>
        <v>1.1839847473784557</v>
      </c>
      <c r="BE23" s="13" t="e">
        <f t="shared" ref="BE23" si="197">BE22/BE18</f>
        <v>#DIV/0!</v>
      </c>
      <c r="BF23" s="13">
        <f t="shared" ref="BF23" si="198">BF22/BF18</f>
        <v>0.91311754684838164</v>
      </c>
      <c r="BG23" s="13" t="e">
        <f t="shared" ref="BG23:BH23" si="199">BG22/BG18</f>
        <v>#DIV/0!</v>
      </c>
      <c r="BH23" s="163">
        <f t="shared" si="199"/>
        <v>1.1776685393258426</v>
      </c>
      <c r="BI23" s="46">
        <f t="shared" ref="BI23" si="200">BI22/BI18</f>
        <v>0.29629787197835389</v>
      </c>
      <c r="BJ23" s="13" t="e">
        <f t="shared" ref="BJ23:BK23" si="201">BJ22/BJ18</f>
        <v>#DIV/0!</v>
      </c>
      <c r="BK23" s="52">
        <f t="shared" si="201"/>
        <v>0.29629787197835389</v>
      </c>
      <c r="BM23" s="14">
        <f t="shared" ref="BM23" si="202">BM22/BM18</f>
        <v>1.1776685393258426</v>
      </c>
    </row>
    <row r="24" spans="1:65" ht="15.75">
      <c r="A24" s="130"/>
      <c r="B24" s="5" t="s">
        <v>307</v>
      </c>
      <c r="C24" s="128">
        <f t="shared" ref="C24:AI24" si="203">C19/C16</f>
        <v>0.27342825713552465</v>
      </c>
      <c r="D24" s="128">
        <f t="shared" si="203"/>
        <v>0.19386410236729859</v>
      </c>
      <c r="E24" s="128" t="e">
        <f t="shared" si="203"/>
        <v>#DIV/0!</v>
      </c>
      <c r="F24" s="128">
        <f t="shared" si="203"/>
        <v>0.16714776007455054</v>
      </c>
      <c r="G24" s="128">
        <f t="shared" si="203"/>
        <v>0.20647257555338122</v>
      </c>
      <c r="H24" s="128" t="e">
        <f t="shared" si="203"/>
        <v>#DIV/0!</v>
      </c>
      <c r="I24" s="128" t="e">
        <f t="shared" si="203"/>
        <v>#DIV/0!</v>
      </c>
      <c r="J24" s="128" t="e">
        <f t="shared" si="203"/>
        <v>#DIV/0!</v>
      </c>
      <c r="K24" s="128" t="e">
        <f t="shared" si="203"/>
        <v>#DIV/0!</v>
      </c>
      <c r="L24" s="128">
        <f t="shared" si="203"/>
        <v>0.13793581159085661</v>
      </c>
      <c r="M24" s="128">
        <f t="shared" si="203"/>
        <v>0.19635844341306677</v>
      </c>
      <c r="N24" s="128">
        <f t="shared" si="203"/>
        <v>0</v>
      </c>
      <c r="O24" s="128">
        <f t="shared" si="203"/>
        <v>4.662439388287952E-2</v>
      </c>
      <c r="P24" s="128">
        <f t="shared" si="203"/>
        <v>0.23021376669581209</v>
      </c>
      <c r="Q24" s="128" t="e">
        <f t="shared" si="203"/>
        <v>#DIV/0!</v>
      </c>
      <c r="R24" s="128">
        <f t="shared" si="203"/>
        <v>2.1077283372365339E-2</v>
      </c>
      <c r="S24" s="128" t="e">
        <f t="shared" si="203"/>
        <v>#DIV/0!</v>
      </c>
      <c r="T24" s="128" t="e">
        <f t="shared" si="203"/>
        <v>#DIV/0!</v>
      </c>
      <c r="U24" s="128" t="e">
        <f t="shared" si="203"/>
        <v>#DIV/0!</v>
      </c>
      <c r="V24" s="178" t="e">
        <f t="shared" si="203"/>
        <v>#DIV/0!</v>
      </c>
      <c r="W24" s="128" t="e">
        <f t="shared" si="203"/>
        <v>#DIV/0!</v>
      </c>
      <c r="X24" s="128" t="e">
        <f t="shared" si="203"/>
        <v>#DIV/0!</v>
      </c>
      <c r="Y24" s="128" t="e">
        <f t="shared" si="203"/>
        <v>#DIV/0!</v>
      </c>
      <c r="Z24" s="128" t="e">
        <f t="shared" si="203"/>
        <v>#DIV/0!</v>
      </c>
      <c r="AA24" s="128" t="e">
        <f t="shared" si="203"/>
        <v>#DIV/0!</v>
      </c>
      <c r="AB24" s="128" t="e">
        <f t="shared" ref="AB24" si="204">AB19/AB16</f>
        <v>#DIV/0!</v>
      </c>
      <c r="AC24" s="178" t="e">
        <f t="shared" si="203"/>
        <v>#DIV/0!</v>
      </c>
      <c r="AD24" s="217">
        <f t="shared" si="203"/>
        <v>0.23709066643837143</v>
      </c>
      <c r="AE24" s="128">
        <f t="shared" si="203"/>
        <v>0.23588553750966745</v>
      </c>
      <c r="AF24" s="128">
        <f t="shared" si="203"/>
        <v>0.69774919614147912</v>
      </c>
      <c r="AG24" s="128">
        <f t="shared" si="203"/>
        <v>0.64326215466280612</v>
      </c>
      <c r="AH24" s="128" t="e">
        <f t="shared" si="203"/>
        <v>#DIV/0!</v>
      </c>
      <c r="AI24" s="128" t="e">
        <f t="shared" si="203"/>
        <v>#DIV/0!</v>
      </c>
      <c r="AJ24" s="128">
        <f t="shared" ref="AJ24:BK24" si="205">AJ19/AJ16</f>
        <v>1.0416666666666667</v>
      </c>
      <c r="AK24" s="128">
        <f t="shared" si="205"/>
        <v>8.4124513618677038E-2</v>
      </c>
      <c r="AL24" s="128">
        <f t="shared" si="205"/>
        <v>0.16781085814360772</v>
      </c>
      <c r="AM24" s="128" t="e">
        <f t="shared" si="205"/>
        <v>#DIV/0!</v>
      </c>
      <c r="AN24" s="128">
        <f t="shared" si="205"/>
        <v>0</v>
      </c>
      <c r="AO24" s="178">
        <f t="shared" si="205"/>
        <v>0.21826936712777342</v>
      </c>
      <c r="AP24" s="128">
        <f t="shared" si="205"/>
        <v>2.3689815299745121E-2</v>
      </c>
      <c r="AQ24" s="178" t="e">
        <f t="shared" si="205"/>
        <v>#DIV/0!</v>
      </c>
      <c r="AR24" s="128" t="e">
        <f t="shared" si="205"/>
        <v>#DIV/0!</v>
      </c>
      <c r="AS24" s="128" t="e">
        <f t="shared" si="205"/>
        <v>#DIV/0!</v>
      </c>
      <c r="AT24" s="128" t="e">
        <f t="shared" si="205"/>
        <v>#DIV/0!</v>
      </c>
      <c r="AU24" s="128" t="e">
        <f t="shared" si="205"/>
        <v>#DIV/0!</v>
      </c>
      <c r="AV24" s="128" t="e">
        <f t="shared" si="205"/>
        <v>#DIV/0!</v>
      </c>
      <c r="AW24" s="128" t="e">
        <f t="shared" si="205"/>
        <v>#DIV/0!</v>
      </c>
      <c r="AX24" s="128">
        <f t="shared" si="205"/>
        <v>0.10030395136778116</v>
      </c>
      <c r="AY24" s="128" t="e">
        <f t="shared" si="205"/>
        <v>#DIV/0!</v>
      </c>
      <c r="AZ24" s="128" t="e">
        <f t="shared" si="205"/>
        <v>#DIV/0!</v>
      </c>
      <c r="BA24" s="128" t="e">
        <f t="shared" si="205"/>
        <v>#DIV/0!</v>
      </c>
      <c r="BB24" s="178" t="e">
        <f t="shared" si="205"/>
        <v>#DIV/0!</v>
      </c>
      <c r="BC24" s="128">
        <f t="shared" si="205"/>
        <v>0.2097985347985348</v>
      </c>
      <c r="BD24" s="128">
        <f t="shared" si="205"/>
        <v>0.206750293294829</v>
      </c>
      <c r="BE24" s="128" t="e">
        <f t="shared" si="205"/>
        <v>#DIV/0!</v>
      </c>
      <c r="BF24" s="128">
        <f t="shared" si="205"/>
        <v>0.27831474597273853</v>
      </c>
      <c r="BG24" s="128">
        <f t="shared" si="205"/>
        <v>6.8027210884353748E-2</v>
      </c>
      <c r="BH24" s="178">
        <f t="shared" si="205"/>
        <v>0.169432856160289</v>
      </c>
      <c r="BI24" s="128">
        <f t="shared" si="205"/>
        <v>0.2266514987116495</v>
      </c>
      <c r="BJ24" s="128">
        <f t="shared" si="205"/>
        <v>0</v>
      </c>
      <c r="BK24" s="128">
        <f t="shared" si="205"/>
        <v>0.22755198770059226</v>
      </c>
      <c r="BM24" s="128" t="e">
        <f>BM19/BM16</f>
        <v>#DIV/0!</v>
      </c>
    </row>
    <row r="25" spans="1:65" ht="15.75">
      <c r="A25" s="130"/>
      <c r="B25" s="5" t="s">
        <v>308</v>
      </c>
      <c r="C25" s="11">
        <f>C16-C19</f>
        <v>682301</v>
      </c>
      <c r="D25" s="11">
        <f t="shared" ref="D25:BK25" si="206">D16-D19</f>
        <v>367602</v>
      </c>
      <c r="E25" s="11">
        <f t="shared" si="206"/>
        <v>-1</v>
      </c>
      <c r="F25" s="11">
        <f t="shared" si="206"/>
        <v>73286</v>
      </c>
      <c r="G25" s="11">
        <f t="shared" si="206"/>
        <v>42983</v>
      </c>
      <c r="H25" s="11">
        <f t="shared" si="206"/>
        <v>0</v>
      </c>
      <c r="I25" s="11">
        <f t="shared" si="206"/>
        <v>0</v>
      </c>
      <c r="J25" s="11">
        <f t="shared" si="206"/>
        <v>0</v>
      </c>
      <c r="K25" s="11">
        <f t="shared" si="206"/>
        <v>0</v>
      </c>
      <c r="L25" s="11">
        <f t="shared" si="206"/>
        <v>18668</v>
      </c>
      <c r="M25" s="11">
        <f t="shared" si="206"/>
        <v>60777</v>
      </c>
      <c r="N25" s="11">
        <f t="shared" si="206"/>
        <v>154</v>
      </c>
      <c r="O25" s="11">
        <f t="shared" si="206"/>
        <v>2556</v>
      </c>
      <c r="P25" s="11">
        <f t="shared" si="206"/>
        <v>51063</v>
      </c>
      <c r="Q25" s="11">
        <f t="shared" si="206"/>
        <v>0</v>
      </c>
      <c r="R25" s="11">
        <f t="shared" si="206"/>
        <v>1672</v>
      </c>
      <c r="S25" s="11">
        <f t="shared" si="206"/>
        <v>0</v>
      </c>
      <c r="T25" s="11">
        <f t="shared" si="206"/>
        <v>0</v>
      </c>
      <c r="U25" s="11">
        <f t="shared" si="206"/>
        <v>0</v>
      </c>
      <c r="V25" s="11">
        <f t="shared" si="206"/>
        <v>0</v>
      </c>
      <c r="W25" s="11">
        <f t="shared" si="206"/>
        <v>0</v>
      </c>
      <c r="X25" s="11">
        <f t="shared" si="206"/>
        <v>0</v>
      </c>
      <c r="Y25" s="11">
        <f t="shared" si="206"/>
        <v>0</v>
      </c>
      <c r="Z25" s="11">
        <f t="shared" si="206"/>
        <v>0</v>
      </c>
      <c r="AA25" s="11">
        <f t="shared" si="206"/>
        <v>0</v>
      </c>
      <c r="AB25" s="11">
        <f t="shared" si="206"/>
        <v>0</v>
      </c>
      <c r="AC25" s="11">
        <f t="shared" si="206"/>
        <v>0</v>
      </c>
      <c r="AD25" s="11">
        <f t="shared" si="206"/>
        <v>1301061</v>
      </c>
      <c r="AE25" s="11">
        <f t="shared" si="206"/>
        <v>988</v>
      </c>
      <c r="AF25" s="11">
        <f t="shared" si="206"/>
        <v>94</v>
      </c>
      <c r="AG25" s="11">
        <f t="shared" si="206"/>
        <v>2957</v>
      </c>
      <c r="AH25" s="11">
        <f t="shared" si="206"/>
        <v>0</v>
      </c>
      <c r="AI25" s="11">
        <f t="shared" si="206"/>
        <v>0</v>
      </c>
      <c r="AJ25" s="11">
        <f t="shared" si="206"/>
        <v>-1</v>
      </c>
      <c r="AK25" s="11">
        <f t="shared" si="206"/>
        <v>11769</v>
      </c>
      <c r="AL25" s="11">
        <f t="shared" si="206"/>
        <v>23759</v>
      </c>
      <c r="AM25" s="11">
        <f t="shared" si="206"/>
        <v>0</v>
      </c>
      <c r="AN25" s="11">
        <f t="shared" si="206"/>
        <v>20893</v>
      </c>
      <c r="AO25" s="11">
        <f t="shared" si="206"/>
        <v>121273</v>
      </c>
      <c r="AP25" s="11">
        <f t="shared" si="206"/>
        <v>55925</v>
      </c>
      <c r="AQ25" s="11">
        <f t="shared" si="206"/>
        <v>0</v>
      </c>
      <c r="AR25" s="11">
        <f t="shared" si="206"/>
        <v>0</v>
      </c>
      <c r="AS25" s="11">
        <f t="shared" si="206"/>
        <v>0</v>
      </c>
      <c r="AT25" s="11">
        <f t="shared" si="206"/>
        <v>0</v>
      </c>
      <c r="AU25" s="11">
        <f t="shared" si="206"/>
        <v>0</v>
      </c>
      <c r="AV25" s="11">
        <f t="shared" si="206"/>
        <v>0</v>
      </c>
      <c r="AW25" s="11">
        <f t="shared" si="206"/>
        <v>0</v>
      </c>
      <c r="AX25" s="11">
        <f t="shared" si="206"/>
        <v>296</v>
      </c>
      <c r="AY25" s="11">
        <f t="shared" si="206"/>
        <v>0</v>
      </c>
      <c r="AZ25" s="11">
        <f t="shared" si="206"/>
        <v>0</v>
      </c>
      <c r="BA25" s="11">
        <f t="shared" si="206"/>
        <v>0</v>
      </c>
      <c r="BB25" s="11">
        <f t="shared" si="206"/>
        <v>0</v>
      </c>
      <c r="BC25" s="11">
        <f t="shared" si="206"/>
        <v>8629</v>
      </c>
      <c r="BD25" s="11">
        <f t="shared" si="206"/>
        <v>8790</v>
      </c>
      <c r="BE25" s="11">
        <f t="shared" si="206"/>
        <v>0</v>
      </c>
      <c r="BF25" s="11">
        <f t="shared" si="206"/>
        <v>2912</v>
      </c>
      <c r="BG25" s="11">
        <f t="shared" si="206"/>
        <v>137</v>
      </c>
      <c r="BH25" s="11">
        <f t="shared" si="206"/>
        <v>258421</v>
      </c>
      <c r="BI25" s="11">
        <f t="shared" si="206"/>
        <v>1559482</v>
      </c>
      <c r="BJ25" s="11">
        <f t="shared" si="206"/>
        <v>7980</v>
      </c>
      <c r="BK25" s="11">
        <f t="shared" si="206"/>
        <v>1551502</v>
      </c>
      <c r="BL25" s="11">
        <f t="shared" ref="BL25:BM25" si="207">BL19-BL16</f>
        <v>457046</v>
      </c>
      <c r="BM25" s="11">
        <f t="shared" si="207"/>
        <v>52717</v>
      </c>
    </row>
    <row r="26" spans="1:65" s="181" customFormat="1" ht="15.7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10"/>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11"/>
      <c r="BJ26" s="11"/>
      <c r="BK26" s="11"/>
      <c r="BL26" s="182"/>
      <c r="BM26" s="182"/>
    </row>
    <row r="27" spans="1:65" s="234" customFormat="1" ht="15.75">
      <c r="A27" s="228" t="s">
        <v>132</v>
      </c>
      <c r="B27" s="222" t="str">
        <f>B16</f>
        <v xml:space="preserve">VOA 2024-25 </v>
      </c>
      <c r="C27" s="224">
        <v>240667</v>
      </c>
      <c r="D27" s="224">
        <v>136220</v>
      </c>
      <c r="E27" s="224">
        <v>0</v>
      </c>
      <c r="F27" s="224">
        <v>39768</v>
      </c>
      <c r="G27" s="224">
        <v>15973</v>
      </c>
      <c r="H27" s="224">
        <v>0</v>
      </c>
      <c r="I27" s="224">
        <v>0</v>
      </c>
      <c r="J27" s="224">
        <v>0</v>
      </c>
      <c r="K27" s="224">
        <v>27</v>
      </c>
      <c r="L27" s="224">
        <v>2072</v>
      </c>
      <c r="M27" s="224">
        <v>764</v>
      </c>
      <c r="N27" s="224">
        <v>94</v>
      </c>
      <c r="O27" s="224">
        <v>939</v>
      </c>
      <c r="P27" s="224">
        <v>2008</v>
      </c>
      <c r="Q27" s="224">
        <v>0</v>
      </c>
      <c r="R27" s="224">
        <v>553</v>
      </c>
      <c r="S27" s="224">
        <v>0</v>
      </c>
      <c r="T27" s="224">
        <v>0</v>
      </c>
      <c r="U27" s="224">
        <v>0</v>
      </c>
      <c r="V27" s="224">
        <v>842</v>
      </c>
      <c r="W27" s="224">
        <v>0</v>
      </c>
      <c r="X27" s="224">
        <v>0</v>
      </c>
      <c r="Y27" s="224">
        <v>0</v>
      </c>
      <c r="Z27" s="224">
        <v>0</v>
      </c>
      <c r="AA27" s="224">
        <v>0</v>
      </c>
      <c r="AB27" s="224">
        <v>0</v>
      </c>
      <c r="AC27" s="224">
        <v>98825</v>
      </c>
      <c r="AD27" s="225">
        <f t="shared" ref="AD27:AD28" si="208">SUM(C27:AC27)</f>
        <v>538752</v>
      </c>
      <c r="AE27" s="224">
        <v>479</v>
      </c>
      <c r="AF27" s="224">
        <v>23</v>
      </c>
      <c r="AG27" s="224">
        <v>0</v>
      </c>
      <c r="AH27" s="224">
        <v>0</v>
      </c>
      <c r="AI27" s="224">
        <v>0</v>
      </c>
      <c r="AJ27" s="224">
        <v>100</v>
      </c>
      <c r="AK27" s="264">
        <v>177314</v>
      </c>
      <c r="AL27" s="264">
        <v>23937</v>
      </c>
      <c r="AM27" s="224">
        <v>0</v>
      </c>
      <c r="AN27" s="224">
        <v>0</v>
      </c>
      <c r="AO27" s="264">
        <v>38380</v>
      </c>
      <c r="AP27" s="224">
        <v>108322</v>
      </c>
      <c r="AQ27" s="224">
        <v>0</v>
      </c>
      <c r="AR27" s="224">
        <v>0</v>
      </c>
      <c r="AS27" s="224">
        <v>0</v>
      </c>
      <c r="AT27" s="224">
        <v>0</v>
      </c>
      <c r="AU27" s="224">
        <v>0</v>
      </c>
      <c r="AV27" s="224">
        <v>0</v>
      </c>
      <c r="AW27" s="224">
        <v>0</v>
      </c>
      <c r="AX27" s="224">
        <v>195</v>
      </c>
      <c r="AY27" s="224">
        <v>0</v>
      </c>
      <c r="AZ27" s="224">
        <v>0</v>
      </c>
      <c r="BA27" s="224">
        <v>0</v>
      </c>
      <c r="BB27" s="224">
        <v>112839</v>
      </c>
      <c r="BC27" s="224">
        <v>574</v>
      </c>
      <c r="BD27" s="224">
        <v>574</v>
      </c>
      <c r="BE27" s="224">
        <v>0</v>
      </c>
      <c r="BF27" s="224">
        <v>1948</v>
      </c>
      <c r="BG27" s="224">
        <v>9</v>
      </c>
      <c r="BH27" s="225">
        <f>SUM(AE27:BG27)</f>
        <v>464694</v>
      </c>
      <c r="BI27" s="230">
        <f>AD27+BH27</f>
        <v>1003446</v>
      </c>
      <c r="BJ27" s="279">
        <v>6114</v>
      </c>
      <c r="BK27" s="225">
        <f t="shared" ref="BK27:BK28" si="209">BI27-BJ27</f>
        <v>997332</v>
      </c>
      <c r="BL27" s="234">
        <v>3</v>
      </c>
      <c r="BM27" s="235"/>
    </row>
    <row r="28" spans="1:65" s="41" customFormat="1" ht="15.75">
      <c r="A28" s="136"/>
      <c r="B28" s="218" t="s">
        <v>315</v>
      </c>
      <c r="C28" s="10">
        <v>45727</v>
      </c>
      <c r="D28" s="10">
        <v>25881</v>
      </c>
      <c r="E28" s="10">
        <v>0</v>
      </c>
      <c r="F28" s="10">
        <v>7557</v>
      </c>
      <c r="G28" s="10">
        <v>3034</v>
      </c>
      <c r="H28" s="10">
        <f>IF('[1]Upto Month Current'!$D$9="",0,'[1]Upto Month Current'!$D$9)</f>
        <v>0</v>
      </c>
      <c r="I28" s="10">
        <f>IF('[1]Upto Month Current'!$D$10="",0,'[1]Upto Month Current'!$D$10)</f>
        <v>0</v>
      </c>
      <c r="J28" s="10">
        <f>IF('[1]Upto Month Current'!$D$11="",0,'[1]Upto Month Current'!$D$11)</f>
        <v>0</v>
      </c>
      <c r="K28" s="10">
        <v>5</v>
      </c>
      <c r="L28" s="10">
        <v>394</v>
      </c>
      <c r="M28" s="10">
        <v>145</v>
      </c>
      <c r="N28" s="10">
        <v>17</v>
      </c>
      <c r="O28" s="10">
        <v>178</v>
      </c>
      <c r="P28" s="10">
        <v>381</v>
      </c>
      <c r="Q28" s="10">
        <f>IF('[1]Upto Month Current'!$D$18="",0,'[1]Upto Month Current'!$D$18)</f>
        <v>0</v>
      </c>
      <c r="R28" s="10">
        <v>105</v>
      </c>
      <c r="S28" s="10">
        <f>IF('[1]Upto Month Current'!$D$26="",0,'[1]Upto Month Current'!$D$26)</f>
        <v>0</v>
      </c>
      <c r="T28" s="10">
        <f>IF('[1]Upto Month Current'!$D$27="",0,'[1]Upto Month Current'!$D$27)</f>
        <v>0</v>
      </c>
      <c r="U28" s="10">
        <f>IF('[1]Upto Month Current'!$D$30="",0,'[1]Upto Month Current'!$D$30)</f>
        <v>0</v>
      </c>
      <c r="V28" s="10">
        <v>160</v>
      </c>
      <c r="W28" s="10">
        <f>IF('[1]Upto Month Current'!$D$39="",0,'[1]Upto Month Current'!$D$39)</f>
        <v>0</v>
      </c>
      <c r="X28" s="10">
        <f>IF('[1]Upto Month Current'!$D$40="",0,'[1]Upto Month Current'!$D$40)</f>
        <v>0</v>
      </c>
      <c r="Y28" s="10">
        <v>0</v>
      </c>
      <c r="Z28" s="10">
        <f>IF('[1]Upto Month Current'!$D$43="",0,'[1]Upto Month Current'!$D$43)</f>
        <v>0</v>
      </c>
      <c r="AA28" s="10">
        <f>IF('[1]Upto Month Current'!$D$44="",0,'[1]Upto Month Current'!$D$44)</f>
        <v>0</v>
      </c>
      <c r="AB28" s="10">
        <v>0</v>
      </c>
      <c r="AC28" s="10">
        <v>18777</v>
      </c>
      <c r="AD28" s="123">
        <f t="shared" si="208"/>
        <v>102361</v>
      </c>
      <c r="AE28" s="10">
        <v>115</v>
      </c>
      <c r="AF28" s="10">
        <v>5</v>
      </c>
      <c r="AG28" s="10">
        <v>0</v>
      </c>
      <c r="AH28" s="10">
        <v>0</v>
      </c>
      <c r="AI28" s="10">
        <v>0</v>
      </c>
      <c r="AJ28" s="10">
        <v>24</v>
      </c>
      <c r="AK28" s="10">
        <v>42556</v>
      </c>
      <c r="AL28" s="10">
        <v>5745</v>
      </c>
      <c r="AM28" s="10">
        <f>IF('[1]Upto Month Current'!$D$31="",0,'[1]Upto Month Current'!$D$31)</f>
        <v>0</v>
      </c>
      <c r="AN28" s="10">
        <v>0</v>
      </c>
      <c r="AO28" s="10">
        <v>9212</v>
      </c>
      <c r="AP28" s="10">
        <v>25999</v>
      </c>
      <c r="AQ28" s="10">
        <f>IF('[1]Upto Month Current'!$D$36="",0,'[1]Upto Month Current'!$D$36)</f>
        <v>0</v>
      </c>
      <c r="AR28" s="10">
        <f>IF('[1]Upto Month Current'!$D$37="",0,'[1]Upto Month Current'!$D$37)</f>
        <v>0</v>
      </c>
      <c r="AS28" s="10">
        <v>0</v>
      </c>
      <c r="AT28" s="10">
        <f>IF('[1]Upto Month Current'!$D$38="",0,'[1]Upto Month Current'!$D$38)</f>
        <v>0</v>
      </c>
      <c r="AU28" s="10">
        <f>IF('[1]Upto Month Current'!$D$41="",0,'[1]Upto Month Current'!$D$41)</f>
        <v>0</v>
      </c>
      <c r="AV28" s="10">
        <v>0</v>
      </c>
      <c r="AW28" s="10">
        <v>0</v>
      </c>
      <c r="AX28" s="10">
        <v>47</v>
      </c>
      <c r="AY28" s="10">
        <v>0</v>
      </c>
      <c r="AZ28" s="10">
        <f>IF('[1]Upto Month Current'!$D$49="",0,'[1]Upto Month Current'!$D$49)</f>
        <v>0</v>
      </c>
      <c r="BA28" s="10">
        <f>IF('[1]Upto Month Current'!$D$50="",0,'[1]Upto Month Current'!$D$50)</f>
        <v>0</v>
      </c>
      <c r="BB28" s="10">
        <v>27081</v>
      </c>
      <c r="BC28" s="10">
        <v>137</v>
      </c>
      <c r="BD28" s="10">
        <v>137</v>
      </c>
      <c r="BE28" s="10">
        <f>IF('[1]Upto Month Current'!$D$55="",0,'[1]Upto Month Current'!$D$55)</f>
        <v>0</v>
      </c>
      <c r="BF28" s="10">
        <v>467</v>
      </c>
      <c r="BG28" s="10">
        <v>2</v>
      </c>
      <c r="BH28" s="10">
        <f>SUM(AE28:BG28)</f>
        <v>111527</v>
      </c>
      <c r="BI28" s="220">
        <f>AD28+BH28</f>
        <v>213888</v>
      </c>
      <c r="BJ28" s="278">
        <v>1467</v>
      </c>
      <c r="BK28" s="10">
        <f t="shared" si="209"/>
        <v>212421</v>
      </c>
      <c r="BM28" s="219"/>
    </row>
    <row r="29" spans="1:65" ht="15.75">
      <c r="A29" s="130"/>
      <c r="B29" s="12" t="s">
        <v>316</v>
      </c>
      <c r="C29" s="9">
        <f>IF('Upto Month COPPY'!$D$4="",0,'Upto Month COPPY'!$D$4)</f>
        <v>40846</v>
      </c>
      <c r="D29" s="9">
        <f>IF('Upto Month COPPY'!$D$5="",0,'Upto Month COPPY'!$D$5)</f>
        <v>21636</v>
      </c>
      <c r="E29" s="9">
        <f>IF('Upto Month COPPY'!$D$6="",0,'Upto Month COPPY'!$D$6)</f>
        <v>18</v>
      </c>
      <c r="F29" s="9">
        <f>IF('Upto Month COPPY'!$D$7="",0,'Upto Month COPPY'!$D$7)</f>
        <v>5707</v>
      </c>
      <c r="G29" s="9">
        <f>IF('Upto Month COPPY'!$D$8="",0,'Upto Month COPPY'!$D$8)</f>
        <v>2764</v>
      </c>
      <c r="H29" s="9">
        <f>IF('Upto Month COPPY'!$D$9="",0,'Upto Month COPPY'!$D$9)</f>
        <v>0</v>
      </c>
      <c r="I29" s="9">
        <f>IF('Upto Month COPPY'!$D$10="",0,'Upto Month COPPY'!$D$10)</f>
        <v>0</v>
      </c>
      <c r="J29" s="9">
        <f>IF('Upto Month COPPY'!$D$11="",0,'Upto Month COPPY'!$D$11)</f>
        <v>0</v>
      </c>
      <c r="K29" s="9">
        <f>IF('Upto Month COPPY'!$D$12="",0,'Upto Month COPPY'!$D$12)</f>
        <v>0</v>
      </c>
      <c r="L29" s="9">
        <f>IF('Upto Month COPPY'!$D$13="",0,'Upto Month COPPY'!$D$13)</f>
        <v>774</v>
      </c>
      <c r="M29" s="9">
        <f>IF('Upto Month COPPY'!$D$14="",0,'Upto Month COPPY'!$D$14)</f>
        <v>291</v>
      </c>
      <c r="N29" s="9">
        <f>IF('Upto Month COPPY'!$D$15="",0,'Upto Month COPPY'!$D$15)</f>
        <v>0</v>
      </c>
      <c r="O29" s="9">
        <f>IF('Upto Month COPPY'!$D$16="",0,'Upto Month COPPY'!$D$16)</f>
        <v>86</v>
      </c>
      <c r="P29" s="9">
        <f>IF('Upto Month COPPY'!$D$17="",0,'Upto Month COPPY'!$D$17)</f>
        <v>772</v>
      </c>
      <c r="Q29" s="9">
        <f>IF('Upto Month COPPY'!$D$18="",0,'Upto Month COPPY'!$D$18)</f>
        <v>0</v>
      </c>
      <c r="R29" s="9">
        <f>IF('Upto Month COPPY'!$D$21="",0,'Upto Month COPPY'!$D$21)</f>
        <v>330</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3505</v>
      </c>
      <c r="AD29" s="123">
        <f t="shared" ref="AD29:AD30" si="210">SUM(C29:AC29)</f>
        <v>76729</v>
      </c>
      <c r="AE29" s="9">
        <f>IF('Upto Month COPPY'!$D$19="",0,'Upto Month COPPY'!$D$19)</f>
        <v>94</v>
      </c>
      <c r="AF29" s="9">
        <f>IF('Upto Month COPPY'!$D$20="",0,'Upto Month COPPY'!$D$20)</f>
        <v>16</v>
      </c>
      <c r="AG29" s="9">
        <f>IF('Upto Month COPPY'!$D$22="",0,'Upto Month COPPY'!$D$22)</f>
        <v>95</v>
      </c>
      <c r="AH29" s="9">
        <f>IF('Upto Month COPPY'!$D$23="",0,'Upto Month COPPY'!$D$23)</f>
        <v>0</v>
      </c>
      <c r="AI29" s="9">
        <f>IF('Upto Month COPPY'!$D$24="",0,'Upto Month COPPY'!$D$24)</f>
        <v>0</v>
      </c>
      <c r="AJ29" s="9">
        <f>IF('Upto Month COPPY'!$D$25="",0,'Upto Month COPPY'!$D$25)</f>
        <v>113</v>
      </c>
      <c r="AK29" s="9">
        <f>IF('Upto Month COPPY'!$D$28="",0,'Upto Month COPPY'!$D$28)</f>
        <v>-12950</v>
      </c>
      <c r="AL29" s="9">
        <f>IF('Upto Month COPPY'!$D$29="",0,'Upto Month COPPY'!$D$29)</f>
        <v>3948</v>
      </c>
      <c r="AM29" s="9">
        <f>IF('Upto Month COPPY'!$D$31="",0,'Upto Month COPPY'!$D$31)</f>
        <v>0</v>
      </c>
      <c r="AN29" s="9">
        <f>IF('Upto Month COPPY'!$D$32="",0,'Upto Month COPPY'!$D$32)</f>
        <v>30</v>
      </c>
      <c r="AO29" s="9">
        <f>IF('Upto Month COPPY'!$D$33="",0,'Upto Month COPPY'!$D$33)</f>
        <v>2519</v>
      </c>
      <c r="AP29" s="9">
        <f>IF('Upto Month COPPY'!$D$34="",0,'Upto Month COPPY'!$D$34)</f>
        <v>-21830</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115</v>
      </c>
      <c r="AY29" s="9">
        <f>IF('Upto Month COPPY'!$D$47="",0,'Upto Month COPPY'!$D$47)</f>
        <v>0</v>
      </c>
      <c r="AZ29" s="9">
        <f>IF('Upto Month COPPY'!$D$49="",0,'Upto Month COPPY'!$D$49)</f>
        <v>0</v>
      </c>
      <c r="BA29" s="9">
        <f>IF('Upto Month COPPY'!$D$50="",0,'Upto Month COPPY'!$D$50)</f>
        <v>0</v>
      </c>
      <c r="BB29" s="9">
        <f>IF('Upto Month COPPY'!$D$52="",0,'Upto Month COPPY'!$D$52)</f>
        <v>12835</v>
      </c>
      <c r="BC29" s="9">
        <f>IF('Upto Month COPPY'!$D$53="",0,'Upto Month COPPY'!$D$53)</f>
        <v>268</v>
      </c>
      <c r="BD29" s="9">
        <f>IF('Upto Month COPPY'!$D$54="",0,'Upto Month COPPY'!$D$54)</f>
        <v>268</v>
      </c>
      <c r="BE29" s="9">
        <f>IF('Upto Month COPPY'!$D$55="",0,'Upto Month COPPY'!$D$55)</f>
        <v>0</v>
      </c>
      <c r="BF29" s="9">
        <f>IF('Upto Month COPPY'!$D$56="",0,'Upto Month COPPY'!$D$56)</f>
        <v>481</v>
      </c>
      <c r="BG29" s="9">
        <f>IF('Upto Month COPPY'!$D$58="",0,'Upto Month COPPY'!$D$58)</f>
        <v>0</v>
      </c>
      <c r="BH29" s="9">
        <f>SUM(AE29:BG29)</f>
        <v>-13998</v>
      </c>
      <c r="BI29" s="127">
        <f>AD29+BH29</f>
        <v>62731</v>
      </c>
      <c r="BJ29" s="9">
        <f>IF('Upto Month COPPY'!$D$60="",0,'Upto Month COPPY'!$D$60)</f>
        <v>0</v>
      </c>
      <c r="BK29" s="51">
        <f t="shared" ref="BK29:BK30" si="211">BI29-BJ29</f>
        <v>62731</v>
      </c>
      <c r="BL29">
        <f>'Upto Month COPPY'!$D$61</f>
        <v>62732</v>
      </c>
      <c r="BM29" s="30">
        <f t="shared" ref="BM29:BM33" si="212">BK29-AD29</f>
        <v>-13998</v>
      </c>
    </row>
    <row r="30" spans="1:65" ht="13.5" customHeight="1">
      <c r="A30" s="130"/>
      <c r="B30" s="183" t="s">
        <v>317</v>
      </c>
      <c r="C30" s="9">
        <f>IF('Upto Month Current'!$D$4="",0,'Upto Month Current'!$D$4)</f>
        <v>42924</v>
      </c>
      <c r="D30" s="9">
        <f>IF('Upto Month Current'!$D$5="",0,'Upto Month Current'!$D$5)</f>
        <v>26165</v>
      </c>
      <c r="E30" s="9">
        <f>IF('Upto Month Current'!$D$6="",0,'Upto Month Current'!$D$6)</f>
        <v>0</v>
      </c>
      <c r="F30" s="9">
        <f>IF('Upto Month Current'!$D$7="",0,'Upto Month Current'!$D$7)</f>
        <v>6100</v>
      </c>
      <c r="G30" s="9">
        <f>IF('Upto Month Current'!$D$8="",0,'Upto Month Current'!$D$8)</f>
        <v>3126</v>
      </c>
      <c r="H30" s="9">
        <f>IF('Upto Month Current'!$D$9="",0,'Upto Month Current'!$D$9)</f>
        <v>0</v>
      </c>
      <c r="I30" s="9">
        <f>IF('Upto Month Current'!$D$10="",0,'Upto Month Current'!$D$10)</f>
        <v>0</v>
      </c>
      <c r="J30" s="9">
        <f>IF('Upto Month Current'!$D$11="",0,'Upto Month Current'!$D$11)</f>
        <v>41</v>
      </c>
      <c r="K30" s="9">
        <f>IF('Upto Month Current'!$D$12="",0,'Upto Month Current'!$D$12)</f>
        <v>0</v>
      </c>
      <c r="L30" s="9">
        <f>IF('Upto Month Current'!$D$13="",0,'Upto Month Current'!$D$13)</f>
        <v>436</v>
      </c>
      <c r="M30" s="9">
        <f>IF('Upto Month Current'!$D$14="",0,'Upto Month Current'!$D$14)</f>
        <v>494</v>
      </c>
      <c r="N30" s="9">
        <f>IF('Upto Month Current'!$D$15="",0,'Upto Month Current'!$D$15)</f>
        <v>0</v>
      </c>
      <c r="O30" s="9">
        <f>IF('Upto Month Current'!$D$16="",0,'Upto Month Current'!$D$16)</f>
        <v>35</v>
      </c>
      <c r="P30" s="9">
        <f>IF('Upto Month Current'!$D$17="",0,'Upto Month Current'!$D$17)</f>
        <v>168</v>
      </c>
      <c r="Q30" s="9">
        <f>IF('Upto Month Current'!$D$18="",0,'Upto Month Current'!$D$18)</f>
        <v>0</v>
      </c>
      <c r="R30" s="9">
        <f>IF('Upto Month Current'!$D$21="",0,'Upto Month Current'!$D$21)</f>
        <v>0</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0</v>
      </c>
      <c r="Z30" s="9">
        <f>IF('Upto Month Current'!$D$43="",0,'Upto Month Current'!$D$43)</f>
        <v>0</v>
      </c>
      <c r="AA30" s="9">
        <f>IF('Upto Month Current'!$D$44="",0,'Upto Month Current'!$D$44)</f>
        <v>0</v>
      </c>
      <c r="AB30" s="9">
        <f>IF('Upto Month Current'!$D$48="",0,'Upto Month Current'!$D$48)</f>
        <v>0</v>
      </c>
      <c r="AC30" s="9">
        <f>IF('Upto Month Current'!$D$51="",0,'Upto Month Current'!$D$51)</f>
        <v>16437</v>
      </c>
      <c r="AD30" s="123">
        <f t="shared" si="210"/>
        <v>95926</v>
      </c>
      <c r="AE30" s="9">
        <f>IF('Upto Month Current'!$D$19="",0,'Upto Month Current'!$D$19)</f>
        <v>177</v>
      </c>
      <c r="AF30" s="9">
        <f>IF('Upto Month Current'!$D$20="",0,'Upto Month Current'!$D$20)</f>
        <v>18</v>
      </c>
      <c r="AG30" s="9">
        <f>IF('Upto Month Current'!$D$22="",0,'Upto Month Current'!$D$22)</f>
        <v>387</v>
      </c>
      <c r="AH30" s="9">
        <f>IF('Upto Month Current'!$D$23="",0,'Upto Month Current'!$D$23)</f>
        <v>0</v>
      </c>
      <c r="AI30" s="9">
        <f>IF('Upto Month Current'!$D$24="",0,'Upto Month Current'!$D$24)</f>
        <v>0</v>
      </c>
      <c r="AJ30" s="9">
        <f>IF('Upto Month Current'!$D$25="",0,'Upto Month Current'!$D$25)</f>
        <v>19</v>
      </c>
      <c r="AK30" s="9">
        <f>IF('Upto Month Current'!$D$28="",0,'Upto Month Current'!$D$28)</f>
        <v>41963</v>
      </c>
      <c r="AL30" s="9">
        <f>IF('Upto Month Current'!$D$29="",0,'Upto Month Current'!$D$29)</f>
        <v>5951</v>
      </c>
      <c r="AM30" s="9">
        <f>IF('Upto Month Current'!$D$31="",0,'Upto Month Current'!$D$31)</f>
        <v>0</v>
      </c>
      <c r="AN30" s="9">
        <f>IF('Upto Month Current'!$D$32="",0,'Upto Month Current'!$D$32)</f>
        <v>50</v>
      </c>
      <c r="AO30" s="9">
        <f>IF('Upto Month Current'!$D$33="",0,'Upto Month Current'!$D$33)</f>
        <v>8120</v>
      </c>
      <c r="AP30" s="9">
        <f>IF('Upto Month Current'!$D$34="",0,'Upto Month Current'!$D$34)</f>
        <v>267</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51</v>
      </c>
      <c r="AY30" s="9">
        <f>IF('Upto Month Current'!$D$47="",0,'Upto Month Current'!$D$47)</f>
        <v>0</v>
      </c>
      <c r="AZ30" s="9">
        <f>IF('Upto Month Current'!$D$49="",0,'Upto Month Current'!$D$49)</f>
        <v>0</v>
      </c>
      <c r="BA30" s="9">
        <f>IF('Upto Month Current'!$D$50="",0,'Upto Month Current'!$D$50)</f>
        <v>0</v>
      </c>
      <c r="BB30" s="9">
        <f>IF('Upto Month Current'!$D$52="",0,'Upto Month Current'!$D$52)</f>
        <v>30466</v>
      </c>
      <c r="BC30" s="9">
        <f>IF('Upto Month Current'!$D$53="",0,'Upto Month Current'!$D$53)</f>
        <v>140</v>
      </c>
      <c r="BD30" s="9">
        <f>IF('Upto Month Current'!$D$54="",0,'Upto Month Current'!$D$54)</f>
        <v>140</v>
      </c>
      <c r="BE30" s="9">
        <f>IF('Upto Month Current'!$D$55="",0,'Upto Month Current'!$D$55)</f>
        <v>0</v>
      </c>
      <c r="BF30" s="9">
        <f>IF('Upto Month Current'!$D$56="",0,'Upto Month Current'!$D$56)</f>
        <v>1651</v>
      </c>
      <c r="BG30" s="9">
        <f>IF('Upto Month Current'!$D$58="",0,'Upto Month Current'!$D$58)</f>
        <v>4</v>
      </c>
      <c r="BH30" s="9">
        <f>SUM(AE30:BG30)</f>
        <v>89404</v>
      </c>
      <c r="BI30" s="127">
        <f>AD30+BH30</f>
        <v>185330</v>
      </c>
      <c r="BJ30" s="9">
        <f>IF('Upto Month Current'!$D$60="",0,'Upto Month Current'!$D$60)</f>
        <v>0</v>
      </c>
      <c r="BK30" s="51">
        <f t="shared" si="211"/>
        <v>185330</v>
      </c>
      <c r="BL30">
        <f>'Upto Month Current'!$D$61</f>
        <v>185328</v>
      </c>
      <c r="BM30" s="30">
        <f t="shared" si="212"/>
        <v>89404</v>
      </c>
    </row>
    <row r="31" spans="1:65" ht="15.75">
      <c r="A31" s="130"/>
      <c r="B31" s="5" t="s">
        <v>127</v>
      </c>
      <c r="C31" s="11">
        <f>C30-C28</f>
        <v>-2803</v>
      </c>
      <c r="D31" s="11">
        <f t="shared" ref="D31" si="213">D30-D28</f>
        <v>284</v>
      </c>
      <c r="E31" s="11">
        <f t="shared" ref="E31" si="214">E30-E28</f>
        <v>0</v>
      </c>
      <c r="F31" s="11">
        <f t="shared" ref="F31" si="215">F30-F28</f>
        <v>-1457</v>
      </c>
      <c r="G31" s="11">
        <f t="shared" ref="G31" si="216">G30-G28</f>
        <v>92</v>
      </c>
      <c r="H31" s="11">
        <f t="shared" ref="H31" si="217">H30-H28</f>
        <v>0</v>
      </c>
      <c r="I31" s="11">
        <f t="shared" ref="I31" si="218">I30-I28</f>
        <v>0</v>
      </c>
      <c r="J31" s="11">
        <f t="shared" ref="J31" si="219">J30-J28</f>
        <v>41</v>
      </c>
      <c r="K31" s="11">
        <f t="shared" ref="K31" si="220">K30-K28</f>
        <v>-5</v>
      </c>
      <c r="L31" s="11">
        <f t="shared" ref="L31" si="221">L30-L28</f>
        <v>42</v>
      </c>
      <c r="M31" s="11">
        <f t="shared" ref="M31" si="222">M30-M28</f>
        <v>349</v>
      </c>
      <c r="N31" s="11">
        <f t="shared" ref="N31" si="223">N30-N28</f>
        <v>-17</v>
      </c>
      <c r="O31" s="11">
        <f t="shared" ref="O31" si="224">O30-O28</f>
        <v>-143</v>
      </c>
      <c r="P31" s="11">
        <f t="shared" ref="P31" si="225">P30-P28</f>
        <v>-213</v>
      </c>
      <c r="Q31" s="11">
        <f t="shared" ref="Q31" si="226">Q30-Q28</f>
        <v>0</v>
      </c>
      <c r="R31" s="11">
        <f t="shared" ref="R31" si="227">R30-R28</f>
        <v>-105</v>
      </c>
      <c r="S31" s="11">
        <f t="shared" ref="S31" si="228">S30-S28</f>
        <v>0</v>
      </c>
      <c r="T31" s="11">
        <f t="shared" ref="T31:U31" si="229">T30-T28</f>
        <v>0</v>
      </c>
      <c r="U31" s="11">
        <f t="shared" si="229"/>
        <v>0</v>
      </c>
      <c r="V31" s="9">
        <f t="shared" ref="V31" si="230">V30-V28</f>
        <v>-160</v>
      </c>
      <c r="W31" s="11">
        <f t="shared" ref="W31" si="231">W30-W28</f>
        <v>0</v>
      </c>
      <c r="X31" s="11">
        <f t="shared" ref="X31" si="232">X30-X28</f>
        <v>0</v>
      </c>
      <c r="Y31" s="11">
        <f t="shared" ref="Y31" si="233">Y30-Y28</f>
        <v>0</v>
      </c>
      <c r="Z31" s="11">
        <f t="shared" ref="Z31" si="234">Z30-Z28</f>
        <v>0</v>
      </c>
      <c r="AA31" s="11">
        <f t="shared" ref="AA31:AD31" si="235">AA30-AA28</f>
        <v>0</v>
      </c>
      <c r="AB31" s="11">
        <f t="shared" ref="AB31" si="236">AB30-AB28</f>
        <v>0</v>
      </c>
      <c r="AC31" s="9">
        <f t="shared" si="235"/>
        <v>-2340</v>
      </c>
      <c r="AD31" s="10">
        <f t="shared" si="235"/>
        <v>-6435</v>
      </c>
      <c r="AE31" s="11">
        <f t="shared" ref="AE31" si="237">AE30-AE28</f>
        <v>62</v>
      </c>
      <c r="AF31" s="11">
        <f t="shared" ref="AF31" si="238">AF30-AF28</f>
        <v>13</v>
      </c>
      <c r="AG31" s="11">
        <f t="shared" ref="AG31" si="239">AG30-AG28</f>
        <v>387</v>
      </c>
      <c r="AH31" s="11">
        <f t="shared" ref="AH31" si="240">AH30-AH28</f>
        <v>0</v>
      </c>
      <c r="AI31" s="11">
        <f t="shared" ref="AI31" si="241">AI30-AI28</f>
        <v>0</v>
      </c>
      <c r="AJ31" s="11">
        <f t="shared" ref="AJ31" si="242">AJ30-AJ28</f>
        <v>-5</v>
      </c>
      <c r="AK31" s="11">
        <f t="shared" ref="AK31" si="243">AK30-AK28</f>
        <v>-593</v>
      </c>
      <c r="AL31" s="11">
        <f t="shared" ref="AL31" si="244">AL30-AL28</f>
        <v>206</v>
      </c>
      <c r="AM31" s="11">
        <f t="shared" ref="AM31" si="245">AM30-AM28</f>
        <v>0</v>
      </c>
      <c r="AN31" s="11">
        <f t="shared" ref="AN31" si="246">AN30-AN28</f>
        <v>50</v>
      </c>
      <c r="AO31" s="9">
        <f t="shared" ref="AO31" si="247">AO30-AO28</f>
        <v>-1092</v>
      </c>
      <c r="AP31" s="11">
        <f t="shared" ref="AP31" si="248">AP30-AP28</f>
        <v>-25732</v>
      </c>
      <c r="AQ31" s="9">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0</v>
      </c>
      <c r="AX31" s="11">
        <f t="shared" ref="AX31" si="256">AX30-AX28</f>
        <v>4</v>
      </c>
      <c r="AY31" s="11">
        <f t="shared" ref="AY31" si="257">AY30-AY28</f>
        <v>0</v>
      </c>
      <c r="AZ31" s="11">
        <f t="shared" ref="AZ31" si="258">AZ30-AZ28</f>
        <v>0</v>
      </c>
      <c r="BA31" s="11">
        <f t="shared" ref="BA31" si="259">BA30-BA28</f>
        <v>0</v>
      </c>
      <c r="BB31" s="9">
        <f t="shared" ref="BB31" si="260">BB30-BB28</f>
        <v>3385</v>
      </c>
      <c r="BC31" s="11">
        <f t="shared" ref="BC31" si="261">BC30-BC28</f>
        <v>3</v>
      </c>
      <c r="BD31" s="11">
        <f t="shared" ref="BD31" si="262">BD30-BD28</f>
        <v>3</v>
      </c>
      <c r="BE31" s="11">
        <f t="shared" ref="BE31" si="263">BE30-BE28</f>
        <v>0</v>
      </c>
      <c r="BF31" s="11">
        <f t="shared" ref="BF31" si="264">BF30-BF28</f>
        <v>1184</v>
      </c>
      <c r="BG31" s="11">
        <f t="shared" ref="BG31:BH31" si="265">BG30-BG28</f>
        <v>2</v>
      </c>
      <c r="BH31" s="9">
        <f t="shared" si="265"/>
        <v>-22123</v>
      </c>
      <c r="BI31" s="45">
        <f t="shared" ref="BI31" si="266">BI30-BI28</f>
        <v>-28558</v>
      </c>
      <c r="BJ31" s="11">
        <f t="shared" ref="BJ31:BK31" si="267">BJ30-BJ28</f>
        <v>-1467</v>
      </c>
      <c r="BK31" s="51">
        <f t="shared" si="267"/>
        <v>-27091</v>
      </c>
      <c r="BM31" s="30">
        <f t="shared" si="212"/>
        <v>-20656</v>
      </c>
    </row>
    <row r="32" spans="1:65" ht="15.75">
      <c r="A32" s="130"/>
      <c r="B32" s="5" t="s">
        <v>128</v>
      </c>
      <c r="C32" s="13">
        <f>C31/C28</f>
        <v>-6.1298576333457255E-2</v>
      </c>
      <c r="D32" s="13">
        <f t="shared" ref="D32" si="268">D31/D28</f>
        <v>1.0973300877091302E-2</v>
      </c>
      <c r="E32" s="13" t="e">
        <f t="shared" ref="E32" si="269">E31/E28</f>
        <v>#DIV/0!</v>
      </c>
      <c r="F32" s="13">
        <f t="shared" ref="F32" si="270">F31/F28</f>
        <v>-0.19280137620748974</v>
      </c>
      <c r="G32" s="13">
        <f t="shared" ref="G32" si="271">G31/G28</f>
        <v>3.0323005932762031E-2</v>
      </c>
      <c r="H32" s="13" t="e">
        <f t="shared" ref="H32" si="272">H31/H28</f>
        <v>#DIV/0!</v>
      </c>
      <c r="I32" s="13" t="e">
        <f t="shared" ref="I32" si="273">I31/I28</f>
        <v>#DIV/0!</v>
      </c>
      <c r="J32" s="13" t="e">
        <f t="shared" ref="J32" si="274">J31/J28</f>
        <v>#DIV/0!</v>
      </c>
      <c r="K32" s="13">
        <f t="shared" ref="K32" si="275">K31/K28</f>
        <v>-1</v>
      </c>
      <c r="L32" s="13">
        <f t="shared" ref="L32" si="276">L31/L28</f>
        <v>0.1065989847715736</v>
      </c>
      <c r="M32" s="13">
        <f t="shared" ref="M32" si="277">M31/M28</f>
        <v>2.4068965517241381</v>
      </c>
      <c r="N32" s="13">
        <f t="shared" ref="N32" si="278">N31/N28</f>
        <v>-1</v>
      </c>
      <c r="O32" s="13">
        <f t="shared" ref="O32" si="279">O31/O28</f>
        <v>-0.8033707865168539</v>
      </c>
      <c r="P32" s="13">
        <f t="shared" ref="P32" si="280">P31/P28</f>
        <v>-0.55905511811023623</v>
      </c>
      <c r="Q32" s="13" t="e">
        <f t="shared" ref="Q32" si="281">Q31/Q28</f>
        <v>#DIV/0!</v>
      </c>
      <c r="R32" s="13">
        <f t="shared" ref="R32" si="282">R31/R28</f>
        <v>-1</v>
      </c>
      <c r="S32" s="13" t="e">
        <f t="shared" ref="S32" si="283">S31/S28</f>
        <v>#DIV/0!</v>
      </c>
      <c r="T32" s="13" t="e">
        <f t="shared" ref="T32:U32" si="284">T31/T28</f>
        <v>#DIV/0!</v>
      </c>
      <c r="U32" s="13" t="e">
        <f t="shared" si="284"/>
        <v>#DIV/0!</v>
      </c>
      <c r="V32" s="163">
        <f t="shared" ref="V32" si="285">V31/V28</f>
        <v>-1</v>
      </c>
      <c r="W32" s="13" t="e">
        <f t="shared" ref="W32" si="286">W31/W28</f>
        <v>#DIV/0!</v>
      </c>
      <c r="X32" s="13" t="e">
        <f t="shared" ref="X32" si="287">X31/X28</f>
        <v>#DIV/0!</v>
      </c>
      <c r="Y32" s="13" t="e">
        <f t="shared" ref="Y32" si="288">Y31/Y28</f>
        <v>#DIV/0!</v>
      </c>
      <c r="Z32" s="13" t="e">
        <f t="shared" ref="Z32" si="289">Z31/Z28</f>
        <v>#DIV/0!</v>
      </c>
      <c r="AA32" s="13" t="e">
        <f t="shared" ref="AA32:AD32" si="290">AA31/AA28</f>
        <v>#DIV/0!</v>
      </c>
      <c r="AB32" s="13" t="e">
        <f t="shared" ref="AB32" si="291">AB31/AB28</f>
        <v>#DIV/0!</v>
      </c>
      <c r="AC32" s="163">
        <f t="shared" si="290"/>
        <v>-0.12462054641316504</v>
      </c>
      <c r="AD32" s="14">
        <f t="shared" si="290"/>
        <v>-6.2865739881400137E-2</v>
      </c>
      <c r="AE32" s="13">
        <f t="shared" ref="AE32" si="292">AE31/AE28</f>
        <v>0.53913043478260869</v>
      </c>
      <c r="AF32" s="13">
        <f t="shared" ref="AF32" si="293">AF31/AF28</f>
        <v>2.6</v>
      </c>
      <c r="AG32" s="13" t="e">
        <f t="shared" ref="AG32" si="294">AG31/AG28</f>
        <v>#DIV/0!</v>
      </c>
      <c r="AH32" s="13" t="e">
        <f t="shared" ref="AH32" si="295">AH31/AH28</f>
        <v>#DIV/0!</v>
      </c>
      <c r="AI32" s="13" t="e">
        <f t="shared" ref="AI32" si="296">AI31/AI28</f>
        <v>#DIV/0!</v>
      </c>
      <c r="AJ32" s="13">
        <f t="shared" ref="AJ32" si="297">AJ31/AJ28</f>
        <v>-0.20833333333333334</v>
      </c>
      <c r="AK32" s="13">
        <f t="shared" ref="AK32" si="298">AK31/AK28</f>
        <v>-1.3934580317699032E-2</v>
      </c>
      <c r="AL32" s="13">
        <f t="shared" ref="AL32" si="299">AL31/AL28</f>
        <v>3.5857267188859877E-2</v>
      </c>
      <c r="AM32" s="13" t="e">
        <f t="shared" ref="AM32" si="300">AM31/AM28</f>
        <v>#DIV/0!</v>
      </c>
      <c r="AN32" s="13" t="e">
        <f t="shared" ref="AN32" si="301">AN31/AN28</f>
        <v>#DIV/0!</v>
      </c>
      <c r="AO32" s="163">
        <f t="shared" ref="AO32" si="302">AO31/AO28</f>
        <v>-0.11854103343465046</v>
      </c>
      <c r="AP32" s="13">
        <f t="shared" ref="AP32" si="303">AP31/AP28</f>
        <v>-0.9897303742451633</v>
      </c>
      <c r="AQ32" s="163"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t="e">
        <f t="shared" ref="AW32" si="310">AW31/AW28</f>
        <v>#DIV/0!</v>
      </c>
      <c r="AX32" s="13">
        <f t="shared" ref="AX32" si="311">AX31/AX28</f>
        <v>8.5106382978723402E-2</v>
      </c>
      <c r="AY32" s="13" t="e">
        <f t="shared" ref="AY32" si="312">AY31/AY28</f>
        <v>#DIV/0!</v>
      </c>
      <c r="AZ32" s="13" t="e">
        <f t="shared" ref="AZ32" si="313">AZ31/AZ28</f>
        <v>#DIV/0!</v>
      </c>
      <c r="BA32" s="13" t="e">
        <f t="shared" ref="BA32" si="314">BA31/BA28</f>
        <v>#DIV/0!</v>
      </c>
      <c r="BB32" s="163">
        <f t="shared" ref="BB32" si="315">BB31/BB28</f>
        <v>0.12499538421771722</v>
      </c>
      <c r="BC32" s="13">
        <f t="shared" ref="BC32" si="316">BC31/BC28</f>
        <v>2.1897810218978103E-2</v>
      </c>
      <c r="BD32" s="13">
        <f t="shared" ref="BD32" si="317">BD31/BD28</f>
        <v>2.1897810218978103E-2</v>
      </c>
      <c r="BE32" s="13" t="e">
        <f t="shared" ref="BE32" si="318">BE31/BE28</f>
        <v>#DIV/0!</v>
      </c>
      <c r="BF32" s="13">
        <f t="shared" ref="BF32" si="319">BF31/BF28</f>
        <v>2.5353319057815846</v>
      </c>
      <c r="BG32" s="13">
        <f t="shared" ref="BG32:BH32" si="320">BG31/BG28</f>
        <v>1</v>
      </c>
      <c r="BH32" s="163">
        <f t="shared" si="320"/>
        <v>-0.19836452159566742</v>
      </c>
      <c r="BI32" s="46">
        <f t="shared" ref="BI32" si="321">BI31/BI28</f>
        <v>-0.13351847695990424</v>
      </c>
      <c r="BJ32" s="13">
        <f t="shared" ref="BJ32:BK32" si="322">BJ31/BJ28</f>
        <v>-1</v>
      </c>
      <c r="BK32" s="52">
        <f t="shared" si="322"/>
        <v>-0.12753447163886811</v>
      </c>
      <c r="BM32" s="163" t="e">
        <f t="shared" ref="BM32" si="323">BM31/BM28</f>
        <v>#DIV/0!</v>
      </c>
    </row>
    <row r="33" spans="1:65" ht="15.75">
      <c r="A33" s="130"/>
      <c r="B33" s="5" t="s">
        <v>129</v>
      </c>
      <c r="C33" s="11">
        <f>C30-C29</f>
        <v>2078</v>
      </c>
      <c r="D33" s="11">
        <f t="shared" ref="D33:BK33" si="324">D30-D29</f>
        <v>4529</v>
      </c>
      <c r="E33" s="11">
        <f t="shared" si="324"/>
        <v>-18</v>
      </c>
      <c r="F33" s="11">
        <f t="shared" si="324"/>
        <v>393</v>
      </c>
      <c r="G33" s="11">
        <f t="shared" si="324"/>
        <v>362</v>
      </c>
      <c r="H33" s="11">
        <f t="shared" si="324"/>
        <v>0</v>
      </c>
      <c r="I33" s="11">
        <f t="shared" si="324"/>
        <v>0</v>
      </c>
      <c r="J33" s="11">
        <f t="shared" si="324"/>
        <v>41</v>
      </c>
      <c r="K33" s="11">
        <f t="shared" si="324"/>
        <v>0</v>
      </c>
      <c r="L33" s="11">
        <f t="shared" si="324"/>
        <v>-338</v>
      </c>
      <c r="M33" s="11">
        <f t="shared" si="324"/>
        <v>203</v>
      </c>
      <c r="N33" s="11">
        <f t="shared" si="324"/>
        <v>0</v>
      </c>
      <c r="O33" s="11">
        <f t="shared" si="324"/>
        <v>-51</v>
      </c>
      <c r="P33" s="11">
        <f t="shared" si="324"/>
        <v>-604</v>
      </c>
      <c r="Q33" s="11">
        <f t="shared" si="324"/>
        <v>0</v>
      </c>
      <c r="R33" s="11">
        <f t="shared" si="324"/>
        <v>-330</v>
      </c>
      <c r="S33" s="11">
        <f t="shared" si="324"/>
        <v>0</v>
      </c>
      <c r="T33" s="11">
        <f t="shared" si="324"/>
        <v>0</v>
      </c>
      <c r="U33" s="11">
        <f t="shared" ref="U33" si="325">U30-U29</f>
        <v>0</v>
      </c>
      <c r="V33" s="9">
        <f t="shared" si="324"/>
        <v>0</v>
      </c>
      <c r="W33" s="11">
        <f t="shared" si="324"/>
        <v>0</v>
      </c>
      <c r="X33" s="11">
        <f t="shared" si="324"/>
        <v>0</v>
      </c>
      <c r="Y33" s="11">
        <f t="shared" si="324"/>
        <v>0</v>
      </c>
      <c r="Z33" s="11">
        <f t="shared" si="324"/>
        <v>0</v>
      </c>
      <c r="AA33" s="11">
        <f t="shared" si="324"/>
        <v>0</v>
      </c>
      <c r="AB33" s="11">
        <f t="shared" ref="AB33" si="326">AB30-AB29</f>
        <v>0</v>
      </c>
      <c r="AC33" s="9">
        <f t="shared" ref="AC33:AD33" si="327">AC30-AC29</f>
        <v>12932</v>
      </c>
      <c r="AD33" s="10">
        <f t="shared" si="327"/>
        <v>19197</v>
      </c>
      <c r="AE33" s="11">
        <f t="shared" si="324"/>
        <v>83</v>
      </c>
      <c r="AF33" s="11">
        <f t="shared" si="324"/>
        <v>2</v>
      </c>
      <c r="AG33" s="11">
        <f t="shared" si="324"/>
        <v>292</v>
      </c>
      <c r="AH33" s="11">
        <f t="shared" si="324"/>
        <v>0</v>
      </c>
      <c r="AI33" s="11">
        <f t="shared" si="324"/>
        <v>0</v>
      </c>
      <c r="AJ33" s="11">
        <f t="shared" si="324"/>
        <v>-94</v>
      </c>
      <c r="AK33" s="11">
        <f t="shared" si="324"/>
        <v>54913</v>
      </c>
      <c r="AL33" s="11">
        <f t="shared" si="324"/>
        <v>2003</v>
      </c>
      <c r="AM33" s="11">
        <f t="shared" si="324"/>
        <v>0</v>
      </c>
      <c r="AN33" s="11">
        <f t="shared" si="324"/>
        <v>20</v>
      </c>
      <c r="AO33" s="9">
        <f t="shared" si="324"/>
        <v>5601</v>
      </c>
      <c r="AP33" s="11">
        <f t="shared" si="324"/>
        <v>22097</v>
      </c>
      <c r="AQ33" s="9">
        <f t="shared" si="324"/>
        <v>0</v>
      </c>
      <c r="AR33" s="11">
        <f t="shared" si="324"/>
        <v>0</v>
      </c>
      <c r="AS33" s="11">
        <f t="shared" si="324"/>
        <v>0</v>
      </c>
      <c r="AT33" s="11">
        <f t="shared" si="324"/>
        <v>0</v>
      </c>
      <c r="AU33" s="11">
        <f t="shared" si="324"/>
        <v>0</v>
      </c>
      <c r="AV33" s="11">
        <f t="shared" si="324"/>
        <v>0</v>
      </c>
      <c r="AW33" s="11">
        <f t="shared" si="324"/>
        <v>0</v>
      </c>
      <c r="AX33" s="11">
        <f t="shared" si="324"/>
        <v>-64</v>
      </c>
      <c r="AY33" s="11">
        <f t="shared" si="324"/>
        <v>0</v>
      </c>
      <c r="AZ33" s="11">
        <f t="shared" si="324"/>
        <v>0</v>
      </c>
      <c r="BA33" s="11">
        <f t="shared" si="324"/>
        <v>0</v>
      </c>
      <c r="BB33" s="9">
        <f t="shared" si="324"/>
        <v>17631</v>
      </c>
      <c r="BC33" s="11">
        <f t="shared" si="324"/>
        <v>-128</v>
      </c>
      <c r="BD33" s="11">
        <f t="shared" si="324"/>
        <v>-128</v>
      </c>
      <c r="BE33" s="11">
        <f t="shared" si="324"/>
        <v>0</v>
      </c>
      <c r="BF33" s="11">
        <f t="shared" si="324"/>
        <v>1170</v>
      </c>
      <c r="BG33" s="11">
        <f t="shared" si="324"/>
        <v>4</v>
      </c>
      <c r="BH33" s="9">
        <f t="shared" si="324"/>
        <v>103402</v>
      </c>
      <c r="BI33" s="45">
        <f t="shared" si="324"/>
        <v>122599</v>
      </c>
      <c r="BJ33" s="11">
        <f t="shared" si="324"/>
        <v>0</v>
      </c>
      <c r="BK33" s="51">
        <f t="shared" si="324"/>
        <v>122599</v>
      </c>
      <c r="BM33" s="30">
        <f t="shared" si="212"/>
        <v>103402</v>
      </c>
    </row>
    <row r="34" spans="1:65" ht="15.75">
      <c r="A34" s="130"/>
      <c r="B34" s="5" t="s">
        <v>130</v>
      </c>
      <c r="C34" s="13">
        <f>C33/C29</f>
        <v>5.0874014591392056E-2</v>
      </c>
      <c r="D34" s="13">
        <f t="shared" ref="D34" si="328">D33/D29</f>
        <v>0.20932704751340359</v>
      </c>
      <c r="E34" s="13">
        <f t="shared" ref="E34" si="329">E33/E29</f>
        <v>-1</v>
      </c>
      <c r="F34" s="13">
        <f t="shared" ref="F34" si="330">F33/F29</f>
        <v>6.8862800070089367E-2</v>
      </c>
      <c r="G34" s="13">
        <f t="shared" ref="G34" si="331">G33/G29</f>
        <v>0.13096960926193921</v>
      </c>
      <c r="H34" s="13" t="e">
        <f t="shared" ref="H34" si="332">H33/H29</f>
        <v>#DIV/0!</v>
      </c>
      <c r="I34" s="13" t="e">
        <f t="shared" ref="I34" si="333">I33/I29</f>
        <v>#DIV/0!</v>
      </c>
      <c r="J34" s="13" t="e">
        <f t="shared" ref="J34" si="334">J33/J29</f>
        <v>#DIV/0!</v>
      </c>
      <c r="K34" s="13" t="e">
        <f t="shared" ref="K34" si="335">K33/K29</f>
        <v>#DIV/0!</v>
      </c>
      <c r="L34" s="13">
        <f t="shared" ref="L34" si="336">L33/L29</f>
        <v>-0.43669250645994834</v>
      </c>
      <c r="M34" s="13">
        <f t="shared" ref="M34" si="337">M33/M29</f>
        <v>0.69759450171821302</v>
      </c>
      <c r="N34" s="13" t="e">
        <f t="shared" ref="N34" si="338">N33/N29</f>
        <v>#DIV/0!</v>
      </c>
      <c r="O34" s="13">
        <f t="shared" ref="O34" si="339">O33/O29</f>
        <v>-0.59302325581395354</v>
      </c>
      <c r="P34" s="13">
        <f t="shared" ref="P34" si="340">P33/P29</f>
        <v>-0.78238341968911918</v>
      </c>
      <c r="Q34" s="13" t="e">
        <f t="shared" ref="Q34" si="341">Q33/Q29</f>
        <v>#DIV/0!</v>
      </c>
      <c r="R34" s="13">
        <f t="shared" ref="R34" si="342">R33/R29</f>
        <v>-1</v>
      </c>
      <c r="S34" s="13" t="e">
        <f t="shared" ref="S34" si="343">S33/S29</f>
        <v>#DIV/0!</v>
      </c>
      <c r="T34" s="13" t="e">
        <f t="shared" ref="T34:U34" si="344">T33/T29</f>
        <v>#DIV/0!</v>
      </c>
      <c r="U34" s="13" t="e">
        <f t="shared" si="344"/>
        <v>#DIV/0!</v>
      </c>
      <c r="V34" s="163" t="e">
        <f t="shared" ref="V34" si="345">V33/V29</f>
        <v>#DIV/0!</v>
      </c>
      <c r="W34" s="13" t="e">
        <f t="shared" ref="W34" si="346">W33/W29</f>
        <v>#DIV/0!</v>
      </c>
      <c r="X34" s="13" t="e">
        <f t="shared" ref="X34" si="347">X33/X29</f>
        <v>#DIV/0!</v>
      </c>
      <c r="Y34" s="13" t="e">
        <f t="shared" ref="Y34" si="348">Y33/Y29</f>
        <v>#DIV/0!</v>
      </c>
      <c r="Z34" s="13" t="e">
        <f t="shared" ref="Z34" si="349">Z33/Z29</f>
        <v>#DIV/0!</v>
      </c>
      <c r="AA34" s="13" t="e">
        <f t="shared" ref="AA34:AD34" si="350">AA33/AA29</f>
        <v>#DIV/0!</v>
      </c>
      <c r="AB34" s="13" t="e">
        <f t="shared" ref="AB34" si="351">AB33/AB29</f>
        <v>#DIV/0!</v>
      </c>
      <c r="AC34" s="163">
        <f t="shared" si="350"/>
        <v>3.6895863052781741</v>
      </c>
      <c r="AD34" s="14">
        <f t="shared" si="350"/>
        <v>0.25019223500892751</v>
      </c>
      <c r="AE34" s="13">
        <f t="shared" ref="AE34" si="352">AE33/AE29</f>
        <v>0.88297872340425532</v>
      </c>
      <c r="AF34" s="13">
        <f t="shared" ref="AF34" si="353">AF33/AF29</f>
        <v>0.125</v>
      </c>
      <c r="AG34" s="13">
        <f t="shared" ref="AG34" si="354">AG33/AG29</f>
        <v>3.0736842105263156</v>
      </c>
      <c r="AH34" s="13" t="e">
        <f t="shared" ref="AH34" si="355">AH33/AH29</f>
        <v>#DIV/0!</v>
      </c>
      <c r="AI34" s="13" t="e">
        <f t="shared" ref="AI34" si="356">AI33/AI29</f>
        <v>#DIV/0!</v>
      </c>
      <c r="AJ34" s="13">
        <f t="shared" ref="AJ34" si="357">AJ33/AJ29</f>
        <v>-0.83185840707964598</v>
      </c>
      <c r="AK34" s="13">
        <f t="shared" ref="AK34" si="358">AK33/AK29</f>
        <v>-4.2403861003861003</v>
      </c>
      <c r="AL34" s="13">
        <f t="shared" ref="AL34" si="359">AL33/AL29</f>
        <v>0.50734549138804463</v>
      </c>
      <c r="AM34" s="13" t="e">
        <f t="shared" ref="AM34" si="360">AM33/AM29</f>
        <v>#DIV/0!</v>
      </c>
      <c r="AN34" s="13">
        <f t="shared" ref="AN34" si="361">AN33/AN29</f>
        <v>0.66666666666666663</v>
      </c>
      <c r="AO34" s="163">
        <f t="shared" ref="AO34" si="362">AO33/AO29</f>
        <v>2.223501389440254</v>
      </c>
      <c r="AP34" s="13">
        <f t="shared" ref="AP34" si="363">AP33/AP29</f>
        <v>-1.0122308749427393</v>
      </c>
      <c r="AQ34" s="163"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f t="shared" ref="AX34" si="371">AX33/AX29</f>
        <v>-0.55652173913043479</v>
      </c>
      <c r="AY34" s="13" t="e">
        <f t="shared" ref="AY34" si="372">AY33/AY29</f>
        <v>#DIV/0!</v>
      </c>
      <c r="AZ34" s="13" t="e">
        <f t="shared" ref="AZ34" si="373">AZ33/AZ29</f>
        <v>#DIV/0!</v>
      </c>
      <c r="BA34" s="13" t="e">
        <f t="shared" ref="BA34" si="374">BA33/BA29</f>
        <v>#DIV/0!</v>
      </c>
      <c r="BB34" s="163">
        <f t="shared" ref="BB34" si="375">BB33/BB29</f>
        <v>1.3736657576938061</v>
      </c>
      <c r="BC34" s="13">
        <f t="shared" ref="BC34" si="376">BC33/BC29</f>
        <v>-0.47761194029850745</v>
      </c>
      <c r="BD34" s="13">
        <f t="shared" ref="BD34" si="377">BD33/BD29</f>
        <v>-0.47761194029850745</v>
      </c>
      <c r="BE34" s="13" t="e">
        <f t="shared" ref="BE34" si="378">BE33/BE29</f>
        <v>#DIV/0!</v>
      </c>
      <c r="BF34" s="13">
        <f t="shared" ref="BF34" si="379">BF33/BF29</f>
        <v>2.4324324324324325</v>
      </c>
      <c r="BG34" s="13" t="e">
        <f t="shared" ref="BG34:BH34" si="380">BG33/BG29</f>
        <v>#DIV/0!</v>
      </c>
      <c r="BH34" s="163">
        <f t="shared" si="380"/>
        <v>-7.3869124160594373</v>
      </c>
      <c r="BI34" s="46">
        <f t="shared" ref="BI34" si="381">BI33/BI29</f>
        <v>1.9543606829159428</v>
      </c>
      <c r="BJ34" s="13" t="e">
        <f t="shared" ref="BJ34:BK34" si="382">BJ33/BJ29</f>
        <v>#DIV/0!</v>
      </c>
      <c r="BK34" s="52">
        <f t="shared" si="382"/>
        <v>1.9543606829159428</v>
      </c>
      <c r="BM34" s="14">
        <f t="shared" ref="BM34" si="383">BM33/BM29</f>
        <v>-7.3869124160594373</v>
      </c>
    </row>
    <row r="35" spans="1:65" ht="15.75">
      <c r="A35" s="130"/>
      <c r="B35" s="5" t="s">
        <v>307</v>
      </c>
      <c r="C35" s="128">
        <f>C30/C27</f>
        <v>0.17835432360897008</v>
      </c>
      <c r="D35" s="128">
        <f t="shared" ref="D35:BK35" si="384">D30/D27</f>
        <v>0.19207898986932903</v>
      </c>
      <c r="E35" s="128" t="e">
        <f t="shared" si="384"/>
        <v>#DIV/0!</v>
      </c>
      <c r="F35" s="128">
        <f t="shared" si="384"/>
        <v>0.15338966002816334</v>
      </c>
      <c r="G35" s="128">
        <f t="shared" si="384"/>
        <v>0.19570525261378577</v>
      </c>
      <c r="H35" s="128" t="e">
        <f t="shared" si="384"/>
        <v>#DIV/0!</v>
      </c>
      <c r="I35" s="128" t="e">
        <f t="shared" si="384"/>
        <v>#DIV/0!</v>
      </c>
      <c r="J35" s="128" t="e">
        <f t="shared" si="384"/>
        <v>#DIV/0!</v>
      </c>
      <c r="K35" s="128">
        <f t="shared" si="384"/>
        <v>0</v>
      </c>
      <c r="L35" s="128">
        <f t="shared" si="384"/>
        <v>0.21042471042471042</v>
      </c>
      <c r="M35" s="128">
        <f t="shared" si="384"/>
        <v>0.6465968586387435</v>
      </c>
      <c r="N35" s="128">
        <f t="shared" si="384"/>
        <v>0</v>
      </c>
      <c r="O35" s="128">
        <f t="shared" si="384"/>
        <v>3.727369542066028E-2</v>
      </c>
      <c r="P35" s="128">
        <f t="shared" si="384"/>
        <v>8.3665338645418322E-2</v>
      </c>
      <c r="Q35" s="128" t="e">
        <f t="shared" si="384"/>
        <v>#DIV/0!</v>
      </c>
      <c r="R35" s="128">
        <f t="shared" si="384"/>
        <v>0</v>
      </c>
      <c r="S35" s="128" t="e">
        <f t="shared" si="384"/>
        <v>#DIV/0!</v>
      </c>
      <c r="T35" s="128" t="e">
        <f t="shared" si="384"/>
        <v>#DIV/0!</v>
      </c>
      <c r="U35" s="128" t="e">
        <f t="shared" si="384"/>
        <v>#DIV/0!</v>
      </c>
      <c r="V35" s="178">
        <f t="shared" si="384"/>
        <v>0</v>
      </c>
      <c r="W35" s="128" t="e">
        <f t="shared" si="384"/>
        <v>#DIV/0!</v>
      </c>
      <c r="X35" s="128" t="e">
        <f t="shared" si="384"/>
        <v>#DIV/0!</v>
      </c>
      <c r="Y35" s="128" t="e">
        <f t="shared" si="384"/>
        <v>#DIV/0!</v>
      </c>
      <c r="Z35" s="128" t="e">
        <f t="shared" si="384"/>
        <v>#DIV/0!</v>
      </c>
      <c r="AA35" s="128" t="e">
        <f t="shared" si="384"/>
        <v>#DIV/0!</v>
      </c>
      <c r="AB35" s="128" t="e">
        <f t="shared" ref="AB35" si="385">AB30/AB27</f>
        <v>#DIV/0!</v>
      </c>
      <c r="AC35" s="178">
        <f t="shared" si="384"/>
        <v>0.16632431065013914</v>
      </c>
      <c r="AD35" s="217">
        <f t="shared" si="384"/>
        <v>0.17805223924922783</v>
      </c>
      <c r="AE35" s="128">
        <f t="shared" si="384"/>
        <v>0.36951983298538621</v>
      </c>
      <c r="AF35" s="128">
        <f t="shared" si="384"/>
        <v>0.78260869565217395</v>
      </c>
      <c r="AG35" s="128" t="e">
        <f t="shared" si="384"/>
        <v>#DIV/0!</v>
      </c>
      <c r="AH35" s="128" t="e">
        <f t="shared" si="384"/>
        <v>#DIV/0!</v>
      </c>
      <c r="AI35" s="128" t="e">
        <f t="shared" si="384"/>
        <v>#DIV/0!</v>
      </c>
      <c r="AJ35" s="128">
        <f t="shared" si="384"/>
        <v>0.19</v>
      </c>
      <c r="AK35" s="128">
        <f t="shared" si="384"/>
        <v>0.23665925984411834</v>
      </c>
      <c r="AL35" s="128">
        <f t="shared" si="384"/>
        <v>0.24861093704307138</v>
      </c>
      <c r="AM35" s="128" t="e">
        <f t="shared" si="384"/>
        <v>#DIV/0!</v>
      </c>
      <c r="AN35" s="128" t="e">
        <f t="shared" si="384"/>
        <v>#DIV/0!</v>
      </c>
      <c r="AO35" s="178">
        <f t="shared" si="384"/>
        <v>0.21156852527358</v>
      </c>
      <c r="AP35" s="128">
        <f t="shared" si="384"/>
        <v>2.4648732482782814E-3</v>
      </c>
      <c r="AQ35" s="178" t="e">
        <f t="shared" si="384"/>
        <v>#DIV/0!</v>
      </c>
      <c r="AR35" s="128" t="e">
        <f t="shared" si="384"/>
        <v>#DIV/0!</v>
      </c>
      <c r="AS35" s="128" t="e">
        <f t="shared" si="384"/>
        <v>#DIV/0!</v>
      </c>
      <c r="AT35" s="128" t="e">
        <f t="shared" si="384"/>
        <v>#DIV/0!</v>
      </c>
      <c r="AU35" s="128" t="e">
        <f t="shared" si="384"/>
        <v>#DIV/0!</v>
      </c>
      <c r="AV35" s="128" t="e">
        <f t="shared" si="384"/>
        <v>#DIV/0!</v>
      </c>
      <c r="AW35" s="128" t="e">
        <f t="shared" si="384"/>
        <v>#DIV/0!</v>
      </c>
      <c r="AX35" s="128">
        <f t="shared" si="384"/>
        <v>0.26153846153846155</v>
      </c>
      <c r="AY35" s="128" t="e">
        <f t="shared" si="384"/>
        <v>#DIV/0!</v>
      </c>
      <c r="AZ35" s="128" t="e">
        <f t="shared" si="384"/>
        <v>#DIV/0!</v>
      </c>
      <c r="BA35" s="128" t="e">
        <f t="shared" si="384"/>
        <v>#DIV/0!</v>
      </c>
      <c r="BB35" s="178">
        <f t="shared" si="384"/>
        <v>0.26999530304238784</v>
      </c>
      <c r="BC35" s="128">
        <f t="shared" si="384"/>
        <v>0.24390243902439024</v>
      </c>
      <c r="BD35" s="128">
        <f t="shared" si="384"/>
        <v>0.24390243902439024</v>
      </c>
      <c r="BE35" s="128" t="e">
        <f t="shared" si="384"/>
        <v>#DIV/0!</v>
      </c>
      <c r="BF35" s="128">
        <f t="shared" si="384"/>
        <v>0.84753593429158114</v>
      </c>
      <c r="BG35" s="128">
        <f t="shared" si="384"/>
        <v>0.44444444444444442</v>
      </c>
      <c r="BH35" s="178">
        <f t="shared" si="384"/>
        <v>0.19239327385333144</v>
      </c>
      <c r="BI35" s="128">
        <f t="shared" si="384"/>
        <v>0.18469354604034496</v>
      </c>
      <c r="BJ35" s="128">
        <f t="shared" si="384"/>
        <v>0</v>
      </c>
      <c r="BK35" s="128">
        <f t="shared" si="384"/>
        <v>0.18582578318954973</v>
      </c>
      <c r="BM35" s="128" t="e">
        <f t="shared" ref="BM35" si="386">BM30/BM27</f>
        <v>#DIV/0!</v>
      </c>
    </row>
    <row r="36" spans="1:65" s="181" customFormat="1" ht="15.75">
      <c r="A36" s="130"/>
      <c r="B36" s="5" t="s">
        <v>308</v>
      </c>
      <c r="C36" s="11">
        <f>C27-C30</f>
        <v>197743</v>
      </c>
      <c r="D36" s="11">
        <f t="shared" ref="D36:BK36" si="387">D27-D30</f>
        <v>110055</v>
      </c>
      <c r="E36" s="11">
        <f t="shared" si="387"/>
        <v>0</v>
      </c>
      <c r="F36" s="11">
        <f t="shared" si="387"/>
        <v>33668</v>
      </c>
      <c r="G36" s="11">
        <f t="shared" si="387"/>
        <v>12847</v>
      </c>
      <c r="H36" s="11">
        <f t="shared" si="387"/>
        <v>0</v>
      </c>
      <c r="I36" s="11">
        <f t="shared" si="387"/>
        <v>0</v>
      </c>
      <c r="J36" s="11">
        <f t="shared" si="387"/>
        <v>-41</v>
      </c>
      <c r="K36" s="11">
        <f t="shared" si="387"/>
        <v>27</v>
      </c>
      <c r="L36" s="11">
        <f t="shared" si="387"/>
        <v>1636</v>
      </c>
      <c r="M36" s="11">
        <f t="shared" si="387"/>
        <v>270</v>
      </c>
      <c r="N36" s="11">
        <f t="shared" si="387"/>
        <v>94</v>
      </c>
      <c r="O36" s="11">
        <f t="shared" si="387"/>
        <v>904</v>
      </c>
      <c r="P36" s="11">
        <f t="shared" si="387"/>
        <v>1840</v>
      </c>
      <c r="Q36" s="11">
        <f t="shared" si="387"/>
        <v>0</v>
      </c>
      <c r="R36" s="11">
        <f t="shared" si="387"/>
        <v>553</v>
      </c>
      <c r="S36" s="11">
        <f t="shared" si="387"/>
        <v>0</v>
      </c>
      <c r="T36" s="11">
        <f t="shared" si="387"/>
        <v>0</v>
      </c>
      <c r="U36" s="11">
        <f t="shared" si="387"/>
        <v>0</v>
      </c>
      <c r="V36" s="11">
        <f t="shared" si="387"/>
        <v>842</v>
      </c>
      <c r="W36" s="11">
        <f t="shared" si="387"/>
        <v>0</v>
      </c>
      <c r="X36" s="11">
        <f t="shared" si="387"/>
        <v>0</v>
      </c>
      <c r="Y36" s="11">
        <f t="shared" si="387"/>
        <v>0</v>
      </c>
      <c r="Z36" s="11">
        <f t="shared" si="387"/>
        <v>0</v>
      </c>
      <c r="AA36" s="11">
        <f t="shared" si="387"/>
        <v>0</v>
      </c>
      <c r="AB36" s="11">
        <f t="shared" si="387"/>
        <v>0</v>
      </c>
      <c r="AC36" s="11">
        <f t="shared" si="387"/>
        <v>82388</v>
      </c>
      <c r="AD36" s="11">
        <f t="shared" si="387"/>
        <v>442826</v>
      </c>
      <c r="AE36" s="11">
        <f t="shared" si="387"/>
        <v>302</v>
      </c>
      <c r="AF36" s="11">
        <f t="shared" si="387"/>
        <v>5</v>
      </c>
      <c r="AG36" s="11">
        <f t="shared" si="387"/>
        <v>-387</v>
      </c>
      <c r="AH36" s="11">
        <f t="shared" si="387"/>
        <v>0</v>
      </c>
      <c r="AI36" s="11">
        <f t="shared" si="387"/>
        <v>0</v>
      </c>
      <c r="AJ36" s="11">
        <f t="shared" si="387"/>
        <v>81</v>
      </c>
      <c r="AK36" s="11">
        <f t="shared" si="387"/>
        <v>135351</v>
      </c>
      <c r="AL36" s="11">
        <f t="shared" si="387"/>
        <v>17986</v>
      </c>
      <c r="AM36" s="11">
        <f t="shared" si="387"/>
        <v>0</v>
      </c>
      <c r="AN36" s="11">
        <f t="shared" si="387"/>
        <v>-50</v>
      </c>
      <c r="AO36" s="11">
        <f t="shared" si="387"/>
        <v>30260</v>
      </c>
      <c r="AP36" s="11">
        <f t="shared" si="387"/>
        <v>108055</v>
      </c>
      <c r="AQ36" s="11">
        <f t="shared" si="387"/>
        <v>0</v>
      </c>
      <c r="AR36" s="11">
        <f t="shared" si="387"/>
        <v>0</v>
      </c>
      <c r="AS36" s="11">
        <f t="shared" si="387"/>
        <v>0</v>
      </c>
      <c r="AT36" s="11">
        <f t="shared" si="387"/>
        <v>0</v>
      </c>
      <c r="AU36" s="11">
        <f t="shared" si="387"/>
        <v>0</v>
      </c>
      <c r="AV36" s="11">
        <f t="shared" si="387"/>
        <v>0</v>
      </c>
      <c r="AW36" s="11">
        <f t="shared" si="387"/>
        <v>0</v>
      </c>
      <c r="AX36" s="11">
        <f t="shared" si="387"/>
        <v>144</v>
      </c>
      <c r="AY36" s="11">
        <f t="shared" si="387"/>
        <v>0</v>
      </c>
      <c r="AZ36" s="11">
        <f t="shared" si="387"/>
        <v>0</v>
      </c>
      <c r="BA36" s="11">
        <f t="shared" si="387"/>
        <v>0</v>
      </c>
      <c r="BB36" s="11">
        <f t="shared" si="387"/>
        <v>82373</v>
      </c>
      <c r="BC36" s="11">
        <f t="shared" si="387"/>
        <v>434</v>
      </c>
      <c r="BD36" s="11">
        <f t="shared" si="387"/>
        <v>434</v>
      </c>
      <c r="BE36" s="11">
        <f t="shared" si="387"/>
        <v>0</v>
      </c>
      <c r="BF36" s="11">
        <f t="shared" si="387"/>
        <v>297</v>
      </c>
      <c r="BG36" s="11">
        <f t="shared" si="387"/>
        <v>5</v>
      </c>
      <c r="BH36" s="11">
        <f t="shared" si="387"/>
        <v>375290</v>
      </c>
      <c r="BI36" s="11">
        <f t="shared" si="387"/>
        <v>818116</v>
      </c>
      <c r="BJ36" s="11">
        <f t="shared" si="387"/>
        <v>6114</v>
      </c>
      <c r="BK36" s="11">
        <f t="shared" si="387"/>
        <v>812002</v>
      </c>
      <c r="BL36" s="11">
        <f t="shared" ref="BL36:BM36" si="388">BL30-BL27</f>
        <v>185325</v>
      </c>
      <c r="BM36" s="11">
        <f t="shared" si="388"/>
        <v>89404</v>
      </c>
    </row>
    <row r="37" spans="1:65" s="181" customFormat="1" ht="15.7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6"/>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44"/>
      <c r="BJ37" s="5"/>
      <c r="BK37" s="50"/>
    </row>
    <row r="38" spans="1:65" s="234" customFormat="1" ht="15.75">
      <c r="A38" s="228" t="s">
        <v>133</v>
      </c>
      <c r="B38" s="222" t="str">
        <f>B27</f>
        <v xml:space="preserve">VOA 2024-25 </v>
      </c>
      <c r="C38" s="224">
        <v>74315</v>
      </c>
      <c r="D38" s="224">
        <v>44329</v>
      </c>
      <c r="E38" s="224">
        <v>0</v>
      </c>
      <c r="F38" s="224">
        <v>11311</v>
      </c>
      <c r="G38" s="224">
        <v>5328</v>
      </c>
      <c r="H38" s="224">
        <v>0</v>
      </c>
      <c r="I38" s="224">
        <v>0</v>
      </c>
      <c r="J38" s="224">
        <v>0</v>
      </c>
      <c r="K38" s="224">
        <v>218</v>
      </c>
      <c r="L38" s="224">
        <v>4744</v>
      </c>
      <c r="M38" s="224">
        <v>3929</v>
      </c>
      <c r="N38" s="224">
        <v>14</v>
      </c>
      <c r="O38" s="224">
        <v>435</v>
      </c>
      <c r="P38" s="224">
        <v>4137</v>
      </c>
      <c r="Q38" s="224">
        <v>0</v>
      </c>
      <c r="R38" s="224">
        <v>283</v>
      </c>
      <c r="S38" s="224">
        <v>0</v>
      </c>
      <c r="T38" s="224">
        <v>0</v>
      </c>
      <c r="U38" s="224">
        <v>0</v>
      </c>
      <c r="V38" s="224">
        <v>60562</v>
      </c>
      <c r="W38" s="224">
        <v>0</v>
      </c>
      <c r="X38" s="224">
        <v>0</v>
      </c>
      <c r="Y38" s="224">
        <v>0</v>
      </c>
      <c r="Z38" s="224">
        <v>0</v>
      </c>
      <c r="AA38" s="224">
        <v>0</v>
      </c>
      <c r="AB38" s="224">
        <v>0</v>
      </c>
      <c r="AC38" s="224">
        <v>96332</v>
      </c>
      <c r="AD38" s="225">
        <f t="shared" ref="AD38:AD39" si="389">SUM(C38:AC38)</f>
        <v>305937</v>
      </c>
      <c r="AE38" s="224">
        <v>58</v>
      </c>
      <c r="AF38" s="224">
        <v>0</v>
      </c>
      <c r="AG38" s="224">
        <v>0</v>
      </c>
      <c r="AH38" s="224">
        <v>0</v>
      </c>
      <c r="AI38" s="224">
        <v>0</v>
      </c>
      <c r="AJ38" s="224">
        <v>0</v>
      </c>
      <c r="AK38" s="224">
        <v>32338</v>
      </c>
      <c r="AL38" s="224">
        <v>6456</v>
      </c>
      <c r="AM38" s="224">
        <v>0</v>
      </c>
      <c r="AN38" s="224">
        <v>0</v>
      </c>
      <c r="AO38" s="224">
        <v>22416</v>
      </c>
      <c r="AP38" s="224">
        <v>43718</v>
      </c>
      <c r="AQ38" s="224">
        <v>85586</v>
      </c>
      <c r="AR38" s="224">
        <v>0</v>
      </c>
      <c r="AS38" s="224">
        <v>0</v>
      </c>
      <c r="AT38" s="224">
        <v>0</v>
      </c>
      <c r="AU38" s="224">
        <v>0</v>
      </c>
      <c r="AV38" s="224">
        <v>0</v>
      </c>
      <c r="AW38" s="224">
        <v>0</v>
      </c>
      <c r="AX38" s="224">
        <v>0</v>
      </c>
      <c r="AY38" s="224">
        <v>0</v>
      </c>
      <c r="AZ38" s="224">
        <v>0</v>
      </c>
      <c r="BA38" s="224">
        <v>0</v>
      </c>
      <c r="BB38" s="224">
        <v>79713</v>
      </c>
      <c r="BC38" s="224">
        <v>525</v>
      </c>
      <c r="BD38" s="224">
        <v>533</v>
      </c>
      <c r="BE38" s="224">
        <v>0</v>
      </c>
      <c r="BF38" s="224">
        <v>3380</v>
      </c>
      <c r="BG38" s="224">
        <v>78</v>
      </c>
      <c r="BH38" s="229">
        <f>SUM(AE38:BG38)</f>
        <v>274801</v>
      </c>
      <c r="BI38" s="230">
        <f>AD38+BH38</f>
        <v>580738</v>
      </c>
      <c r="BJ38" s="279">
        <v>12105</v>
      </c>
      <c r="BK38" s="225">
        <f t="shared" ref="BK38:BK39" si="390">BI38-BJ38</f>
        <v>568633</v>
      </c>
      <c r="BL38" s="234">
        <v>4</v>
      </c>
      <c r="BM38" s="235"/>
    </row>
    <row r="39" spans="1:65" s="41" customFormat="1" ht="15.75">
      <c r="A39" s="136"/>
      <c r="B39" s="218" t="s">
        <v>315</v>
      </c>
      <c r="C39" s="10">
        <v>14120</v>
      </c>
      <c r="D39" s="10">
        <v>8422</v>
      </c>
      <c r="E39" s="10">
        <v>0</v>
      </c>
      <c r="F39" s="10">
        <v>2149</v>
      </c>
      <c r="G39" s="10">
        <v>1013</v>
      </c>
      <c r="H39" s="10">
        <v>0</v>
      </c>
      <c r="I39" s="10">
        <f>IF('[1]Upto Month Current'!$E$10="",0,'[1]Upto Month Current'!$E$10)</f>
        <v>0</v>
      </c>
      <c r="J39" s="10">
        <f>IF('[1]Upto Month Current'!$E$11="",0,'[1]Upto Month Current'!$E$11)</f>
        <v>0</v>
      </c>
      <c r="K39" s="10">
        <v>42</v>
      </c>
      <c r="L39" s="10">
        <v>902</v>
      </c>
      <c r="M39" s="10">
        <v>746</v>
      </c>
      <c r="N39" s="10">
        <v>2</v>
      </c>
      <c r="O39" s="10">
        <v>82</v>
      </c>
      <c r="P39" s="10">
        <v>786</v>
      </c>
      <c r="Q39" s="10">
        <v>0</v>
      </c>
      <c r="R39" s="10">
        <v>54</v>
      </c>
      <c r="S39" s="10">
        <f>IF('[1]Upto Month Current'!$E$26="",0,'[1]Upto Month Current'!$E$26)</f>
        <v>0</v>
      </c>
      <c r="T39" s="10">
        <f>IF('[1]Upto Month Current'!$E$27="",0,'[1]Upto Month Current'!$E$27)</f>
        <v>0</v>
      </c>
      <c r="U39" s="10">
        <f>IF('[1]Upto Month Current'!$E$30="",0,'[1]Upto Month Current'!$E$30)</f>
        <v>0</v>
      </c>
      <c r="V39" s="10">
        <v>11507</v>
      </c>
      <c r="W39" s="10">
        <v>0</v>
      </c>
      <c r="X39" s="10">
        <f>IF('[1]Upto Month Current'!$E$40="",0,'[1]Upto Month Current'!$E$40)</f>
        <v>0</v>
      </c>
      <c r="Y39" s="10">
        <f>IF('[1]Upto Month Current'!$E$42="",0,'[1]Upto Month Current'!$E$42)</f>
        <v>0</v>
      </c>
      <c r="Z39" s="10">
        <f>IF('[1]Upto Month Current'!$E$43="",0,'[1]Upto Month Current'!$E$43)</f>
        <v>0</v>
      </c>
      <c r="AA39" s="10">
        <f>IF('[1]Upto Month Current'!$E$44="",0,'[1]Upto Month Current'!$E$44)</f>
        <v>0</v>
      </c>
      <c r="AB39" s="10">
        <f>IF('[1]Upto Month Current'!$E$48="",0,'[1]Upto Month Current'!$E$48)</f>
        <v>0</v>
      </c>
      <c r="AC39" s="10">
        <v>18303</v>
      </c>
      <c r="AD39" s="123">
        <f t="shared" si="389"/>
        <v>58128</v>
      </c>
      <c r="AE39" s="10">
        <v>14</v>
      </c>
      <c r="AF39" s="10">
        <v>0</v>
      </c>
      <c r="AG39" s="10">
        <f>IF('[1]Upto Month Current'!$E$22="",0,'[1]Upto Month Current'!$E$22)</f>
        <v>0</v>
      </c>
      <c r="AH39" s="10">
        <f>IF('[1]Upto Month Current'!$E$23="",0,'[1]Upto Month Current'!$E$23)</f>
        <v>0</v>
      </c>
      <c r="AI39" s="10">
        <f>IF('[1]Upto Month Current'!$E$24="",0,'[1]Upto Month Current'!$E$24)</f>
        <v>0</v>
      </c>
      <c r="AJ39" s="10">
        <f>IF('[1]Upto Month Current'!$E$25="",0,'[1]Upto Month Current'!$E$25)</f>
        <v>0</v>
      </c>
      <c r="AK39" s="10">
        <v>7761</v>
      </c>
      <c r="AL39" s="10">
        <v>1550</v>
      </c>
      <c r="AM39" s="10">
        <v>0</v>
      </c>
      <c r="AN39" s="10">
        <f>IF('[1]Upto Month Current'!$E$32="",0,'[1]Upto Month Current'!$E$32)</f>
        <v>0</v>
      </c>
      <c r="AO39" s="10">
        <v>5381</v>
      </c>
      <c r="AP39" s="10">
        <v>10491</v>
      </c>
      <c r="AQ39" s="10">
        <v>20541</v>
      </c>
      <c r="AR39" s="10">
        <f>IF('[1]Upto Month Current'!$E$37="",0,'[1]Upto Month Current'!$E$37)</f>
        <v>0</v>
      </c>
      <c r="AS39" s="10">
        <v>0</v>
      </c>
      <c r="AT39" s="10">
        <f>IF('[1]Upto Month Current'!$E$38="",0,'[1]Upto Month Current'!$E$38)</f>
        <v>0</v>
      </c>
      <c r="AU39" s="10">
        <f>IF('[1]Upto Month Current'!$E$41="",0,'[1]Upto Month Current'!$E$41)</f>
        <v>0</v>
      </c>
      <c r="AV39" s="10">
        <v>0</v>
      </c>
      <c r="AW39" s="10">
        <f>IF('[1]Upto Month Current'!$E$45="",0,'[1]Upto Month Current'!$E$45)</f>
        <v>0</v>
      </c>
      <c r="AX39" s="10">
        <f>IF('[1]Upto Month Current'!$E$46="",0,'[1]Upto Month Current'!$E$46)</f>
        <v>0</v>
      </c>
      <c r="AY39" s="10">
        <f>IF('[1]Upto Month Current'!$E$47="",0,'[1]Upto Month Current'!$E$47)</f>
        <v>0</v>
      </c>
      <c r="AZ39" s="10">
        <f>IF('[1]Upto Month Current'!$E$49="",0,'[1]Upto Month Current'!$E$49)</f>
        <v>0</v>
      </c>
      <c r="BA39" s="10">
        <f>IF('[1]Upto Month Current'!$E$50="",0,'[1]Upto Month Current'!$E$50)</f>
        <v>0</v>
      </c>
      <c r="BB39" s="10">
        <v>19131</v>
      </c>
      <c r="BC39" s="10">
        <v>125</v>
      </c>
      <c r="BD39" s="10">
        <v>128</v>
      </c>
      <c r="BE39" s="10">
        <f>IF('[1]Upto Month Current'!$E$55="",0,'[1]Upto Month Current'!$E$55)</f>
        <v>0</v>
      </c>
      <c r="BF39" s="10">
        <v>812</v>
      </c>
      <c r="BG39" s="10">
        <v>19</v>
      </c>
      <c r="BH39" s="10">
        <f>SUM(AE39:BG39)</f>
        <v>65953</v>
      </c>
      <c r="BI39" s="220">
        <f>AD39+BH39</f>
        <v>124081</v>
      </c>
      <c r="BJ39" s="278">
        <v>2905</v>
      </c>
      <c r="BK39" s="10">
        <f t="shared" si="390"/>
        <v>121176</v>
      </c>
      <c r="BM39" s="219"/>
    </row>
    <row r="40" spans="1:65" ht="15.75">
      <c r="A40" s="130"/>
      <c r="B40" s="12" t="s">
        <v>316</v>
      </c>
      <c r="C40" s="9">
        <f>IF('Upto Month COPPY'!$E$4="",0,'Upto Month COPPY'!$E$4)</f>
        <v>12618</v>
      </c>
      <c r="D40" s="9">
        <f>IF('Upto Month COPPY'!$E$5="",0,'Upto Month COPPY'!$E$5)</f>
        <v>6808</v>
      </c>
      <c r="E40" s="9">
        <f>IF('Upto Month COPPY'!$E$6="",0,'Upto Month COPPY'!$E$6)</f>
        <v>0</v>
      </c>
      <c r="F40" s="9">
        <f>IF('Upto Month COPPY'!$E$7="",0,'Upto Month COPPY'!$E$7)</f>
        <v>1648</v>
      </c>
      <c r="G40" s="9">
        <f>IF('Upto Month COPPY'!$E$8="",0,'Upto Month COPPY'!$E$8)</f>
        <v>947</v>
      </c>
      <c r="H40" s="9">
        <f>IF('Upto Month COPPY'!$E$9="",0,'Upto Month COPPY'!$E$9)</f>
        <v>0</v>
      </c>
      <c r="I40" s="9">
        <f>IF('Upto Month COPPY'!$E$10="",0,'Upto Month COPPY'!$E$10)</f>
        <v>0</v>
      </c>
      <c r="J40" s="9">
        <f>IF('Upto Month COPPY'!$E$11="",0,'Upto Month COPPY'!$E$11)</f>
        <v>0</v>
      </c>
      <c r="K40" s="9">
        <f>IF('Upto Month COPPY'!$E$12="",0,'Upto Month COPPY'!$E$12)</f>
        <v>68</v>
      </c>
      <c r="L40" s="9">
        <f>IF('Upto Month COPPY'!$E$13="",0,'Upto Month COPPY'!$E$13)</f>
        <v>1604</v>
      </c>
      <c r="M40" s="9">
        <f>IF('Upto Month COPPY'!$E$14="",0,'Upto Month COPPY'!$E$14)</f>
        <v>460</v>
      </c>
      <c r="N40" s="9">
        <f>IF('Upto Month COPPY'!$E$15="",0,'Upto Month COPPY'!$E$15)</f>
        <v>1</v>
      </c>
      <c r="O40" s="9">
        <f>IF('Upto Month COPPY'!$E$16="",0,'Upto Month COPPY'!$E$16)</f>
        <v>155</v>
      </c>
      <c r="P40" s="9">
        <f>IF('Upto Month COPPY'!$E$17="",0,'Upto Month COPPY'!$E$17)</f>
        <v>1466</v>
      </c>
      <c r="Q40" s="9">
        <f>IF('Upto Month COPPY'!$E$18="",0,'Upto Month COPPY'!$E$18)</f>
        <v>0</v>
      </c>
      <c r="R40" s="9">
        <f>IF('Upto Month COPPY'!$E$21="",0,'Upto Month COPPY'!$E$21)</f>
        <v>131</v>
      </c>
      <c r="S40" s="9">
        <f>IF('Upto Month COPPY'!$E$26="",0,'Upto Month COPPY'!$E$26)</f>
        <v>0</v>
      </c>
      <c r="T40" s="9">
        <f>IF('Upto Month COPPY'!$E$27="",0,'Upto Month COPPY'!$E$27)</f>
        <v>0</v>
      </c>
      <c r="U40" s="9">
        <f>IF('Upto Month COPPY'!$E$30="",0,'Upto Month COPPY'!$E$30)</f>
        <v>0</v>
      </c>
      <c r="V40" s="9">
        <f>IF('Upto Month COPPY'!$E$35="",0,'Upto Month COPPY'!$E$35)</f>
        <v>0</v>
      </c>
      <c r="W40" s="9">
        <f>IF('Upto Month COPPY'!$E$39="",0,'Upto Month COPPY'!$E$39)</f>
        <v>0</v>
      </c>
      <c r="X40" s="9">
        <f>IF('Upto Month COPPY'!$E$40="",0,'Upto Month COPPY'!$E$40)</f>
        <v>0</v>
      </c>
      <c r="Y40" s="9">
        <f>IF('Upto Month COPPY'!$E$42="",0,'Upto Month COPPY'!$E$42)</f>
        <v>0</v>
      </c>
      <c r="Z40" s="9">
        <f>IF('Upto Month COPPY'!$E$43="",0,'Upto Month COPPY'!$E$43)</f>
        <v>0</v>
      </c>
      <c r="AA40" s="9">
        <f>IF('Upto Month COPPY'!$E$44="",0,'Upto Month COPPY'!$E$44)</f>
        <v>0</v>
      </c>
      <c r="AB40" s="9">
        <f>IF('Upto Month COPPY'!$E$48="",0,'Upto Month COPPY'!$E$48)</f>
        <v>0</v>
      </c>
      <c r="AC40" s="9">
        <f>IF('Upto Month COPPY'!$E$51="",0,'Upto Month COPPY'!$E$51)</f>
        <v>5962</v>
      </c>
      <c r="AD40" s="123">
        <f t="shared" ref="AD40:AD41" si="391">SUM(C40:AC40)</f>
        <v>31868</v>
      </c>
      <c r="AE40" s="9">
        <f>IF('Upto Month COPPY'!$E$19="",0,'Upto Month COPPY'!$E$19)</f>
        <v>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3815</v>
      </c>
      <c r="AL40" s="9">
        <f>IF('Upto Month COPPY'!$E$29="",0,'Upto Month COPPY'!$E$29)</f>
        <v>1343</v>
      </c>
      <c r="AM40" s="9">
        <f>IF('Upto Month COPPY'!$E$31="",0,'Upto Month COPPY'!$E$31)</f>
        <v>0</v>
      </c>
      <c r="AN40" s="9">
        <f>IF('Upto Month COPPY'!$E$32="",0,'Upto Month COPPY'!$E$32)</f>
        <v>0</v>
      </c>
      <c r="AO40" s="9">
        <f>IF('Upto Month COPPY'!$E$33="",0,'Upto Month COPPY'!$E$33)</f>
        <v>4227</v>
      </c>
      <c r="AP40" s="9">
        <f>IF('Upto Month COPPY'!$E$34="",0,'Upto Month COPPY'!$E$34)</f>
        <v>10197</v>
      </c>
      <c r="AQ40" s="9">
        <f>IF('Upto Month COPPY'!$E$36="",0,'Upto Month COPPY'!$E$36)</f>
        <v>19137</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6812</v>
      </c>
      <c r="BC40" s="9">
        <f>IF('Upto Month COPPY'!$E$53="",0,'Upto Month COPPY'!$E$53)</f>
        <v>86</v>
      </c>
      <c r="BD40" s="9">
        <f>IF('Upto Month COPPY'!$E$54="",0,'Upto Month COPPY'!$E$54)</f>
        <v>86</v>
      </c>
      <c r="BE40" s="9">
        <f>IF('Upto Month COPPY'!$E$55="",0,'Upto Month COPPY'!$E$55)</f>
        <v>0</v>
      </c>
      <c r="BF40" s="9">
        <f>IF('Upto Month COPPY'!$E$56="",0,'Upto Month COPPY'!$E$56)</f>
        <v>547</v>
      </c>
      <c r="BG40" s="9">
        <f>IF('Upto Month COPPY'!$E$58="",0,'Upto Month COPPY'!$E$58)</f>
        <v>0</v>
      </c>
      <c r="BH40" s="9">
        <f>SUM(AE40:BG40)</f>
        <v>46250</v>
      </c>
      <c r="BI40" s="127">
        <f>AD40+BH40</f>
        <v>78118</v>
      </c>
      <c r="BJ40" s="9">
        <f>IF('Upto Month COPPY'!$E$60="",0,'Upto Month COPPY'!$E$60)</f>
        <v>0</v>
      </c>
      <c r="BK40" s="9">
        <f t="shared" ref="BK40:BK41" si="392">BI40-BJ40</f>
        <v>78118</v>
      </c>
      <c r="BL40" s="41">
        <f>'Upto Month COPPY'!$E$61</f>
        <v>78118</v>
      </c>
      <c r="BM40" s="30">
        <f t="shared" ref="BM40:BM44" si="393">BK40-AD40</f>
        <v>46250</v>
      </c>
    </row>
    <row r="41" spans="1:65" ht="15" customHeight="1">
      <c r="A41" s="130"/>
      <c r="B41" s="183" t="s">
        <v>317</v>
      </c>
      <c r="C41" s="9">
        <f>IF('Upto Month Current'!$E$4="",0,'Upto Month Current'!$E$4)</f>
        <v>14172</v>
      </c>
      <c r="D41" s="9">
        <f>IF('Upto Month Current'!$E$5="",0,'Upto Month Current'!$E$5)</f>
        <v>8689</v>
      </c>
      <c r="E41" s="9">
        <f>IF('Upto Month Current'!$E$6="",0,'Upto Month Current'!$E$6)</f>
        <v>0</v>
      </c>
      <c r="F41" s="9">
        <f>IF('Upto Month Current'!$E$7="",0,'Upto Month Current'!$E$7)</f>
        <v>1897</v>
      </c>
      <c r="G41" s="9">
        <f>IF('Upto Month Current'!$E$8="",0,'Upto Month Current'!$E$8)</f>
        <v>1102</v>
      </c>
      <c r="H41" s="9">
        <f>IF('Upto Month Current'!$E$9="",0,'Upto Month Current'!$E$9)</f>
        <v>0</v>
      </c>
      <c r="I41" s="9">
        <f>IF('Upto Month Current'!$E$10="",0,'Upto Month Current'!$E$10)</f>
        <v>0</v>
      </c>
      <c r="J41" s="9">
        <f>IF('Upto Month Current'!$E$11="",0,'Upto Month Current'!$E$11)</f>
        <v>0</v>
      </c>
      <c r="K41" s="9">
        <f>IF('Upto Month Current'!$E$12="",0,'Upto Month Current'!$E$12)</f>
        <v>12</v>
      </c>
      <c r="L41" s="9">
        <f>IF('Upto Month Current'!$E$13="",0,'Upto Month Current'!$E$13)</f>
        <v>723</v>
      </c>
      <c r="M41" s="9">
        <f>IF('Upto Month Current'!$E$14="",0,'Upto Month Current'!$E$14)</f>
        <v>488</v>
      </c>
      <c r="N41" s="9">
        <f>IF('Upto Month Current'!$E$15="",0,'Upto Month Current'!$E$15)</f>
        <v>1</v>
      </c>
      <c r="O41" s="9">
        <f>IF('Upto Month Current'!$E$16="",0,'Upto Month Current'!$E$16)</f>
        <v>0</v>
      </c>
      <c r="P41" s="9">
        <f>IF('Upto Month Current'!$E$17="",0,'Upto Month Current'!$E$17)</f>
        <v>301</v>
      </c>
      <c r="Q41" s="9">
        <f>IF('Upto Month Current'!$E$18="",0,'Upto Month Current'!$E$18)</f>
        <v>0</v>
      </c>
      <c r="R41" s="9">
        <f>IF('Upto Month Current'!$E$21="",0,'Upto Month Current'!$E$21)</f>
        <v>0</v>
      </c>
      <c r="S41" s="9">
        <f>IF('Upto Month Current'!$E$26="",0,'Upto Month Current'!$E$26)</f>
        <v>0</v>
      </c>
      <c r="T41" s="9">
        <f>IF('Upto Month Current'!$E$27="",0,'Upto Month Current'!$E$27)</f>
        <v>0</v>
      </c>
      <c r="U41" s="9">
        <f>IF('Upto Month Current'!$E$30="",0,'Upto Month Current'!$E$30)</f>
        <v>0</v>
      </c>
      <c r="V41" s="9">
        <f>IF('Upto Month Current'!$E$35="",0,'Upto Month Current'!$E$35)</f>
        <v>11949</v>
      </c>
      <c r="W41" s="9">
        <f>IF('Upto Month Current'!$E$39="",0,'Upto Month Current'!$E$39)</f>
        <v>0</v>
      </c>
      <c r="X41" s="9">
        <f>IF('Upto Month Current'!$E$40="",0,'Upto Month Current'!$E$40)</f>
        <v>0</v>
      </c>
      <c r="Y41" s="9">
        <f>IF('Upto Month Current'!$E$42="",0,'Upto Month Current'!$E$42)</f>
        <v>0</v>
      </c>
      <c r="Z41" s="9">
        <f>IF('Upto Month Current'!$E$43="",0,'Upto Month Current'!$E$43)</f>
        <v>0</v>
      </c>
      <c r="AA41" s="9">
        <f>IF('Upto Month Current'!$E$44="",0,'Upto Month Current'!$E$44)</f>
        <v>0</v>
      </c>
      <c r="AB41" s="9">
        <f>IF('Upto Month Current'!$E$48="",0,'Upto Month Current'!$E$48)</f>
        <v>0</v>
      </c>
      <c r="AC41" s="9">
        <f>IF('Upto Month Current'!$E$51="",0,'Upto Month Current'!$E$51)</f>
        <v>26733</v>
      </c>
      <c r="AD41" s="123">
        <f t="shared" si="391"/>
        <v>66067</v>
      </c>
      <c r="AE41" s="9">
        <f>IF('Upto Month Current'!$E$19="",0,'Upto Month Current'!$E$19)</f>
        <v>0</v>
      </c>
      <c r="AF41" s="9">
        <f>IF('Upto Month Current'!$E$20="",0,'Upto Month Current'!$E$20)</f>
        <v>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48165</v>
      </c>
      <c r="AL41" s="9">
        <f>IF('Upto Month Current'!$E$29="",0,'Upto Month Current'!$E$29)</f>
        <v>1699</v>
      </c>
      <c r="AM41" s="9">
        <f>IF('Upto Month Current'!$E$31="",0,'Upto Month Current'!$E$31)</f>
        <v>0</v>
      </c>
      <c r="AN41" s="9">
        <f>IF('Upto Month Current'!$E$32="",0,'Upto Month Current'!$E$32)</f>
        <v>0</v>
      </c>
      <c r="AO41" s="9">
        <f>IF('Upto Month Current'!$E$33="",0,'Upto Month Current'!$E$33)</f>
        <v>1544</v>
      </c>
      <c r="AP41" s="9">
        <f>IF('Upto Month Current'!$E$34="",0,'Upto Month Current'!$E$34)</f>
        <v>2200</v>
      </c>
      <c r="AQ41" s="9">
        <f>IF('Upto Month Current'!$E$36="",0,'Upto Month Current'!$E$36)</f>
        <v>19172</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17161</v>
      </c>
      <c r="BC41" s="9">
        <f>IF('Upto Month Current'!$E$53="",0,'Upto Month Current'!$E$53)</f>
        <v>52</v>
      </c>
      <c r="BD41" s="9">
        <f>IF('Upto Month Current'!$E$54="",0,'Upto Month Current'!$E$54)</f>
        <v>52</v>
      </c>
      <c r="BE41" s="9">
        <f>IF('Upto Month Current'!$E$55="",0,'Upto Month Current'!$E$55)</f>
        <v>0</v>
      </c>
      <c r="BF41" s="9">
        <f>IF('Upto Month Current'!$E$56="",0,'Upto Month Current'!$E$56)</f>
        <v>322</v>
      </c>
      <c r="BG41" s="9">
        <f>IF('Upto Month Current'!$E$58="",0,'Upto Month Current'!$E$58)</f>
        <v>0</v>
      </c>
      <c r="BH41" s="9">
        <f>SUM(AE41:BG41)</f>
        <v>90367</v>
      </c>
      <c r="BI41" s="127">
        <f>AD41+BH41</f>
        <v>156434</v>
      </c>
      <c r="BJ41" s="9">
        <f>IF('Upto Month Current'!$E$60="",0,'Upto Month Current'!$E$60)</f>
        <v>0</v>
      </c>
      <c r="BK41" s="51">
        <f t="shared" si="392"/>
        <v>156434</v>
      </c>
      <c r="BL41">
        <f>'Upto Month Current'!$E$61</f>
        <v>156435</v>
      </c>
      <c r="BM41" s="30">
        <f t="shared" si="393"/>
        <v>90367</v>
      </c>
    </row>
    <row r="42" spans="1:65" ht="15.75">
      <c r="A42" s="130"/>
      <c r="B42" s="5" t="s">
        <v>127</v>
      </c>
      <c r="C42" s="11">
        <f>C41-C39</f>
        <v>52</v>
      </c>
      <c r="D42" s="11">
        <f t="shared" ref="D42" si="394">D41-D39</f>
        <v>267</v>
      </c>
      <c r="E42" s="11">
        <f t="shared" ref="E42" si="395">E41-E39</f>
        <v>0</v>
      </c>
      <c r="F42" s="11">
        <f t="shared" ref="F42" si="396">F41-F39</f>
        <v>-252</v>
      </c>
      <c r="G42" s="11">
        <f t="shared" ref="G42" si="397">G41-G39</f>
        <v>89</v>
      </c>
      <c r="H42" s="11">
        <f t="shared" ref="H42" si="398">H41-H39</f>
        <v>0</v>
      </c>
      <c r="I42" s="11">
        <f t="shared" ref="I42" si="399">I41-I39</f>
        <v>0</v>
      </c>
      <c r="J42" s="11">
        <f t="shared" ref="J42" si="400">J41-J39</f>
        <v>0</v>
      </c>
      <c r="K42" s="11">
        <f t="shared" ref="K42" si="401">K41-K39</f>
        <v>-30</v>
      </c>
      <c r="L42" s="11">
        <f t="shared" ref="L42" si="402">L41-L39</f>
        <v>-179</v>
      </c>
      <c r="M42" s="11">
        <f t="shared" ref="M42" si="403">M41-M39</f>
        <v>-258</v>
      </c>
      <c r="N42" s="11">
        <f t="shared" ref="N42" si="404">N41-N39</f>
        <v>-1</v>
      </c>
      <c r="O42" s="11">
        <f t="shared" ref="O42" si="405">O41-O39</f>
        <v>-82</v>
      </c>
      <c r="P42" s="11">
        <f t="shared" ref="P42" si="406">P41-P39</f>
        <v>-485</v>
      </c>
      <c r="Q42" s="11">
        <f t="shared" ref="Q42" si="407">Q41-Q39</f>
        <v>0</v>
      </c>
      <c r="R42" s="11">
        <f t="shared" ref="R42" si="408">R41-R39</f>
        <v>-54</v>
      </c>
      <c r="S42" s="11">
        <f t="shared" ref="S42" si="409">S41-S39</f>
        <v>0</v>
      </c>
      <c r="T42" s="11">
        <f t="shared" ref="T42:U42" si="410">T41-T39</f>
        <v>0</v>
      </c>
      <c r="U42" s="11">
        <f t="shared" si="410"/>
        <v>0</v>
      </c>
      <c r="V42" s="9">
        <f t="shared" ref="V42" si="411">V41-V39</f>
        <v>442</v>
      </c>
      <c r="W42" s="11">
        <f t="shared" ref="W42" si="412">W41-W39</f>
        <v>0</v>
      </c>
      <c r="X42" s="11">
        <f t="shared" ref="X42" si="413">X41-X39</f>
        <v>0</v>
      </c>
      <c r="Y42" s="11">
        <f t="shared" ref="Y42" si="414">Y41-Y39</f>
        <v>0</v>
      </c>
      <c r="Z42" s="11">
        <f t="shared" ref="Z42" si="415">Z41-Z39</f>
        <v>0</v>
      </c>
      <c r="AA42" s="11">
        <f t="shared" ref="AA42:AD42" si="416">AA41-AA39</f>
        <v>0</v>
      </c>
      <c r="AB42" s="11">
        <f t="shared" si="416"/>
        <v>0</v>
      </c>
      <c r="AC42" s="9">
        <f t="shared" si="416"/>
        <v>8430</v>
      </c>
      <c r="AD42" s="10">
        <f t="shared" si="416"/>
        <v>7939</v>
      </c>
      <c r="AE42" s="11">
        <f t="shared" ref="AE42" si="417">AE41-AE39</f>
        <v>-14</v>
      </c>
      <c r="AF42" s="11">
        <f t="shared" ref="AF42" si="418">AF41-AF39</f>
        <v>0</v>
      </c>
      <c r="AG42" s="11">
        <f t="shared" ref="AG42" si="419">AG41-AG39</f>
        <v>0</v>
      </c>
      <c r="AH42" s="11">
        <f t="shared" ref="AH42" si="420">AH41-AH39</f>
        <v>0</v>
      </c>
      <c r="AI42" s="11">
        <f t="shared" ref="AI42" si="421">AI41-AI39</f>
        <v>0</v>
      </c>
      <c r="AJ42" s="11">
        <f t="shared" ref="AJ42" si="422">AJ41-AJ39</f>
        <v>0</v>
      </c>
      <c r="AK42" s="11">
        <f t="shared" ref="AK42" si="423">AK41-AK39</f>
        <v>40404</v>
      </c>
      <c r="AL42" s="11">
        <f t="shared" ref="AL42" si="424">AL41-AL39</f>
        <v>149</v>
      </c>
      <c r="AM42" s="11">
        <f t="shared" ref="AM42" si="425">AM41-AM39</f>
        <v>0</v>
      </c>
      <c r="AN42" s="11">
        <f t="shared" ref="AN42" si="426">AN41-AN39</f>
        <v>0</v>
      </c>
      <c r="AO42" s="9">
        <f t="shared" ref="AO42" si="427">AO41-AO39</f>
        <v>-3837</v>
      </c>
      <c r="AP42" s="11">
        <f t="shared" ref="AP42" si="428">AP41-AP39</f>
        <v>-8291</v>
      </c>
      <c r="AQ42" s="9">
        <f t="shared" ref="AQ42" si="429">AQ41-AQ39</f>
        <v>-1369</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0</v>
      </c>
      <c r="AZ42" s="11">
        <f t="shared" ref="AZ42" si="438">AZ41-AZ39</f>
        <v>0</v>
      </c>
      <c r="BA42" s="11">
        <f t="shared" ref="BA42" si="439">BA41-BA39</f>
        <v>0</v>
      </c>
      <c r="BB42" s="9">
        <f t="shared" ref="BB42" si="440">BB41-BB39</f>
        <v>-1970</v>
      </c>
      <c r="BC42" s="11">
        <f t="shared" ref="BC42" si="441">BC41-BC39</f>
        <v>-73</v>
      </c>
      <c r="BD42" s="11">
        <f t="shared" ref="BD42" si="442">BD41-BD39</f>
        <v>-76</v>
      </c>
      <c r="BE42" s="11">
        <f t="shared" ref="BE42" si="443">BE41-BE39</f>
        <v>0</v>
      </c>
      <c r="BF42" s="11">
        <f t="shared" ref="BF42" si="444">BF41-BF39</f>
        <v>-490</v>
      </c>
      <c r="BG42" s="11">
        <f t="shared" ref="BG42:BH42" si="445">BG41-BG39</f>
        <v>-19</v>
      </c>
      <c r="BH42" s="9">
        <f t="shared" si="445"/>
        <v>24414</v>
      </c>
      <c r="BI42" s="45">
        <f t="shared" ref="BI42" si="446">BI41-BI39</f>
        <v>32353</v>
      </c>
      <c r="BJ42" s="11">
        <f t="shared" ref="BJ42:BK42" si="447">BJ41-BJ39</f>
        <v>-2905</v>
      </c>
      <c r="BK42" s="51">
        <f t="shared" si="447"/>
        <v>35258</v>
      </c>
      <c r="BM42" s="30">
        <f t="shared" si="393"/>
        <v>27319</v>
      </c>
    </row>
    <row r="43" spans="1:65" ht="15.75">
      <c r="A43" s="130"/>
      <c r="B43" s="5" t="s">
        <v>128</v>
      </c>
      <c r="C43" s="13">
        <f>C42/C39</f>
        <v>3.6827195467422098E-3</v>
      </c>
      <c r="D43" s="13">
        <f t="shared" ref="D43" si="448">D42/D39</f>
        <v>3.1702683448112084E-2</v>
      </c>
      <c r="E43" s="13" t="e">
        <f t="shared" ref="E43" si="449">E42/E39</f>
        <v>#DIV/0!</v>
      </c>
      <c r="F43" s="13">
        <f t="shared" ref="F43" si="450">F42/F39</f>
        <v>-0.11726384364820847</v>
      </c>
      <c r="G43" s="13">
        <f t="shared" ref="G43" si="451">G42/G39</f>
        <v>8.7857847976307996E-2</v>
      </c>
      <c r="H43" s="13" t="e">
        <f t="shared" ref="H43" si="452">H42/H39</f>
        <v>#DIV/0!</v>
      </c>
      <c r="I43" s="13" t="e">
        <f t="shared" ref="I43" si="453">I42/I39</f>
        <v>#DIV/0!</v>
      </c>
      <c r="J43" s="13" t="e">
        <f t="shared" ref="J43" si="454">J42/J39</f>
        <v>#DIV/0!</v>
      </c>
      <c r="K43" s="13">
        <f t="shared" ref="K43" si="455">K42/K39</f>
        <v>-0.7142857142857143</v>
      </c>
      <c r="L43" s="13">
        <f t="shared" ref="L43" si="456">L42/L39</f>
        <v>-0.1984478935698448</v>
      </c>
      <c r="M43" s="13">
        <f t="shared" ref="M43" si="457">M42/M39</f>
        <v>-0.34584450402144773</v>
      </c>
      <c r="N43" s="13">
        <f t="shared" ref="N43" si="458">N42/N39</f>
        <v>-0.5</v>
      </c>
      <c r="O43" s="13">
        <f t="shared" ref="O43" si="459">O42/O39</f>
        <v>-1</v>
      </c>
      <c r="P43" s="13">
        <f t="shared" ref="P43" si="460">P42/P39</f>
        <v>-0.61704834605597969</v>
      </c>
      <c r="Q43" s="13" t="e">
        <f t="shared" ref="Q43" si="461">Q42/Q39</f>
        <v>#DIV/0!</v>
      </c>
      <c r="R43" s="13">
        <f t="shared" ref="R43" si="462">R42/R39</f>
        <v>-1</v>
      </c>
      <c r="S43" s="13" t="e">
        <f t="shared" ref="S43" si="463">S42/S39</f>
        <v>#DIV/0!</v>
      </c>
      <c r="T43" s="13" t="e">
        <f t="shared" ref="T43:U43" si="464">T42/T39</f>
        <v>#DIV/0!</v>
      </c>
      <c r="U43" s="13" t="e">
        <f t="shared" si="464"/>
        <v>#DIV/0!</v>
      </c>
      <c r="V43" s="163">
        <f t="shared" ref="V43" si="465">V42/V39</f>
        <v>3.8411401755453205E-2</v>
      </c>
      <c r="W43" s="13" t="e">
        <f t="shared" ref="W43" si="466">W42/W39</f>
        <v>#DIV/0!</v>
      </c>
      <c r="X43" s="13" t="e">
        <f t="shared" ref="X43" si="467">X42/X39</f>
        <v>#DIV/0!</v>
      </c>
      <c r="Y43" s="13" t="e">
        <f t="shared" ref="Y43" si="468">Y42/Y39</f>
        <v>#DIV/0!</v>
      </c>
      <c r="Z43" s="13" t="e">
        <f t="shared" ref="Z43" si="469">Z42/Z39</f>
        <v>#DIV/0!</v>
      </c>
      <c r="AA43" s="13" t="e">
        <f t="shared" ref="AA43:AD43" si="470">AA42/AA39</f>
        <v>#DIV/0!</v>
      </c>
      <c r="AB43" s="13" t="e">
        <f t="shared" si="470"/>
        <v>#DIV/0!</v>
      </c>
      <c r="AC43" s="163">
        <f t="shared" si="470"/>
        <v>0.46058023274872972</v>
      </c>
      <c r="AD43" s="14">
        <f t="shared" si="470"/>
        <v>0.13657789705477566</v>
      </c>
      <c r="AE43" s="13">
        <f t="shared" ref="AE43" si="471">AE42/AE39</f>
        <v>-1</v>
      </c>
      <c r="AF43" s="13" t="e">
        <f t="shared" ref="AF43" si="472">AF42/AF39</f>
        <v>#DIV/0!</v>
      </c>
      <c r="AG43" s="13" t="e">
        <f t="shared" ref="AG43" si="473">AG42/AG39</f>
        <v>#DIV/0!</v>
      </c>
      <c r="AH43" s="13" t="e">
        <f t="shared" ref="AH43" si="474">AH42/AH39</f>
        <v>#DIV/0!</v>
      </c>
      <c r="AI43" s="13" t="e">
        <f t="shared" ref="AI43" si="475">AI42/AI39</f>
        <v>#DIV/0!</v>
      </c>
      <c r="AJ43" s="13" t="e">
        <f t="shared" ref="AJ43" si="476">AJ42/AJ39</f>
        <v>#DIV/0!</v>
      </c>
      <c r="AK43" s="13">
        <f t="shared" ref="AK43" si="477">AK42/AK39</f>
        <v>5.2060301507537687</v>
      </c>
      <c r="AL43" s="13">
        <f t="shared" ref="AL43" si="478">AL42/AL39</f>
        <v>9.6129032258064517E-2</v>
      </c>
      <c r="AM43" s="13" t="e">
        <f t="shared" ref="AM43" si="479">AM42/AM39</f>
        <v>#DIV/0!</v>
      </c>
      <c r="AN43" s="13" t="e">
        <f t="shared" ref="AN43" si="480">AN42/AN39</f>
        <v>#DIV/0!</v>
      </c>
      <c r="AO43" s="163">
        <f t="shared" ref="AO43" si="481">AO42/AO39</f>
        <v>-0.71306448615498974</v>
      </c>
      <c r="AP43" s="13">
        <f t="shared" ref="AP43" si="482">AP42/AP39</f>
        <v>-0.79029644457153747</v>
      </c>
      <c r="AQ43" s="163">
        <f t="shared" ref="AQ43" si="483">AQ42/AQ39</f>
        <v>-6.664719341804197E-2</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t="e">
        <f t="shared" ref="AY43" si="491">AY42/AY39</f>
        <v>#DIV/0!</v>
      </c>
      <c r="AZ43" s="13" t="e">
        <f t="shared" ref="AZ43" si="492">AZ42/AZ39</f>
        <v>#DIV/0!</v>
      </c>
      <c r="BA43" s="13" t="e">
        <f t="shared" ref="BA43" si="493">BA42/BA39</f>
        <v>#DIV/0!</v>
      </c>
      <c r="BB43" s="163">
        <f t="shared" ref="BB43" si="494">BB42/BB39</f>
        <v>-0.10297423030683184</v>
      </c>
      <c r="BC43" s="13">
        <f t="shared" ref="BC43" si="495">BC42/BC39</f>
        <v>-0.58399999999999996</v>
      </c>
      <c r="BD43" s="13">
        <f t="shared" ref="BD43" si="496">BD42/BD39</f>
        <v>-0.59375</v>
      </c>
      <c r="BE43" s="13" t="e">
        <f t="shared" ref="BE43" si="497">BE42/BE39</f>
        <v>#DIV/0!</v>
      </c>
      <c r="BF43" s="13">
        <f t="shared" ref="BF43" si="498">BF42/BF39</f>
        <v>-0.60344827586206895</v>
      </c>
      <c r="BG43" s="13">
        <f t="shared" ref="BG43:BH43" si="499">BG42/BG39</f>
        <v>-1</v>
      </c>
      <c r="BH43" s="163">
        <f t="shared" si="499"/>
        <v>0.37017269874001185</v>
      </c>
      <c r="BI43" s="46">
        <f t="shared" ref="BI43" si="500">BI42/BI39</f>
        <v>0.26074096759374926</v>
      </c>
      <c r="BJ43" s="13">
        <f t="shared" ref="BJ43:BK43" si="501">BJ42/BJ39</f>
        <v>-1</v>
      </c>
      <c r="BK43" s="52">
        <f t="shared" si="501"/>
        <v>0.29096520763187428</v>
      </c>
      <c r="BM43" s="163" t="e">
        <f t="shared" ref="BM43" si="502">BM42/BM39</f>
        <v>#DIV/0!</v>
      </c>
    </row>
    <row r="44" spans="1:65" ht="15.75">
      <c r="A44" s="130"/>
      <c r="B44" s="5" t="s">
        <v>129</v>
      </c>
      <c r="C44" s="11">
        <f>C41-C40</f>
        <v>1554</v>
      </c>
      <c r="D44" s="11">
        <f t="shared" ref="D44:BK44" si="503">D41-D40</f>
        <v>1881</v>
      </c>
      <c r="E44" s="11">
        <f t="shared" si="503"/>
        <v>0</v>
      </c>
      <c r="F44" s="11">
        <f t="shared" si="503"/>
        <v>249</v>
      </c>
      <c r="G44" s="11">
        <f t="shared" si="503"/>
        <v>155</v>
      </c>
      <c r="H44" s="11">
        <f t="shared" si="503"/>
        <v>0</v>
      </c>
      <c r="I44" s="11">
        <f t="shared" si="503"/>
        <v>0</v>
      </c>
      <c r="J44" s="11">
        <f t="shared" si="503"/>
        <v>0</v>
      </c>
      <c r="K44" s="11">
        <f t="shared" si="503"/>
        <v>-56</v>
      </c>
      <c r="L44" s="11">
        <f t="shared" si="503"/>
        <v>-881</v>
      </c>
      <c r="M44" s="11">
        <f t="shared" si="503"/>
        <v>28</v>
      </c>
      <c r="N44" s="11">
        <f t="shared" si="503"/>
        <v>0</v>
      </c>
      <c r="O44" s="11">
        <f t="shared" si="503"/>
        <v>-155</v>
      </c>
      <c r="P44" s="11">
        <f t="shared" si="503"/>
        <v>-1165</v>
      </c>
      <c r="Q44" s="11">
        <f t="shared" si="503"/>
        <v>0</v>
      </c>
      <c r="R44" s="11">
        <f t="shared" si="503"/>
        <v>-131</v>
      </c>
      <c r="S44" s="11">
        <f t="shared" si="503"/>
        <v>0</v>
      </c>
      <c r="T44" s="11">
        <f t="shared" si="503"/>
        <v>0</v>
      </c>
      <c r="U44" s="11">
        <f t="shared" ref="U44" si="504">U41-U40</f>
        <v>0</v>
      </c>
      <c r="V44" s="9">
        <f t="shared" si="503"/>
        <v>11949</v>
      </c>
      <c r="W44" s="11">
        <f t="shared" si="503"/>
        <v>0</v>
      </c>
      <c r="X44" s="11">
        <f t="shared" si="503"/>
        <v>0</v>
      </c>
      <c r="Y44" s="11">
        <f t="shared" si="503"/>
        <v>0</v>
      </c>
      <c r="Z44" s="11">
        <f t="shared" si="503"/>
        <v>0</v>
      </c>
      <c r="AA44" s="11">
        <f t="shared" si="503"/>
        <v>0</v>
      </c>
      <c r="AB44" s="11">
        <f t="shared" ref="AB44" si="505">AB41-AB40</f>
        <v>0</v>
      </c>
      <c r="AC44" s="9">
        <f t="shared" ref="AC44:AD44" si="506">AC41-AC40</f>
        <v>20771</v>
      </c>
      <c r="AD44" s="10">
        <f t="shared" si="506"/>
        <v>34199</v>
      </c>
      <c r="AE44" s="11">
        <f t="shared" si="503"/>
        <v>0</v>
      </c>
      <c r="AF44" s="11">
        <f t="shared" si="503"/>
        <v>0</v>
      </c>
      <c r="AG44" s="11">
        <f t="shared" si="503"/>
        <v>0</v>
      </c>
      <c r="AH44" s="11">
        <f t="shared" si="503"/>
        <v>0</v>
      </c>
      <c r="AI44" s="11">
        <f t="shared" si="503"/>
        <v>0</v>
      </c>
      <c r="AJ44" s="11">
        <f t="shared" si="503"/>
        <v>0</v>
      </c>
      <c r="AK44" s="11">
        <f t="shared" si="503"/>
        <v>44350</v>
      </c>
      <c r="AL44" s="11">
        <f t="shared" si="503"/>
        <v>356</v>
      </c>
      <c r="AM44" s="11">
        <f t="shared" si="503"/>
        <v>0</v>
      </c>
      <c r="AN44" s="11">
        <f t="shared" si="503"/>
        <v>0</v>
      </c>
      <c r="AO44" s="9">
        <f t="shared" si="503"/>
        <v>-2683</v>
      </c>
      <c r="AP44" s="11">
        <f t="shared" si="503"/>
        <v>-7997</v>
      </c>
      <c r="AQ44" s="9">
        <f t="shared" si="503"/>
        <v>35</v>
      </c>
      <c r="AR44" s="11">
        <f t="shared" si="503"/>
        <v>0</v>
      </c>
      <c r="AS44" s="11">
        <f t="shared" si="503"/>
        <v>0</v>
      </c>
      <c r="AT44" s="11">
        <f t="shared" si="503"/>
        <v>0</v>
      </c>
      <c r="AU44" s="11">
        <f t="shared" si="503"/>
        <v>0</v>
      </c>
      <c r="AV44" s="11">
        <f t="shared" si="503"/>
        <v>0</v>
      </c>
      <c r="AW44" s="11">
        <f t="shared" si="503"/>
        <v>0</v>
      </c>
      <c r="AX44" s="11">
        <f t="shared" si="503"/>
        <v>0</v>
      </c>
      <c r="AY44" s="11">
        <f t="shared" si="503"/>
        <v>0</v>
      </c>
      <c r="AZ44" s="11">
        <f t="shared" si="503"/>
        <v>0</v>
      </c>
      <c r="BA44" s="11">
        <f t="shared" si="503"/>
        <v>0</v>
      </c>
      <c r="BB44" s="9">
        <f t="shared" si="503"/>
        <v>10349</v>
      </c>
      <c r="BC44" s="11">
        <f t="shared" si="503"/>
        <v>-34</v>
      </c>
      <c r="BD44" s="11">
        <f t="shared" si="503"/>
        <v>-34</v>
      </c>
      <c r="BE44" s="11">
        <f t="shared" si="503"/>
        <v>0</v>
      </c>
      <c r="BF44" s="11">
        <f t="shared" si="503"/>
        <v>-225</v>
      </c>
      <c r="BG44" s="11">
        <f t="shared" si="503"/>
        <v>0</v>
      </c>
      <c r="BH44" s="9">
        <f t="shared" si="503"/>
        <v>44117</v>
      </c>
      <c r="BI44" s="45">
        <f t="shared" si="503"/>
        <v>78316</v>
      </c>
      <c r="BJ44" s="11">
        <f t="shared" si="503"/>
        <v>0</v>
      </c>
      <c r="BK44" s="51">
        <f t="shared" si="503"/>
        <v>78316</v>
      </c>
      <c r="BM44" s="30">
        <f t="shared" si="393"/>
        <v>44117</v>
      </c>
    </row>
    <row r="45" spans="1:65" ht="15.75">
      <c r="A45" s="130"/>
      <c r="B45" s="5" t="s">
        <v>130</v>
      </c>
      <c r="C45" s="13">
        <f>C44/C40</f>
        <v>0.12315739419876368</v>
      </c>
      <c r="D45" s="13">
        <f t="shared" ref="D45" si="507">D44/D40</f>
        <v>0.27629259694477087</v>
      </c>
      <c r="E45" s="13" t="e">
        <f t="shared" ref="E45" si="508">E44/E40</f>
        <v>#DIV/0!</v>
      </c>
      <c r="F45" s="13">
        <f t="shared" ref="F45" si="509">F44/F40</f>
        <v>0.15109223300970873</v>
      </c>
      <c r="G45" s="13">
        <f t="shared" ref="G45" si="510">G44/G40</f>
        <v>0.16367476240760295</v>
      </c>
      <c r="H45" s="13" t="e">
        <f t="shared" ref="H45" si="511">H44/H40</f>
        <v>#DIV/0!</v>
      </c>
      <c r="I45" s="13" t="e">
        <f t="shared" ref="I45" si="512">I44/I40</f>
        <v>#DIV/0!</v>
      </c>
      <c r="J45" s="13" t="e">
        <f t="shared" ref="J45" si="513">J44/J40</f>
        <v>#DIV/0!</v>
      </c>
      <c r="K45" s="13">
        <f t="shared" ref="K45" si="514">K44/K40</f>
        <v>-0.82352941176470584</v>
      </c>
      <c r="L45" s="13">
        <f t="shared" ref="L45" si="515">L44/L40</f>
        <v>-0.54925187032418954</v>
      </c>
      <c r="M45" s="13">
        <f t="shared" ref="M45" si="516">M44/M40</f>
        <v>6.0869565217391307E-2</v>
      </c>
      <c r="N45" s="13">
        <f t="shared" ref="N45" si="517">N44/N40</f>
        <v>0</v>
      </c>
      <c r="O45" s="13">
        <f t="shared" ref="O45" si="518">O44/O40</f>
        <v>-1</v>
      </c>
      <c r="P45" s="13">
        <f t="shared" ref="P45" si="519">P44/P40</f>
        <v>-0.79467939972714874</v>
      </c>
      <c r="Q45" s="13" t="e">
        <f t="shared" ref="Q45" si="520">Q44/Q40</f>
        <v>#DIV/0!</v>
      </c>
      <c r="R45" s="13">
        <f t="shared" ref="R45" si="521">R44/R40</f>
        <v>-1</v>
      </c>
      <c r="S45" s="13" t="e">
        <f t="shared" ref="S45" si="522">S44/S40</f>
        <v>#DIV/0!</v>
      </c>
      <c r="T45" s="13" t="e">
        <f t="shared" ref="T45:U45" si="523">T44/T40</f>
        <v>#DIV/0!</v>
      </c>
      <c r="U45" s="13" t="e">
        <f t="shared" si="523"/>
        <v>#DIV/0!</v>
      </c>
      <c r="V45" s="163" t="e">
        <f t="shared" ref="V45" si="524">V44/V40</f>
        <v>#DIV/0!</v>
      </c>
      <c r="W45" s="13" t="e">
        <f t="shared" ref="W45" si="525">W44/W40</f>
        <v>#DIV/0!</v>
      </c>
      <c r="X45" s="13" t="e">
        <f t="shared" ref="X45" si="526">X44/X40</f>
        <v>#DIV/0!</v>
      </c>
      <c r="Y45" s="13" t="e">
        <f t="shared" ref="Y45" si="527">Y44/Y40</f>
        <v>#DIV/0!</v>
      </c>
      <c r="Z45" s="13" t="e">
        <f t="shared" ref="Z45" si="528">Z44/Z40</f>
        <v>#DIV/0!</v>
      </c>
      <c r="AA45" s="13" t="e">
        <f t="shared" ref="AA45:AD45" si="529">AA44/AA40</f>
        <v>#DIV/0!</v>
      </c>
      <c r="AB45" s="13" t="e">
        <f t="shared" ref="AB45" si="530">AB44/AB40</f>
        <v>#DIV/0!</v>
      </c>
      <c r="AC45" s="163">
        <f t="shared" si="529"/>
        <v>3.4838980207983896</v>
      </c>
      <c r="AD45" s="14">
        <f t="shared" si="529"/>
        <v>1.0731454750847245</v>
      </c>
      <c r="AE45" s="13" t="e">
        <f t="shared" ref="AE45" si="531">AE44/AE40</f>
        <v>#DIV/0!</v>
      </c>
      <c r="AF45" s="13" t="e">
        <f t="shared" ref="AF45" si="532">AF44/AF40</f>
        <v>#DIV/0!</v>
      </c>
      <c r="AG45" s="13" t="e">
        <f t="shared" ref="AG45" si="533">AG44/AG40</f>
        <v>#DIV/0!</v>
      </c>
      <c r="AH45" s="13" t="e">
        <f t="shared" ref="AH45" si="534">AH44/AH40</f>
        <v>#DIV/0!</v>
      </c>
      <c r="AI45" s="13" t="e">
        <f t="shared" ref="AI45" si="535">AI44/AI40</f>
        <v>#DIV/0!</v>
      </c>
      <c r="AJ45" s="13" t="e">
        <f t="shared" ref="AJ45" si="536">AJ44/AJ40</f>
        <v>#DIV/0!</v>
      </c>
      <c r="AK45" s="13">
        <f t="shared" ref="AK45" si="537">AK44/AK40</f>
        <v>11.625163826998689</v>
      </c>
      <c r="AL45" s="13">
        <f t="shared" ref="AL45" si="538">AL44/AL40</f>
        <v>0.26507818317200299</v>
      </c>
      <c r="AM45" s="13" t="e">
        <f t="shared" ref="AM45" si="539">AM44/AM40</f>
        <v>#DIV/0!</v>
      </c>
      <c r="AN45" s="13" t="e">
        <f t="shared" ref="AN45" si="540">AN44/AN40</f>
        <v>#DIV/0!</v>
      </c>
      <c r="AO45" s="163">
        <f t="shared" ref="AO45" si="541">AO44/AO40</f>
        <v>-0.63472912230896616</v>
      </c>
      <c r="AP45" s="13">
        <f t="shared" ref="AP45" si="542">AP44/AP40</f>
        <v>-0.78425026968716294</v>
      </c>
      <c r="AQ45" s="163">
        <f t="shared" ref="AQ45" si="543">AQ44/AQ40</f>
        <v>1.8289178032084444E-3</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t="e">
        <f t="shared" ref="AX45" si="550">AX44/AX40</f>
        <v>#DIV/0!</v>
      </c>
      <c r="AY45" s="13" t="e">
        <f t="shared" ref="AY45" si="551">AY44/AY40</f>
        <v>#DIV/0!</v>
      </c>
      <c r="AZ45" s="13" t="e">
        <f t="shared" ref="AZ45" si="552">AZ44/AZ40</f>
        <v>#DIV/0!</v>
      </c>
      <c r="BA45" s="13" t="e">
        <f t="shared" ref="BA45" si="553">BA44/BA40</f>
        <v>#DIV/0!</v>
      </c>
      <c r="BB45" s="163">
        <f t="shared" ref="BB45" si="554">BB44/BB40</f>
        <v>1.5192307692307692</v>
      </c>
      <c r="BC45" s="13">
        <f t="shared" ref="BC45" si="555">BC44/BC40</f>
        <v>-0.39534883720930231</v>
      </c>
      <c r="BD45" s="13">
        <f t="shared" ref="BD45" si="556">BD44/BD40</f>
        <v>-0.39534883720930231</v>
      </c>
      <c r="BE45" s="13" t="e">
        <f t="shared" ref="BE45" si="557">BE44/BE40</f>
        <v>#DIV/0!</v>
      </c>
      <c r="BF45" s="13">
        <f t="shared" ref="BF45" si="558">BF44/BF40</f>
        <v>-0.41133455210237663</v>
      </c>
      <c r="BG45" s="13" t="e">
        <f t="shared" ref="BG45:BH45" si="559">BG44/BG40</f>
        <v>#DIV/0!</v>
      </c>
      <c r="BH45" s="163">
        <f t="shared" si="559"/>
        <v>0.95388108108108105</v>
      </c>
      <c r="BI45" s="46">
        <f t="shared" ref="BI45" si="560">BI44/BI40</f>
        <v>1.0025346271025883</v>
      </c>
      <c r="BJ45" s="13" t="e">
        <f t="shared" ref="BJ45:BK45" si="561">BJ44/BJ40</f>
        <v>#DIV/0!</v>
      </c>
      <c r="BK45" s="52">
        <f t="shared" si="561"/>
        <v>1.0025346271025883</v>
      </c>
      <c r="BM45" s="14">
        <f t="shared" ref="BM45" si="562">BM44/BM40</f>
        <v>0.95388108108108105</v>
      </c>
    </row>
    <row r="46" spans="1:65" ht="15.75">
      <c r="A46" s="130"/>
      <c r="B46" s="5" t="s">
        <v>307</v>
      </c>
      <c r="C46" s="128">
        <f>C41/C38</f>
        <v>0.19070174258225123</v>
      </c>
      <c r="D46" s="128">
        <f t="shared" ref="D46:BK46" si="563">D41/D38</f>
        <v>0.19601164023551174</v>
      </c>
      <c r="E46" s="128" t="e">
        <f t="shared" si="563"/>
        <v>#DIV/0!</v>
      </c>
      <c r="F46" s="128">
        <f t="shared" si="563"/>
        <v>0.16771284590221908</v>
      </c>
      <c r="G46" s="128">
        <f t="shared" si="563"/>
        <v>0.20683183183183182</v>
      </c>
      <c r="H46" s="128" t="e">
        <f t="shared" si="563"/>
        <v>#DIV/0!</v>
      </c>
      <c r="I46" s="128" t="e">
        <f t="shared" si="563"/>
        <v>#DIV/0!</v>
      </c>
      <c r="J46" s="128" t="e">
        <f t="shared" si="563"/>
        <v>#DIV/0!</v>
      </c>
      <c r="K46" s="128">
        <f t="shared" si="563"/>
        <v>5.5045871559633031E-2</v>
      </c>
      <c r="L46" s="128">
        <f t="shared" si="563"/>
        <v>0.15240303541315345</v>
      </c>
      <c r="M46" s="128">
        <f t="shared" si="563"/>
        <v>0.12420463222193942</v>
      </c>
      <c r="N46" s="128">
        <f t="shared" si="563"/>
        <v>7.1428571428571425E-2</v>
      </c>
      <c r="O46" s="128">
        <f t="shared" si="563"/>
        <v>0</v>
      </c>
      <c r="P46" s="128">
        <f t="shared" si="563"/>
        <v>7.2758037225042302E-2</v>
      </c>
      <c r="Q46" s="128" t="e">
        <f t="shared" si="563"/>
        <v>#DIV/0!</v>
      </c>
      <c r="R46" s="128">
        <f t="shared" si="563"/>
        <v>0</v>
      </c>
      <c r="S46" s="128" t="e">
        <f t="shared" si="563"/>
        <v>#DIV/0!</v>
      </c>
      <c r="T46" s="128" t="e">
        <f t="shared" si="563"/>
        <v>#DIV/0!</v>
      </c>
      <c r="U46" s="128" t="e">
        <f t="shared" si="563"/>
        <v>#DIV/0!</v>
      </c>
      <c r="V46" s="178">
        <f t="shared" si="563"/>
        <v>0.19730193850929625</v>
      </c>
      <c r="W46" s="128" t="e">
        <f t="shared" si="563"/>
        <v>#DIV/0!</v>
      </c>
      <c r="X46" s="128" t="e">
        <f t="shared" si="563"/>
        <v>#DIV/0!</v>
      </c>
      <c r="Y46" s="128" t="e">
        <f t="shared" si="563"/>
        <v>#DIV/0!</v>
      </c>
      <c r="Z46" s="128" t="e">
        <f t="shared" si="563"/>
        <v>#DIV/0!</v>
      </c>
      <c r="AA46" s="128" t="e">
        <f t="shared" si="563"/>
        <v>#DIV/0!</v>
      </c>
      <c r="AB46" s="128" t="e">
        <f t="shared" ref="AB46" si="564">AB41/AB38</f>
        <v>#DIV/0!</v>
      </c>
      <c r="AC46" s="178">
        <f t="shared" si="563"/>
        <v>0.27750903126686877</v>
      </c>
      <c r="AD46" s="217">
        <f t="shared" si="563"/>
        <v>0.21594968898825576</v>
      </c>
      <c r="AE46" s="128">
        <f t="shared" si="563"/>
        <v>0</v>
      </c>
      <c r="AF46" s="128" t="e">
        <f t="shared" si="563"/>
        <v>#DIV/0!</v>
      </c>
      <c r="AG46" s="128" t="e">
        <f t="shared" si="563"/>
        <v>#DIV/0!</v>
      </c>
      <c r="AH46" s="128" t="e">
        <f t="shared" si="563"/>
        <v>#DIV/0!</v>
      </c>
      <c r="AI46" s="128" t="e">
        <f t="shared" si="563"/>
        <v>#DIV/0!</v>
      </c>
      <c r="AJ46" s="128" t="e">
        <f t="shared" si="563"/>
        <v>#DIV/0!</v>
      </c>
      <c r="AK46" s="128">
        <f t="shared" si="563"/>
        <v>1.4894242068155112</v>
      </c>
      <c r="AL46" s="128">
        <f t="shared" si="563"/>
        <v>0.26316604708798019</v>
      </c>
      <c r="AM46" s="128" t="e">
        <f t="shared" si="563"/>
        <v>#DIV/0!</v>
      </c>
      <c r="AN46" s="128" t="e">
        <f t="shared" si="563"/>
        <v>#DIV/0!</v>
      </c>
      <c r="AO46" s="178">
        <f t="shared" si="563"/>
        <v>6.8879371877230547E-2</v>
      </c>
      <c r="AP46" s="128">
        <f t="shared" si="563"/>
        <v>5.0322521615810419E-2</v>
      </c>
      <c r="AQ46" s="178">
        <f t="shared" si="563"/>
        <v>0.22400859953730751</v>
      </c>
      <c r="AR46" s="128" t="e">
        <f t="shared" si="563"/>
        <v>#DIV/0!</v>
      </c>
      <c r="AS46" s="128" t="e">
        <f t="shared" si="563"/>
        <v>#DIV/0!</v>
      </c>
      <c r="AT46" s="128" t="e">
        <f t="shared" si="563"/>
        <v>#DIV/0!</v>
      </c>
      <c r="AU46" s="128" t="e">
        <f t="shared" si="563"/>
        <v>#DIV/0!</v>
      </c>
      <c r="AV46" s="128" t="e">
        <f t="shared" si="563"/>
        <v>#DIV/0!</v>
      </c>
      <c r="AW46" s="128" t="e">
        <f t="shared" si="563"/>
        <v>#DIV/0!</v>
      </c>
      <c r="AX46" s="128" t="e">
        <f t="shared" si="563"/>
        <v>#DIV/0!</v>
      </c>
      <c r="AY46" s="128" t="e">
        <f t="shared" si="563"/>
        <v>#DIV/0!</v>
      </c>
      <c r="AZ46" s="128" t="e">
        <f t="shared" si="563"/>
        <v>#DIV/0!</v>
      </c>
      <c r="BA46" s="128" t="e">
        <f t="shared" si="563"/>
        <v>#DIV/0!</v>
      </c>
      <c r="BB46" s="178">
        <f t="shared" si="563"/>
        <v>0.21528483434320625</v>
      </c>
      <c r="BC46" s="128">
        <f t="shared" si="563"/>
        <v>9.9047619047619051E-2</v>
      </c>
      <c r="BD46" s="128">
        <f t="shared" si="563"/>
        <v>9.7560975609756101E-2</v>
      </c>
      <c r="BE46" s="128" t="e">
        <f t="shared" si="563"/>
        <v>#DIV/0!</v>
      </c>
      <c r="BF46" s="128">
        <f t="shared" si="563"/>
        <v>9.5266272189349119E-2</v>
      </c>
      <c r="BG46" s="128">
        <f t="shared" si="563"/>
        <v>0</v>
      </c>
      <c r="BH46" s="178">
        <f t="shared" si="563"/>
        <v>0.32884523709884605</v>
      </c>
      <c r="BI46" s="128">
        <f t="shared" si="563"/>
        <v>0.26937104167455894</v>
      </c>
      <c r="BJ46" s="128">
        <f t="shared" si="563"/>
        <v>0</v>
      </c>
      <c r="BK46" s="128">
        <f t="shared" si="563"/>
        <v>0.27510538431642201</v>
      </c>
      <c r="BM46" s="128" t="e">
        <f t="shared" ref="BM46" si="565">BM41/BM38</f>
        <v>#DIV/0!</v>
      </c>
    </row>
    <row r="47" spans="1:65" s="181" customFormat="1" ht="15.75">
      <c r="A47" s="130"/>
      <c r="B47" s="5" t="s">
        <v>308</v>
      </c>
      <c r="C47" s="11">
        <f>C38-C41</f>
        <v>60143</v>
      </c>
      <c r="D47" s="11">
        <f t="shared" ref="D47:BK47" si="566">D38-D41</f>
        <v>35640</v>
      </c>
      <c r="E47" s="11">
        <f t="shared" si="566"/>
        <v>0</v>
      </c>
      <c r="F47" s="11">
        <f t="shared" si="566"/>
        <v>9414</v>
      </c>
      <c r="G47" s="11">
        <f t="shared" si="566"/>
        <v>4226</v>
      </c>
      <c r="H47" s="11">
        <f t="shared" si="566"/>
        <v>0</v>
      </c>
      <c r="I47" s="11">
        <f t="shared" si="566"/>
        <v>0</v>
      </c>
      <c r="J47" s="11">
        <f t="shared" si="566"/>
        <v>0</v>
      </c>
      <c r="K47" s="11">
        <f t="shared" si="566"/>
        <v>206</v>
      </c>
      <c r="L47" s="11">
        <f t="shared" si="566"/>
        <v>4021</v>
      </c>
      <c r="M47" s="11">
        <f t="shared" si="566"/>
        <v>3441</v>
      </c>
      <c r="N47" s="11">
        <f t="shared" si="566"/>
        <v>13</v>
      </c>
      <c r="O47" s="11">
        <f t="shared" si="566"/>
        <v>435</v>
      </c>
      <c r="P47" s="11">
        <f t="shared" si="566"/>
        <v>3836</v>
      </c>
      <c r="Q47" s="11">
        <f t="shared" si="566"/>
        <v>0</v>
      </c>
      <c r="R47" s="11">
        <f t="shared" si="566"/>
        <v>283</v>
      </c>
      <c r="S47" s="11">
        <f t="shared" si="566"/>
        <v>0</v>
      </c>
      <c r="T47" s="11">
        <f t="shared" si="566"/>
        <v>0</v>
      </c>
      <c r="U47" s="11">
        <f t="shared" si="566"/>
        <v>0</v>
      </c>
      <c r="V47" s="11">
        <f t="shared" si="566"/>
        <v>48613</v>
      </c>
      <c r="W47" s="11">
        <f t="shared" si="566"/>
        <v>0</v>
      </c>
      <c r="X47" s="11">
        <f t="shared" si="566"/>
        <v>0</v>
      </c>
      <c r="Y47" s="11">
        <f t="shared" si="566"/>
        <v>0</v>
      </c>
      <c r="Z47" s="11">
        <f t="shared" si="566"/>
        <v>0</v>
      </c>
      <c r="AA47" s="11">
        <f t="shared" si="566"/>
        <v>0</v>
      </c>
      <c r="AB47" s="11">
        <f t="shared" si="566"/>
        <v>0</v>
      </c>
      <c r="AC47" s="11">
        <f t="shared" si="566"/>
        <v>69599</v>
      </c>
      <c r="AD47" s="11">
        <f t="shared" si="566"/>
        <v>239870</v>
      </c>
      <c r="AE47" s="11">
        <f t="shared" si="566"/>
        <v>58</v>
      </c>
      <c r="AF47" s="11">
        <f t="shared" si="566"/>
        <v>0</v>
      </c>
      <c r="AG47" s="11">
        <f t="shared" si="566"/>
        <v>0</v>
      </c>
      <c r="AH47" s="11">
        <f t="shared" si="566"/>
        <v>0</v>
      </c>
      <c r="AI47" s="11">
        <f t="shared" si="566"/>
        <v>0</v>
      </c>
      <c r="AJ47" s="11">
        <f t="shared" si="566"/>
        <v>0</v>
      </c>
      <c r="AK47" s="11">
        <f t="shared" si="566"/>
        <v>-15827</v>
      </c>
      <c r="AL47" s="11">
        <f t="shared" si="566"/>
        <v>4757</v>
      </c>
      <c r="AM47" s="11">
        <f t="shared" si="566"/>
        <v>0</v>
      </c>
      <c r="AN47" s="11">
        <f t="shared" si="566"/>
        <v>0</v>
      </c>
      <c r="AO47" s="11">
        <f t="shared" si="566"/>
        <v>20872</v>
      </c>
      <c r="AP47" s="11">
        <f t="shared" si="566"/>
        <v>41518</v>
      </c>
      <c r="AQ47" s="11">
        <f t="shared" si="566"/>
        <v>66414</v>
      </c>
      <c r="AR47" s="11">
        <f t="shared" si="566"/>
        <v>0</v>
      </c>
      <c r="AS47" s="11">
        <f t="shared" si="566"/>
        <v>0</v>
      </c>
      <c r="AT47" s="11">
        <f t="shared" si="566"/>
        <v>0</v>
      </c>
      <c r="AU47" s="11">
        <f t="shared" si="566"/>
        <v>0</v>
      </c>
      <c r="AV47" s="11">
        <f t="shared" si="566"/>
        <v>0</v>
      </c>
      <c r="AW47" s="11">
        <f t="shared" si="566"/>
        <v>0</v>
      </c>
      <c r="AX47" s="11">
        <f t="shared" si="566"/>
        <v>0</v>
      </c>
      <c r="AY47" s="11">
        <f t="shared" si="566"/>
        <v>0</v>
      </c>
      <c r="AZ47" s="11">
        <f t="shared" si="566"/>
        <v>0</v>
      </c>
      <c r="BA47" s="11">
        <f t="shared" si="566"/>
        <v>0</v>
      </c>
      <c r="BB47" s="11">
        <f t="shared" si="566"/>
        <v>62552</v>
      </c>
      <c r="BC47" s="11">
        <f t="shared" si="566"/>
        <v>473</v>
      </c>
      <c r="BD47" s="11">
        <f t="shared" si="566"/>
        <v>481</v>
      </c>
      <c r="BE47" s="11">
        <f t="shared" si="566"/>
        <v>0</v>
      </c>
      <c r="BF47" s="11">
        <f t="shared" si="566"/>
        <v>3058</v>
      </c>
      <c r="BG47" s="11">
        <f t="shared" si="566"/>
        <v>78</v>
      </c>
      <c r="BH47" s="11">
        <f t="shared" si="566"/>
        <v>184434</v>
      </c>
      <c r="BI47" s="11">
        <f t="shared" si="566"/>
        <v>424304</v>
      </c>
      <c r="BJ47" s="11">
        <f t="shared" si="566"/>
        <v>12105</v>
      </c>
      <c r="BK47" s="11">
        <f t="shared" si="566"/>
        <v>412199</v>
      </c>
      <c r="BL47" s="11">
        <f t="shared" ref="BL47:BM47" si="567">BL41-BL38</f>
        <v>156431</v>
      </c>
      <c r="BM47" s="11">
        <f t="shared" si="567"/>
        <v>90367</v>
      </c>
    </row>
    <row r="48" spans="1:65" s="181" customFormat="1" ht="15.7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6"/>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44"/>
      <c r="BJ48" s="5"/>
      <c r="BK48" s="50"/>
    </row>
    <row r="49" spans="1:65" s="234" customFormat="1" ht="15.75">
      <c r="A49" s="228" t="s">
        <v>134</v>
      </c>
      <c r="B49" s="222" t="str">
        <f>B38</f>
        <v xml:space="preserve">VOA 2024-25 </v>
      </c>
      <c r="C49" s="224">
        <v>288679</v>
      </c>
      <c r="D49" s="224">
        <v>160348</v>
      </c>
      <c r="E49" s="224">
        <v>0</v>
      </c>
      <c r="F49" s="224">
        <v>32825</v>
      </c>
      <c r="G49" s="224">
        <v>20520</v>
      </c>
      <c r="H49" s="224">
        <v>0</v>
      </c>
      <c r="I49" s="224">
        <v>0</v>
      </c>
      <c r="J49" s="224">
        <v>197</v>
      </c>
      <c r="K49" s="224">
        <v>227</v>
      </c>
      <c r="L49" s="224">
        <v>5076</v>
      </c>
      <c r="M49" s="224">
        <v>5323</v>
      </c>
      <c r="N49" s="224">
        <v>126</v>
      </c>
      <c r="O49" s="224">
        <v>2086</v>
      </c>
      <c r="P49" s="224">
        <v>32976</v>
      </c>
      <c r="Q49" s="224">
        <v>0</v>
      </c>
      <c r="R49" s="224">
        <v>1235</v>
      </c>
      <c r="S49" s="224">
        <v>0</v>
      </c>
      <c r="T49" s="224">
        <v>0</v>
      </c>
      <c r="U49" s="224">
        <v>0</v>
      </c>
      <c r="V49" s="224">
        <v>0</v>
      </c>
      <c r="W49" s="224">
        <v>0</v>
      </c>
      <c r="X49" s="224">
        <v>0</v>
      </c>
      <c r="Y49" s="224">
        <v>0</v>
      </c>
      <c r="Z49" s="224">
        <v>0</v>
      </c>
      <c r="AA49" s="224">
        <v>0</v>
      </c>
      <c r="AB49" s="224">
        <v>0</v>
      </c>
      <c r="AC49" s="224">
        <v>0</v>
      </c>
      <c r="AD49" s="225">
        <f t="shared" ref="AD49:AD50" si="568">SUM(C49:AC49)</f>
        <v>549618</v>
      </c>
      <c r="AE49" s="224">
        <v>2069</v>
      </c>
      <c r="AF49" s="224">
        <v>16</v>
      </c>
      <c r="AG49" s="224">
        <v>746</v>
      </c>
      <c r="AH49" s="224">
        <v>0</v>
      </c>
      <c r="AI49" s="224">
        <v>0</v>
      </c>
      <c r="AJ49" s="224">
        <v>0</v>
      </c>
      <c r="AK49" s="224">
        <v>23637</v>
      </c>
      <c r="AL49" s="224">
        <v>31582</v>
      </c>
      <c r="AM49" s="224">
        <v>0</v>
      </c>
      <c r="AN49" s="224">
        <v>958</v>
      </c>
      <c r="AO49" s="224">
        <v>82834</v>
      </c>
      <c r="AP49" s="224">
        <v>80297</v>
      </c>
      <c r="AQ49" s="224">
        <v>0</v>
      </c>
      <c r="AR49" s="224">
        <v>0</v>
      </c>
      <c r="AS49" s="224">
        <v>0</v>
      </c>
      <c r="AT49" s="224">
        <v>0</v>
      </c>
      <c r="AU49" s="224">
        <v>0</v>
      </c>
      <c r="AV49" s="224">
        <v>0</v>
      </c>
      <c r="AW49" s="224">
        <v>0</v>
      </c>
      <c r="AX49" s="224">
        <v>549</v>
      </c>
      <c r="AY49" s="224">
        <v>0</v>
      </c>
      <c r="AZ49" s="224">
        <v>0</v>
      </c>
      <c r="BA49" s="224">
        <v>0</v>
      </c>
      <c r="BB49" s="224">
        <v>0</v>
      </c>
      <c r="BC49" s="224">
        <v>4142</v>
      </c>
      <c r="BD49" s="224">
        <v>4124</v>
      </c>
      <c r="BE49" s="224">
        <v>0</v>
      </c>
      <c r="BF49" s="224">
        <v>22489</v>
      </c>
      <c r="BG49" s="224">
        <v>50135</v>
      </c>
      <c r="BH49" s="229">
        <f>SUM(AE49:BG49)</f>
        <v>303578</v>
      </c>
      <c r="BI49" s="230">
        <f>AD49+BH49</f>
        <v>853196</v>
      </c>
      <c r="BJ49" s="279">
        <v>7715</v>
      </c>
      <c r="BK49" s="225">
        <f t="shared" ref="BK49:BK50" si="569">BI49-BJ49</f>
        <v>845481</v>
      </c>
      <c r="BL49" s="234">
        <v>5</v>
      </c>
      <c r="BM49" s="235"/>
    </row>
    <row r="50" spans="1:65" s="41" customFormat="1" ht="15.75">
      <c r="A50" s="136"/>
      <c r="B50" s="218" t="s">
        <v>315</v>
      </c>
      <c r="C50" s="10">
        <v>54847</v>
      </c>
      <c r="D50" s="10">
        <v>30466</v>
      </c>
      <c r="E50" s="10">
        <v>0</v>
      </c>
      <c r="F50" s="10">
        <v>6238</v>
      </c>
      <c r="G50" s="10">
        <v>3899</v>
      </c>
      <c r="H50" s="10">
        <f>IF('[1]Upto Month Current'!$F$9="",0,'[1]Upto Month Current'!$F$9)</f>
        <v>0</v>
      </c>
      <c r="I50" s="10">
        <f>IF('[1]Upto Month Current'!$F$10="",0,'[1]Upto Month Current'!$F$10)</f>
        <v>0</v>
      </c>
      <c r="J50" s="10">
        <v>37</v>
      </c>
      <c r="K50" s="10">
        <v>44</v>
      </c>
      <c r="L50" s="10">
        <v>966</v>
      </c>
      <c r="M50" s="10">
        <v>1011</v>
      </c>
      <c r="N50" s="10">
        <v>24</v>
      </c>
      <c r="O50" s="10">
        <v>395</v>
      </c>
      <c r="P50" s="10">
        <v>6265</v>
      </c>
      <c r="Q50" s="10">
        <v>0</v>
      </c>
      <c r="R50" s="10">
        <v>235</v>
      </c>
      <c r="S50" s="10">
        <f>IF('[1]Upto Month Current'!$F$26="",0,'[1]Upto Month Current'!$F$26)</f>
        <v>0</v>
      </c>
      <c r="T50" s="10">
        <f>IF('[1]Upto Month Current'!$F$27="",0,'[1]Upto Month Current'!$F$27)</f>
        <v>0</v>
      </c>
      <c r="U50" s="10">
        <f>IF('[1]Upto Month Current'!$F$30="",0,'[1]Upto Month Current'!$F$30)</f>
        <v>0</v>
      </c>
      <c r="V50" s="10">
        <v>0</v>
      </c>
      <c r="W50" s="10">
        <f>IF('[1]Upto Month Current'!$F$39="",0,'[1]Upto Month Current'!$F$39)</f>
        <v>0</v>
      </c>
      <c r="X50" s="10">
        <f>IF('[1]Upto Month Current'!$F$40="",0,'[1]Upto Month Current'!$F$40)</f>
        <v>0</v>
      </c>
      <c r="Y50" s="10">
        <f>IF('[1]Upto Month Current'!$F$42="",0,'[1]Upto Month Current'!$F$42)</f>
        <v>0</v>
      </c>
      <c r="Z50" s="10">
        <f>IF('[1]Upto Month Current'!$F$43="",0,'[1]Upto Month Current'!$F$43)</f>
        <v>0</v>
      </c>
      <c r="AA50" s="10">
        <f>IF('[1]Upto Month Current'!$F$44="",0,'[1]Upto Month Current'!$F$44)</f>
        <v>0</v>
      </c>
      <c r="AB50" s="10">
        <v>0</v>
      </c>
      <c r="AC50" s="10">
        <f>IF('[1]Upto Month Current'!$F$51="",0,'[1]Upto Month Current'!$F$51)</f>
        <v>0</v>
      </c>
      <c r="AD50" s="123">
        <f t="shared" si="568"/>
        <v>104427</v>
      </c>
      <c r="AE50" s="10">
        <v>497</v>
      </c>
      <c r="AF50" s="10">
        <v>4</v>
      </c>
      <c r="AG50" s="10">
        <v>179</v>
      </c>
      <c r="AH50" s="10">
        <v>0</v>
      </c>
      <c r="AI50" s="10">
        <v>0</v>
      </c>
      <c r="AJ50" s="10">
        <v>0</v>
      </c>
      <c r="AK50" s="10">
        <v>5673</v>
      </c>
      <c r="AL50" s="10">
        <v>7579</v>
      </c>
      <c r="AM50" s="10">
        <v>0</v>
      </c>
      <c r="AN50" s="10">
        <v>230</v>
      </c>
      <c r="AO50" s="10">
        <v>19881</v>
      </c>
      <c r="AP50" s="10">
        <v>19271</v>
      </c>
      <c r="AQ50" s="10">
        <v>0</v>
      </c>
      <c r="AR50" s="10">
        <v>0</v>
      </c>
      <c r="AS50" s="10">
        <v>0</v>
      </c>
      <c r="AT50" s="10">
        <f>IF('[1]Upto Month Current'!$F$38="",0,'[1]Upto Month Current'!$F$38)</f>
        <v>0</v>
      </c>
      <c r="AU50" s="10">
        <f>IF('[1]Upto Month Current'!$F$41="",0,'[1]Upto Month Current'!$F$41)</f>
        <v>0</v>
      </c>
      <c r="AV50" s="10">
        <v>0</v>
      </c>
      <c r="AW50" s="10">
        <v>0</v>
      </c>
      <c r="AX50" s="10">
        <v>132</v>
      </c>
      <c r="AY50" s="10">
        <v>0</v>
      </c>
      <c r="AZ50" s="10">
        <v>0</v>
      </c>
      <c r="BA50" s="10">
        <v>0</v>
      </c>
      <c r="BB50" s="10">
        <v>0</v>
      </c>
      <c r="BC50" s="10">
        <v>994</v>
      </c>
      <c r="BD50" s="10">
        <v>991</v>
      </c>
      <c r="BE50" s="10">
        <v>0</v>
      </c>
      <c r="BF50" s="10">
        <v>5397</v>
      </c>
      <c r="BG50" s="10">
        <v>12032</v>
      </c>
      <c r="BH50" s="10">
        <f>SUM(AE50:BG50)</f>
        <v>72860</v>
      </c>
      <c r="BI50" s="220">
        <f>AD50+BH50</f>
        <v>177287</v>
      </c>
      <c r="BJ50" s="278">
        <v>1852</v>
      </c>
      <c r="BK50" s="10">
        <f t="shared" si="569"/>
        <v>175435</v>
      </c>
      <c r="BM50" s="219"/>
    </row>
    <row r="51" spans="1:65" ht="15.75">
      <c r="A51" s="130"/>
      <c r="B51" s="12" t="s">
        <v>316</v>
      </c>
      <c r="C51" s="9">
        <f>IF('Upto Month COPPY'!$F$4="",0,'Upto Month COPPY'!$F$4)</f>
        <v>50904</v>
      </c>
      <c r="D51" s="9">
        <f>IF('Upto Month COPPY'!$F$5="",0,'Upto Month COPPY'!$F$5)</f>
        <v>27084</v>
      </c>
      <c r="E51" s="9">
        <f>IF('Upto Month COPPY'!$F$6="",0,'Upto Month COPPY'!$F$6)</f>
        <v>2</v>
      </c>
      <c r="F51" s="9">
        <f>IF('Upto Month COPPY'!$F$7="",0,'Upto Month COPPY'!$F$7)</f>
        <v>4821</v>
      </c>
      <c r="G51" s="9">
        <f>IF('Upto Month COPPY'!$F$8="",0,'Upto Month COPPY'!$F$8)</f>
        <v>3607</v>
      </c>
      <c r="H51" s="9">
        <f>IF('Upto Month COPPY'!$F$9="",0,'Upto Month COPPY'!$F$9)</f>
        <v>0</v>
      </c>
      <c r="I51" s="9">
        <f>IF('Upto Month COPPY'!$F$10="",0,'Upto Month COPPY'!$F$10)</f>
        <v>0</v>
      </c>
      <c r="J51" s="9">
        <f>IF('Upto Month COPPY'!$F$11="",0,'Upto Month COPPY'!$F$11)</f>
        <v>0</v>
      </c>
      <c r="K51" s="9">
        <f>IF('Upto Month COPPY'!$F$12="",0,'Upto Month COPPY'!$F$12)</f>
        <v>75</v>
      </c>
      <c r="L51" s="9">
        <f>IF('Upto Month COPPY'!$F$13="",0,'Upto Month COPPY'!$F$13)</f>
        <v>1852</v>
      </c>
      <c r="M51" s="9">
        <f>IF('Upto Month COPPY'!$F$14="",0,'Upto Month COPPY'!$F$14)</f>
        <v>1112</v>
      </c>
      <c r="N51" s="9">
        <f>IF('Upto Month COPPY'!$F$15="",0,'Upto Month COPPY'!$F$15)</f>
        <v>16</v>
      </c>
      <c r="O51" s="9">
        <f>IF('Upto Month COPPY'!$F$16="",0,'Upto Month COPPY'!$F$16)</f>
        <v>385</v>
      </c>
      <c r="P51" s="9">
        <f>IF('Upto Month COPPY'!$F$17="",0,'Upto Month COPPY'!$F$17)</f>
        <v>11710</v>
      </c>
      <c r="Q51" s="9">
        <f>IF('Upto Month COPPY'!$F$18="",0,'Upto Month COPPY'!$F$18)</f>
        <v>0</v>
      </c>
      <c r="R51" s="9">
        <f>IF('Upto Month COPPY'!$F$21="",0,'Upto Month COPPY'!$F$21)</f>
        <v>490</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0</v>
      </c>
      <c r="Z51" s="9">
        <f>IF('Upto Month COPPY'!$F$43="",0,'Upto Month COPPY'!$F$43)</f>
        <v>0</v>
      </c>
      <c r="AA51" s="9">
        <f>IF('Upto Month COPPY'!$F$44="",0,'Upto Month COPPY'!$F$44)</f>
        <v>0</v>
      </c>
      <c r="AB51" s="9">
        <f>IF('Upto Month COPPY'!$F$48="",0,'Upto Month COPPY'!$F$48)</f>
        <v>0</v>
      </c>
      <c r="AC51" s="9">
        <f>IF('Upto Month COPPY'!$F$51="",0,'Upto Month COPPY'!$F$51)</f>
        <v>0</v>
      </c>
      <c r="AD51" s="123">
        <f t="shared" ref="AD51:AD52" si="570">SUM(C51:AC51)</f>
        <v>102058</v>
      </c>
      <c r="AE51" s="9">
        <f>IF('Upto Month COPPY'!$F$19="",0,'Upto Month COPPY'!$F$19)</f>
        <v>357</v>
      </c>
      <c r="AF51" s="9">
        <f>IF('Upto Month COPPY'!$F$20="",0,'Upto Month COPPY'!$F$20)</f>
        <v>69</v>
      </c>
      <c r="AG51" s="9">
        <f>IF('Upto Month COPPY'!$F$22="",0,'Upto Month COPPY'!$F$22)</f>
        <v>527</v>
      </c>
      <c r="AH51" s="9">
        <f>IF('Upto Month COPPY'!$F$23="",0,'Upto Month COPPY'!$F$23)</f>
        <v>0</v>
      </c>
      <c r="AI51" s="9">
        <f>IF('Upto Month COPPY'!$F$24="",0,'Upto Month COPPY'!$F$24)</f>
        <v>0</v>
      </c>
      <c r="AJ51" s="9">
        <f>IF('Upto Month COPPY'!$F$25="",0,'Upto Month COPPY'!$F$25)</f>
        <v>0</v>
      </c>
      <c r="AK51" s="9">
        <f>IF('Upto Month COPPY'!$F$28="",0,'Upto Month COPPY'!$F$28)</f>
        <v>-2062</v>
      </c>
      <c r="AL51" s="9">
        <f>IF('Upto Month COPPY'!$F$29="",0,'Upto Month COPPY'!$F$29)</f>
        <v>64531</v>
      </c>
      <c r="AM51" s="9">
        <f>IF('Upto Month COPPY'!$F$31="",0,'Upto Month COPPY'!$F$31)</f>
        <v>0</v>
      </c>
      <c r="AN51" s="9">
        <f>IF('Upto Month COPPY'!$F$32="",0,'Upto Month COPPY'!$F$32)</f>
        <v>109</v>
      </c>
      <c r="AO51" s="9">
        <f>IF('Upto Month COPPY'!$F$33="",0,'Upto Month COPPY'!$F$33)</f>
        <v>10942</v>
      </c>
      <c r="AP51" s="9">
        <f>IF('Upto Month COPPY'!$F$34="",0,'Upto Month COPPY'!$F$34)</f>
        <v>-1339</v>
      </c>
      <c r="AQ51" s="9">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1644</v>
      </c>
      <c r="BD51" s="9">
        <f>IF('Upto Month COPPY'!$F$54="",0,'Upto Month COPPY'!$F$54)</f>
        <v>1644</v>
      </c>
      <c r="BE51" s="9">
        <f>IF('Upto Month COPPY'!$F$55="",0,'Upto Month COPPY'!$F$55)</f>
        <v>0</v>
      </c>
      <c r="BF51" s="9">
        <f>IF('Upto Month COPPY'!$F$56="",0,'Upto Month COPPY'!$F$56)</f>
        <v>3447</v>
      </c>
      <c r="BG51" s="9">
        <f>IF('Upto Month COPPY'!$F$58="",0,'Upto Month COPPY'!$F$58)</f>
        <v>552</v>
      </c>
      <c r="BH51" s="9">
        <f>SUM(AE51:BG51)</f>
        <v>80421</v>
      </c>
      <c r="BI51" s="127">
        <f>AD51+BH51</f>
        <v>182479</v>
      </c>
      <c r="BJ51" s="9">
        <f>IF('Upto Month COPPY'!$F$60="",0,'Upto Month COPPY'!$F$60)</f>
        <v>0</v>
      </c>
      <c r="BK51" s="51">
        <f t="shared" ref="BK51:BK52" si="571">BI51-BJ51</f>
        <v>182479</v>
      </c>
      <c r="BL51">
        <f>'Upto Month COPPY'!$F$61</f>
        <v>182479</v>
      </c>
      <c r="BM51" s="30">
        <f t="shared" ref="BM51:BM55" si="572">BK51-AD51</f>
        <v>80421</v>
      </c>
    </row>
    <row r="52" spans="1:65" ht="15.75" customHeight="1">
      <c r="A52" s="130"/>
      <c r="B52" s="183" t="s">
        <v>317</v>
      </c>
      <c r="C52" s="9">
        <f>IF('Upto Month Current'!$F$4="",0,'Upto Month Current'!$F$4)</f>
        <v>54325</v>
      </c>
      <c r="D52" s="9">
        <f>IF('Upto Month Current'!$F$5="",0,'Upto Month Current'!$F$5)</f>
        <v>33087</v>
      </c>
      <c r="E52" s="9">
        <f>IF('Upto Month Current'!$F$6="",0,'Upto Month Current'!$F$6)</f>
        <v>51</v>
      </c>
      <c r="F52" s="9">
        <f>IF('Upto Month Current'!$F$7="",0,'Upto Month Current'!$F$7)</f>
        <v>5172</v>
      </c>
      <c r="G52" s="9">
        <f>IF('Upto Month Current'!$F$8="",0,'Upto Month Current'!$F$8)</f>
        <v>4016</v>
      </c>
      <c r="H52" s="9">
        <f>IF('Upto Month Current'!$F$9="",0,'Upto Month Current'!$F$9)</f>
        <v>0</v>
      </c>
      <c r="I52" s="9">
        <f>IF('Upto Month Current'!$F$10="",0,'Upto Month Current'!$F$10)</f>
        <v>0</v>
      </c>
      <c r="J52" s="9">
        <f>IF('Upto Month Current'!$F$11="",0,'Upto Month Current'!$F$11)</f>
        <v>0</v>
      </c>
      <c r="K52" s="9">
        <f>IF('Upto Month Current'!$F$12="",0,'Upto Month Current'!$F$12)</f>
        <v>9</v>
      </c>
      <c r="L52" s="9">
        <f>IF('Upto Month Current'!$F$13="",0,'Upto Month Current'!$F$13)</f>
        <v>646</v>
      </c>
      <c r="M52" s="9">
        <f>IF('Upto Month Current'!$F$14="",0,'Upto Month Current'!$F$14)</f>
        <v>1082</v>
      </c>
      <c r="N52" s="9">
        <f>IF('Upto Month Current'!$F$15="",0,'Upto Month Current'!$F$15)</f>
        <v>14</v>
      </c>
      <c r="O52" s="9">
        <f>IF('Upto Month Current'!$F$16="",0,'Upto Month Current'!$F$16)</f>
        <v>178</v>
      </c>
      <c r="P52" s="9">
        <f>IF('Upto Month Current'!$F$17="",0,'Upto Month Current'!$F$17)</f>
        <v>4130</v>
      </c>
      <c r="Q52" s="9">
        <f>IF('Upto Month Current'!$F$18="",0,'Upto Month Current'!$F$18)</f>
        <v>0</v>
      </c>
      <c r="R52" s="9">
        <f>IF('Upto Month Current'!$F$21="",0,'Upto Month Current'!$F$21)</f>
        <v>128</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0</v>
      </c>
      <c r="Z52" s="9">
        <f>IF('Upto Month Current'!$F$43="",0,'Upto Month Current'!$F$43)</f>
        <v>0</v>
      </c>
      <c r="AA52" s="9">
        <f>IF('Upto Month Current'!$F$44="",0,'Upto Month Current'!$F$44)</f>
        <v>0</v>
      </c>
      <c r="AB52" s="9">
        <f>IF('Upto Month Current'!$F$48="",0,'Upto Month Current'!$F$48)</f>
        <v>0</v>
      </c>
      <c r="AC52" s="9">
        <f>IF('Upto Month Current'!$F$51="",0,'Upto Month Current'!$F$51)</f>
        <v>0</v>
      </c>
      <c r="AD52" s="123">
        <f t="shared" si="570"/>
        <v>102838</v>
      </c>
      <c r="AE52" s="9">
        <f>IF('Upto Month Current'!$F$19="",0,'Upto Month Current'!$F$19)</f>
        <v>157</v>
      </c>
      <c r="AF52" s="9">
        <f>IF('Upto Month Current'!$F$20="",0,'Upto Month Current'!$F$20)</f>
        <v>137</v>
      </c>
      <c r="AG52" s="9">
        <f>IF('Upto Month Current'!$F$22="",0,'Upto Month Current'!$F$22)</f>
        <v>921</v>
      </c>
      <c r="AH52" s="9">
        <f>IF('Upto Month Current'!$F$23="",0,'Upto Month Current'!$F$23)</f>
        <v>0</v>
      </c>
      <c r="AI52" s="9">
        <f>IF('Upto Month Current'!$F$24="",0,'Upto Month Current'!$F$24)</f>
        <v>0</v>
      </c>
      <c r="AJ52" s="9">
        <f>IF('Upto Month Current'!$F$25="",0,'Upto Month Current'!$F$25)</f>
        <v>0</v>
      </c>
      <c r="AK52" s="9">
        <f>IF('Upto Month Current'!$F$28="",0,'Upto Month Current'!$F$28)</f>
        <v>-1916</v>
      </c>
      <c r="AL52" s="9">
        <f>IF('Upto Month Current'!$F$29="",0,'Upto Month Current'!$F$29)</f>
        <v>14104</v>
      </c>
      <c r="AM52" s="9">
        <f>IF('Upto Month Current'!$F$31="",0,'Upto Month Current'!$F$31)</f>
        <v>0</v>
      </c>
      <c r="AN52" s="9">
        <f>IF('Upto Month Current'!$F$32="",0,'Upto Month Current'!$F$32)</f>
        <v>195</v>
      </c>
      <c r="AO52" s="9">
        <f>IF('Upto Month Current'!$F$33="",0,'Upto Month Current'!$F$33)</f>
        <v>48792</v>
      </c>
      <c r="AP52" s="9">
        <f>IF('Upto Month Current'!$F$34="",0,'Upto Month Current'!$F$34)</f>
        <v>10953</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819</v>
      </c>
      <c r="BD52" s="9">
        <f>IF('Upto Month Current'!$F$54="",0,'Upto Month Current'!$F$54)</f>
        <v>819</v>
      </c>
      <c r="BE52" s="9">
        <f>IF('Upto Month Current'!$F$55="",0,'Upto Month Current'!$F$55)</f>
        <v>0</v>
      </c>
      <c r="BF52" s="9">
        <f>IF('Upto Month Current'!$F$56="",0,'Upto Month Current'!$F$56)</f>
        <v>4935</v>
      </c>
      <c r="BG52" s="9">
        <f>IF('Upto Month Current'!$F$58="",0,'Upto Month Current'!$F$58)</f>
        <v>7788</v>
      </c>
      <c r="BH52" s="9">
        <f>SUM(AE52:BG52)</f>
        <v>87704</v>
      </c>
      <c r="BI52" s="127">
        <f>AD52+BH52</f>
        <v>190542</v>
      </c>
      <c r="BJ52" s="9">
        <f>IF('Upto Month Current'!$F$60="",0,'Upto Month Current'!$F$60)</f>
        <v>914</v>
      </c>
      <c r="BK52" s="51">
        <f t="shared" si="571"/>
        <v>189628</v>
      </c>
      <c r="BL52">
        <f>'Upto Month Current'!$F$61</f>
        <v>189628</v>
      </c>
      <c r="BM52" s="30">
        <f t="shared" si="572"/>
        <v>86790</v>
      </c>
    </row>
    <row r="53" spans="1:65" ht="15.75">
      <c r="A53" s="130"/>
      <c r="B53" s="5" t="s">
        <v>127</v>
      </c>
      <c r="C53" s="11">
        <f>C52-C50</f>
        <v>-522</v>
      </c>
      <c r="D53" s="11">
        <f t="shared" ref="D53" si="573">D52-D50</f>
        <v>2621</v>
      </c>
      <c r="E53" s="11">
        <f t="shared" ref="E53" si="574">E52-E50</f>
        <v>51</v>
      </c>
      <c r="F53" s="11">
        <f t="shared" ref="F53" si="575">F52-F50</f>
        <v>-1066</v>
      </c>
      <c r="G53" s="11">
        <f t="shared" ref="G53" si="576">G52-G50</f>
        <v>117</v>
      </c>
      <c r="H53" s="11">
        <f t="shared" ref="H53" si="577">H52-H50</f>
        <v>0</v>
      </c>
      <c r="I53" s="11">
        <f t="shared" ref="I53" si="578">I52-I50</f>
        <v>0</v>
      </c>
      <c r="J53" s="11">
        <f t="shared" ref="J53" si="579">J52-J50</f>
        <v>-37</v>
      </c>
      <c r="K53" s="11">
        <f t="shared" ref="K53" si="580">K52-K50</f>
        <v>-35</v>
      </c>
      <c r="L53" s="11">
        <f t="shared" ref="L53" si="581">L52-L50</f>
        <v>-320</v>
      </c>
      <c r="M53" s="11">
        <f t="shared" ref="M53" si="582">M52-M50</f>
        <v>71</v>
      </c>
      <c r="N53" s="11">
        <f t="shared" ref="N53" si="583">N52-N50</f>
        <v>-10</v>
      </c>
      <c r="O53" s="11">
        <f t="shared" ref="O53" si="584">O52-O50</f>
        <v>-217</v>
      </c>
      <c r="P53" s="11">
        <f t="shared" ref="P53" si="585">P52-P50</f>
        <v>-2135</v>
      </c>
      <c r="Q53" s="11">
        <f t="shared" ref="Q53" si="586">Q52-Q50</f>
        <v>0</v>
      </c>
      <c r="R53" s="11">
        <f t="shared" ref="R53" si="587">R52-R50</f>
        <v>-107</v>
      </c>
      <c r="S53" s="11">
        <f t="shared" ref="S53" si="588">S52-S50</f>
        <v>0</v>
      </c>
      <c r="T53" s="11">
        <f t="shared" ref="T53:U53" si="589">T52-T50</f>
        <v>0</v>
      </c>
      <c r="U53" s="11">
        <f t="shared" si="589"/>
        <v>0</v>
      </c>
      <c r="V53" s="9">
        <f t="shared" ref="V53" si="590">V52-V50</f>
        <v>0</v>
      </c>
      <c r="W53" s="11">
        <f t="shared" ref="W53" si="591">W52-W50</f>
        <v>0</v>
      </c>
      <c r="X53" s="11">
        <f t="shared" ref="X53" si="592">X52-X50</f>
        <v>0</v>
      </c>
      <c r="Y53" s="11">
        <f t="shared" ref="Y53" si="593">Y52-Y50</f>
        <v>0</v>
      </c>
      <c r="Z53" s="11">
        <f t="shared" ref="Z53" si="594">Z52-Z50</f>
        <v>0</v>
      </c>
      <c r="AA53" s="11">
        <f t="shared" ref="AA53:AD53" si="595">AA52-AA50</f>
        <v>0</v>
      </c>
      <c r="AB53" s="11">
        <f t="shared" ref="AB53" si="596">AB52-AB50</f>
        <v>0</v>
      </c>
      <c r="AC53" s="9">
        <f t="shared" si="595"/>
        <v>0</v>
      </c>
      <c r="AD53" s="10">
        <f t="shared" si="595"/>
        <v>-1589</v>
      </c>
      <c r="AE53" s="11">
        <f t="shared" ref="AE53" si="597">AE52-AE50</f>
        <v>-340</v>
      </c>
      <c r="AF53" s="11">
        <f t="shared" ref="AF53" si="598">AF52-AF50</f>
        <v>133</v>
      </c>
      <c r="AG53" s="11">
        <f t="shared" ref="AG53" si="599">AG52-AG50</f>
        <v>742</v>
      </c>
      <c r="AH53" s="11">
        <f t="shared" ref="AH53" si="600">AH52-AH50</f>
        <v>0</v>
      </c>
      <c r="AI53" s="11">
        <f t="shared" ref="AI53" si="601">AI52-AI50</f>
        <v>0</v>
      </c>
      <c r="AJ53" s="11">
        <f t="shared" ref="AJ53" si="602">AJ52-AJ50</f>
        <v>0</v>
      </c>
      <c r="AK53" s="11">
        <f t="shared" ref="AK53" si="603">AK52-AK50</f>
        <v>-7589</v>
      </c>
      <c r="AL53" s="11">
        <f t="shared" ref="AL53" si="604">AL52-AL50</f>
        <v>6525</v>
      </c>
      <c r="AM53" s="11">
        <f t="shared" ref="AM53" si="605">AM52-AM50</f>
        <v>0</v>
      </c>
      <c r="AN53" s="11">
        <f t="shared" ref="AN53" si="606">AN52-AN50</f>
        <v>-35</v>
      </c>
      <c r="AO53" s="9">
        <f t="shared" ref="AO53" si="607">AO52-AO50</f>
        <v>28911</v>
      </c>
      <c r="AP53" s="11">
        <f t="shared" ref="AP53" si="608">AP52-AP50</f>
        <v>-8318</v>
      </c>
      <c r="AQ53" s="9">
        <f t="shared" ref="AQ53" si="609">AQ52-AQ50</f>
        <v>0</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0</v>
      </c>
      <c r="AX53" s="11">
        <f t="shared" ref="AX53" si="616">AX52-AX50</f>
        <v>-132</v>
      </c>
      <c r="AY53" s="11">
        <f t="shared" ref="AY53" si="617">AY52-AY50</f>
        <v>0</v>
      </c>
      <c r="AZ53" s="11">
        <f t="shared" ref="AZ53" si="618">AZ52-AZ50</f>
        <v>0</v>
      </c>
      <c r="BA53" s="11">
        <f t="shared" ref="BA53" si="619">BA52-BA50</f>
        <v>0</v>
      </c>
      <c r="BB53" s="9">
        <f t="shared" ref="BB53" si="620">BB52-BB50</f>
        <v>0</v>
      </c>
      <c r="BC53" s="11">
        <f t="shared" ref="BC53" si="621">BC52-BC50</f>
        <v>-175</v>
      </c>
      <c r="BD53" s="11">
        <f t="shared" ref="BD53" si="622">BD52-BD50</f>
        <v>-172</v>
      </c>
      <c r="BE53" s="11">
        <f t="shared" ref="BE53" si="623">BE52-BE50</f>
        <v>0</v>
      </c>
      <c r="BF53" s="11">
        <f t="shared" ref="BF53" si="624">BF52-BF50</f>
        <v>-462</v>
      </c>
      <c r="BG53" s="11">
        <f t="shared" ref="BG53:BH53" si="625">BG52-BG50</f>
        <v>-4244</v>
      </c>
      <c r="BH53" s="9">
        <f t="shared" si="625"/>
        <v>14844</v>
      </c>
      <c r="BI53" s="45">
        <f t="shared" ref="BI53" si="626">BI52-BI50</f>
        <v>13255</v>
      </c>
      <c r="BJ53" s="11">
        <f t="shared" ref="BJ53:BK53" si="627">BJ52-BJ50</f>
        <v>-938</v>
      </c>
      <c r="BK53" s="51">
        <f t="shared" si="627"/>
        <v>14193</v>
      </c>
      <c r="BM53" s="30">
        <f t="shared" si="572"/>
        <v>15782</v>
      </c>
    </row>
    <row r="54" spans="1:65" ht="15.75">
      <c r="A54" s="130"/>
      <c r="B54" s="5" t="s">
        <v>128</v>
      </c>
      <c r="C54" s="13">
        <f>C53/C50</f>
        <v>-9.5173847247798423E-3</v>
      </c>
      <c r="D54" s="13">
        <f t="shared" ref="D54" si="628">D53/D50</f>
        <v>8.6030328891223001E-2</v>
      </c>
      <c r="E54" s="13" t="e">
        <f t="shared" ref="E54" si="629">E53/E50</f>
        <v>#DIV/0!</v>
      </c>
      <c r="F54" s="13">
        <f t="shared" ref="F54" si="630">F53/F50</f>
        <v>-0.17088810516191086</v>
      </c>
      <c r="G54" s="13">
        <f t="shared" ref="G54" si="631">G53/G50</f>
        <v>3.0007694280584765E-2</v>
      </c>
      <c r="H54" s="13" t="e">
        <f t="shared" ref="H54" si="632">H53/H50</f>
        <v>#DIV/0!</v>
      </c>
      <c r="I54" s="13" t="e">
        <f t="shared" ref="I54" si="633">I53/I50</f>
        <v>#DIV/0!</v>
      </c>
      <c r="J54" s="13">
        <f t="shared" ref="J54" si="634">J53/J50</f>
        <v>-1</v>
      </c>
      <c r="K54" s="13">
        <f t="shared" ref="K54" si="635">K53/K50</f>
        <v>-0.79545454545454541</v>
      </c>
      <c r="L54" s="13">
        <f t="shared" ref="L54" si="636">L53/L50</f>
        <v>-0.33126293995859213</v>
      </c>
      <c r="M54" s="13">
        <f t="shared" ref="M54" si="637">M53/M50</f>
        <v>7.0227497527200797E-2</v>
      </c>
      <c r="N54" s="13">
        <f t="shared" ref="N54" si="638">N53/N50</f>
        <v>-0.41666666666666669</v>
      </c>
      <c r="O54" s="13">
        <f t="shared" ref="O54" si="639">O53/O50</f>
        <v>-0.54936708860759498</v>
      </c>
      <c r="P54" s="13">
        <f t="shared" ref="P54" si="640">P53/P50</f>
        <v>-0.34078212290502791</v>
      </c>
      <c r="Q54" s="13" t="e">
        <f t="shared" ref="Q54" si="641">Q53/Q50</f>
        <v>#DIV/0!</v>
      </c>
      <c r="R54" s="13">
        <f t="shared" ref="R54" si="642">R53/R50</f>
        <v>-0.4553191489361702</v>
      </c>
      <c r="S54" s="13" t="e">
        <f t="shared" ref="S54" si="643">S53/S50</f>
        <v>#DIV/0!</v>
      </c>
      <c r="T54" s="13" t="e">
        <f t="shared" ref="T54:U54" si="644">T53/T50</f>
        <v>#DIV/0!</v>
      </c>
      <c r="U54" s="13" t="e">
        <f t="shared" si="644"/>
        <v>#DIV/0!</v>
      </c>
      <c r="V54" s="163" t="e">
        <f t="shared" ref="V54" si="645">V53/V50</f>
        <v>#DIV/0!</v>
      </c>
      <c r="W54" s="13" t="e">
        <f t="shared" ref="W54" si="646">W53/W50</f>
        <v>#DIV/0!</v>
      </c>
      <c r="X54" s="13" t="e">
        <f t="shared" ref="X54" si="647">X53/X50</f>
        <v>#DIV/0!</v>
      </c>
      <c r="Y54" s="13" t="e">
        <f t="shared" ref="Y54" si="648">Y53/Y50</f>
        <v>#DIV/0!</v>
      </c>
      <c r="Z54" s="13" t="e">
        <f t="shared" ref="Z54" si="649">Z53/Z50</f>
        <v>#DIV/0!</v>
      </c>
      <c r="AA54" s="13" t="e">
        <f t="shared" ref="AA54:AD54" si="650">AA53/AA50</f>
        <v>#DIV/0!</v>
      </c>
      <c r="AB54" s="13" t="e">
        <f t="shared" ref="AB54" si="651">AB53/AB50</f>
        <v>#DIV/0!</v>
      </c>
      <c r="AC54" s="163" t="e">
        <f t="shared" si="650"/>
        <v>#DIV/0!</v>
      </c>
      <c r="AD54" s="14">
        <f t="shared" si="650"/>
        <v>-1.5216371244984535E-2</v>
      </c>
      <c r="AE54" s="13">
        <f t="shared" ref="AE54" si="652">AE53/AE50</f>
        <v>-0.68410462776659964</v>
      </c>
      <c r="AF54" s="13">
        <f t="shared" ref="AF54" si="653">AF53/AF50</f>
        <v>33.25</v>
      </c>
      <c r="AG54" s="13">
        <f t="shared" ref="AG54" si="654">AG53/AG50</f>
        <v>4.1452513966480451</v>
      </c>
      <c r="AH54" s="13" t="e">
        <f t="shared" ref="AH54" si="655">AH53/AH50</f>
        <v>#DIV/0!</v>
      </c>
      <c r="AI54" s="13" t="e">
        <f t="shared" ref="AI54" si="656">AI53/AI50</f>
        <v>#DIV/0!</v>
      </c>
      <c r="AJ54" s="13" t="e">
        <f t="shared" ref="AJ54" si="657">AJ53/AJ50</f>
        <v>#DIV/0!</v>
      </c>
      <c r="AK54" s="13">
        <f t="shared" ref="AK54" si="658">AK53/AK50</f>
        <v>-1.3377401727481051</v>
      </c>
      <c r="AL54" s="13">
        <f t="shared" ref="AL54" si="659">AL53/AL50</f>
        <v>0.86093152130887984</v>
      </c>
      <c r="AM54" s="13" t="e">
        <f t="shared" ref="AM54" si="660">AM53/AM50</f>
        <v>#DIV/0!</v>
      </c>
      <c r="AN54" s="13">
        <f t="shared" ref="AN54" si="661">AN53/AN50</f>
        <v>-0.15217391304347827</v>
      </c>
      <c r="AO54" s="163">
        <f t="shared" ref="AO54" si="662">AO53/AO50</f>
        <v>1.4542025049041798</v>
      </c>
      <c r="AP54" s="13">
        <f t="shared" ref="AP54" si="663">AP53/AP50</f>
        <v>-0.4316330237143895</v>
      </c>
      <c r="AQ54" s="163" t="e">
        <f t="shared" ref="AQ54" si="664">AQ53/AQ50</f>
        <v>#DIV/0!</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t="e">
        <f t="shared" ref="AW54" si="670">AW53/AW50</f>
        <v>#DIV/0!</v>
      </c>
      <c r="AX54" s="13">
        <f t="shared" ref="AX54" si="671">AX53/AX50</f>
        <v>-1</v>
      </c>
      <c r="AY54" s="13" t="e">
        <f t="shared" ref="AY54" si="672">AY53/AY50</f>
        <v>#DIV/0!</v>
      </c>
      <c r="AZ54" s="13" t="e">
        <f t="shared" ref="AZ54" si="673">AZ53/AZ50</f>
        <v>#DIV/0!</v>
      </c>
      <c r="BA54" s="13" t="e">
        <f t="shared" ref="BA54" si="674">BA53/BA50</f>
        <v>#DIV/0!</v>
      </c>
      <c r="BB54" s="163" t="e">
        <f t="shared" ref="BB54" si="675">BB53/BB50</f>
        <v>#DIV/0!</v>
      </c>
      <c r="BC54" s="13">
        <f t="shared" ref="BC54" si="676">BC53/BC50</f>
        <v>-0.176056338028169</v>
      </c>
      <c r="BD54" s="13">
        <f t="shared" ref="BD54" si="677">BD53/BD50</f>
        <v>-0.17356205852674067</v>
      </c>
      <c r="BE54" s="13" t="e">
        <f t="shared" ref="BE54" si="678">BE53/BE50</f>
        <v>#DIV/0!</v>
      </c>
      <c r="BF54" s="13">
        <f t="shared" ref="BF54" si="679">BF53/BF50</f>
        <v>-8.5603112840466927E-2</v>
      </c>
      <c r="BG54" s="13">
        <f t="shared" ref="BG54:BH54" si="680">BG53/BG50</f>
        <v>-0.35272606382978722</v>
      </c>
      <c r="BH54" s="163">
        <f t="shared" si="680"/>
        <v>0.20373318693384573</v>
      </c>
      <c r="BI54" s="46">
        <f t="shared" ref="BI54" si="681">BI53/BI50</f>
        <v>7.4765775268350196E-2</v>
      </c>
      <c r="BJ54" s="13">
        <f t="shared" ref="BJ54:BK54" si="682">BJ53/BJ50</f>
        <v>-0.50647948164146872</v>
      </c>
      <c r="BK54" s="52">
        <f t="shared" si="682"/>
        <v>8.0901758486048969E-2</v>
      </c>
      <c r="BM54" s="163" t="e">
        <f t="shared" ref="BM54" si="683">BM53/BM50</f>
        <v>#DIV/0!</v>
      </c>
    </row>
    <row r="55" spans="1:65" ht="15.75">
      <c r="A55" s="130"/>
      <c r="B55" s="5" t="s">
        <v>129</v>
      </c>
      <c r="C55" s="11">
        <f>C52-C51</f>
        <v>3421</v>
      </c>
      <c r="D55" s="11">
        <f t="shared" ref="D55:BK55" si="684">D52-D51</f>
        <v>6003</v>
      </c>
      <c r="E55" s="11">
        <f t="shared" si="684"/>
        <v>49</v>
      </c>
      <c r="F55" s="11">
        <f t="shared" si="684"/>
        <v>351</v>
      </c>
      <c r="G55" s="11">
        <f t="shared" si="684"/>
        <v>409</v>
      </c>
      <c r="H55" s="11">
        <f t="shared" si="684"/>
        <v>0</v>
      </c>
      <c r="I55" s="11">
        <f t="shared" si="684"/>
        <v>0</v>
      </c>
      <c r="J55" s="11">
        <f t="shared" si="684"/>
        <v>0</v>
      </c>
      <c r="K55" s="11">
        <f t="shared" si="684"/>
        <v>-66</v>
      </c>
      <c r="L55" s="11">
        <f t="shared" si="684"/>
        <v>-1206</v>
      </c>
      <c r="M55" s="11">
        <f t="shared" si="684"/>
        <v>-30</v>
      </c>
      <c r="N55" s="11">
        <f t="shared" si="684"/>
        <v>-2</v>
      </c>
      <c r="O55" s="11">
        <f t="shared" si="684"/>
        <v>-207</v>
      </c>
      <c r="P55" s="11">
        <f t="shared" si="684"/>
        <v>-7580</v>
      </c>
      <c r="Q55" s="11">
        <f t="shared" si="684"/>
        <v>0</v>
      </c>
      <c r="R55" s="11">
        <f t="shared" si="684"/>
        <v>-362</v>
      </c>
      <c r="S55" s="11">
        <f t="shared" si="684"/>
        <v>0</v>
      </c>
      <c r="T55" s="11">
        <f t="shared" si="684"/>
        <v>0</v>
      </c>
      <c r="U55" s="11">
        <f t="shared" ref="U55" si="685">U52-U51</f>
        <v>0</v>
      </c>
      <c r="V55" s="9">
        <f t="shared" si="684"/>
        <v>0</v>
      </c>
      <c r="W55" s="11">
        <f t="shared" si="684"/>
        <v>0</v>
      </c>
      <c r="X55" s="11">
        <f t="shared" si="684"/>
        <v>0</v>
      </c>
      <c r="Y55" s="11">
        <f t="shared" si="684"/>
        <v>0</v>
      </c>
      <c r="Z55" s="11">
        <f t="shared" si="684"/>
        <v>0</v>
      </c>
      <c r="AA55" s="11">
        <f t="shared" si="684"/>
        <v>0</v>
      </c>
      <c r="AB55" s="11">
        <f t="shared" ref="AB55" si="686">AB52-AB51</f>
        <v>0</v>
      </c>
      <c r="AC55" s="9">
        <f t="shared" ref="AC55:AD55" si="687">AC52-AC51</f>
        <v>0</v>
      </c>
      <c r="AD55" s="10">
        <f t="shared" si="687"/>
        <v>780</v>
      </c>
      <c r="AE55" s="11">
        <f t="shared" si="684"/>
        <v>-200</v>
      </c>
      <c r="AF55" s="11">
        <f t="shared" si="684"/>
        <v>68</v>
      </c>
      <c r="AG55" s="11">
        <f t="shared" si="684"/>
        <v>394</v>
      </c>
      <c r="AH55" s="11">
        <f t="shared" si="684"/>
        <v>0</v>
      </c>
      <c r="AI55" s="11">
        <f t="shared" si="684"/>
        <v>0</v>
      </c>
      <c r="AJ55" s="11">
        <f t="shared" si="684"/>
        <v>0</v>
      </c>
      <c r="AK55" s="11">
        <f t="shared" si="684"/>
        <v>146</v>
      </c>
      <c r="AL55" s="11">
        <f t="shared" si="684"/>
        <v>-50427</v>
      </c>
      <c r="AM55" s="11">
        <f t="shared" si="684"/>
        <v>0</v>
      </c>
      <c r="AN55" s="11">
        <f t="shared" si="684"/>
        <v>86</v>
      </c>
      <c r="AO55" s="9">
        <f t="shared" si="684"/>
        <v>37850</v>
      </c>
      <c r="AP55" s="11">
        <f t="shared" si="684"/>
        <v>12292</v>
      </c>
      <c r="AQ55" s="9">
        <f t="shared" si="684"/>
        <v>0</v>
      </c>
      <c r="AR55" s="11">
        <f t="shared" si="684"/>
        <v>0</v>
      </c>
      <c r="AS55" s="11">
        <f t="shared" si="684"/>
        <v>0</v>
      </c>
      <c r="AT55" s="11">
        <f t="shared" si="684"/>
        <v>0</v>
      </c>
      <c r="AU55" s="11">
        <f t="shared" si="684"/>
        <v>0</v>
      </c>
      <c r="AV55" s="11">
        <f t="shared" si="684"/>
        <v>0</v>
      </c>
      <c r="AW55" s="11">
        <f t="shared" si="684"/>
        <v>0</v>
      </c>
      <c r="AX55" s="11">
        <f t="shared" si="684"/>
        <v>0</v>
      </c>
      <c r="AY55" s="11">
        <f t="shared" si="684"/>
        <v>0</v>
      </c>
      <c r="AZ55" s="11">
        <f t="shared" si="684"/>
        <v>0</v>
      </c>
      <c r="BA55" s="11">
        <f t="shared" si="684"/>
        <v>0</v>
      </c>
      <c r="BB55" s="9">
        <f t="shared" si="684"/>
        <v>0</v>
      </c>
      <c r="BC55" s="11">
        <f t="shared" si="684"/>
        <v>-825</v>
      </c>
      <c r="BD55" s="11">
        <f t="shared" si="684"/>
        <v>-825</v>
      </c>
      <c r="BE55" s="11">
        <f t="shared" si="684"/>
        <v>0</v>
      </c>
      <c r="BF55" s="11">
        <f t="shared" si="684"/>
        <v>1488</v>
      </c>
      <c r="BG55" s="11">
        <f t="shared" si="684"/>
        <v>7236</v>
      </c>
      <c r="BH55" s="9">
        <f t="shared" si="684"/>
        <v>7283</v>
      </c>
      <c r="BI55" s="45">
        <f t="shared" si="684"/>
        <v>8063</v>
      </c>
      <c r="BJ55" s="11">
        <f t="shared" si="684"/>
        <v>914</v>
      </c>
      <c r="BK55" s="51">
        <f t="shared" si="684"/>
        <v>7149</v>
      </c>
      <c r="BM55" s="30">
        <f t="shared" si="572"/>
        <v>6369</v>
      </c>
    </row>
    <row r="56" spans="1:65" ht="15.75">
      <c r="A56" s="130"/>
      <c r="B56" s="5" t="s">
        <v>130</v>
      </c>
      <c r="C56" s="13">
        <f>C55/C51</f>
        <v>6.7204934779192205E-2</v>
      </c>
      <c r="D56" s="13">
        <f t="shared" ref="D56" si="688">D55/D51</f>
        <v>0.22164377492246345</v>
      </c>
      <c r="E56" s="13">
        <f t="shared" ref="E56" si="689">E55/E51</f>
        <v>24.5</v>
      </c>
      <c r="F56" s="13">
        <f t="shared" ref="F56" si="690">F55/F51</f>
        <v>7.2806471686372123E-2</v>
      </c>
      <c r="G56" s="13">
        <f t="shared" ref="G56" si="691">G55/G51</f>
        <v>0.11339062933185473</v>
      </c>
      <c r="H56" s="13" t="e">
        <f t="shared" ref="H56" si="692">H55/H51</f>
        <v>#DIV/0!</v>
      </c>
      <c r="I56" s="13" t="e">
        <f t="shared" ref="I56" si="693">I55/I51</f>
        <v>#DIV/0!</v>
      </c>
      <c r="J56" s="13" t="e">
        <f t="shared" ref="J56" si="694">J55/J51</f>
        <v>#DIV/0!</v>
      </c>
      <c r="K56" s="13">
        <f t="shared" ref="K56" si="695">K55/K51</f>
        <v>-0.88</v>
      </c>
      <c r="L56" s="13">
        <f t="shared" ref="L56" si="696">L55/L51</f>
        <v>-0.65118790496760259</v>
      </c>
      <c r="M56" s="13">
        <f t="shared" ref="M56" si="697">M55/M51</f>
        <v>-2.6978417266187049E-2</v>
      </c>
      <c r="N56" s="13">
        <f t="shared" ref="N56" si="698">N55/N51</f>
        <v>-0.125</v>
      </c>
      <c r="O56" s="13">
        <f t="shared" ref="O56" si="699">O55/O51</f>
        <v>-0.53766233766233762</v>
      </c>
      <c r="P56" s="13">
        <f t="shared" ref="P56" si="700">P55/P51</f>
        <v>-0.64730999146029033</v>
      </c>
      <c r="Q56" s="13" t="e">
        <f t="shared" ref="Q56" si="701">Q55/Q51</f>
        <v>#DIV/0!</v>
      </c>
      <c r="R56" s="13">
        <f t="shared" ref="R56" si="702">R55/R51</f>
        <v>-0.73877551020408161</v>
      </c>
      <c r="S56" s="13" t="e">
        <f t="shared" ref="S56" si="703">S55/S51</f>
        <v>#DIV/0!</v>
      </c>
      <c r="T56" s="13" t="e">
        <f t="shared" ref="T56:U56" si="704">T55/T51</f>
        <v>#DIV/0!</v>
      </c>
      <c r="U56" s="13" t="e">
        <f t="shared" si="704"/>
        <v>#DIV/0!</v>
      </c>
      <c r="V56" s="163" t="e">
        <f t="shared" ref="V56" si="705">V55/V51</f>
        <v>#DIV/0!</v>
      </c>
      <c r="W56" s="13" t="e">
        <f t="shared" ref="W56" si="706">W55/W51</f>
        <v>#DIV/0!</v>
      </c>
      <c r="X56" s="13" t="e">
        <f t="shared" ref="X56" si="707">X55/X51</f>
        <v>#DIV/0!</v>
      </c>
      <c r="Y56" s="13" t="e">
        <f t="shared" ref="Y56" si="708">Y55/Y51</f>
        <v>#DIV/0!</v>
      </c>
      <c r="Z56" s="13" t="e">
        <f t="shared" ref="Z56" si="709">Z55/Z51</f>
        <v>#DIV/0!</v>
      </c>
      <c r="AA56" s="13" t="e">
        <f t="shared" ref="AA56:AD56" si="710">AA55/AA51</f>
        <v>#DIV/0!</v>
      </c>
      <c r="AB56" s="13" t="e">
        <f t="shared" ref="AB56" si="711">AB55/AB51</f>
        <v>#DIV/0!</v>
      </c>
      <c r="AC56" s="163" t="e">
        <f t="shared" si="710"/>
        <v>#DIV/0!</v>
      </c>
      <c r="AD56" s="14">
        <f t="shared" si="710"/>
        <v>7.642712967136334E-3</v>
      </c>
      <c r="AE56" s="13">
        <f t="shared" ref="AE56" si="712">AE55/AE51</f>
        <v>-0.56022408963585435</v>
      </c>
      <c r="AF56" s="13">
        <f t="shared" ref="AF56" si="713">AF55/AF51</f>
        <v>0.98550724637681164</v>
      </c>
      <c r="AG56" s="13">
        <f t="shared" ref="AG56" si="714">AG55/AG51</f>
        <v>0.74762808349146115</v>
      </c>
      <c r="AH56" s="13" t="e">
        <f t="shared" ref="AH56" si="715">AH55/AH51</f>
        <v>#DIV/0!</v>
      </c>
      <c r="AI56" s="13" t="e">
        <f t="shared" ref="AI56" si="716">AI55/AI51</f>
        <v>#DIV/0!</v>
      </c>
      <c r="AJ56" s="13" t="e">
        <f t="shared" ref="AJ56" si="717">AJ55/AJ51</f>
        <v>#DIV/0!</v>
      </c>
      <c r="AK56" s="13">
        <f t="shared" ref="AK56" si="718">AK55/AK51</f>
        <v>-7.0805043646944718E-2</v>
      </c>
      <c r="AL56" s="13">
        <f t="shared" ref="AL56" si="719">AL55/AL51</f>
        <v>-0.7814383784537664</v>
      </c>
      <c r="AM56" s="13" t="e">
        <f t="shared" ref="AM56" si="720">AM55/AM51</f>
        <v>#DIV/0!</v>
      </c>
      <c r="AN56" s="13">
        <f t="shared" ref="AN56" si="721">AN55/AN51</f>
        <v>0.78899082568807344</v>
      </c>
      <c r="AO56" s="163">
        <f t="shared" ref="AO56" si="722">AO55/AO51</f>
        <v>3.459148236154268</v>
      </c>
      <c r="AP56" s="13">
        <f t="shared" ref="AP56" si="723">AP55/AP51</f>
        <v>-9.1799850634802098</v>
      </c>
      <c r="AQ56" s="163" t="e">
        <f t="shared" ref="AQ56" si="724">AQ55/AQ51</f>
        <v>#DIV/0!</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t="e">
        <f t="shared" ref="AW56" si="730">AW55/AW51</f>
        <v>#DIV/0!</v>
      </c>
      <c r="AX56" s="13" t="e">
        <f t="shared" ref="AX56" si="731">AX55/AX51</f>
        <v>#DIV/0!</v>
      </c>
      <c r="AY56" s="13" t="e">
        <f t="shared" ref="AY56" si="732">AY55/AY51</f>
        <v>#DIV/0!</v>
      </c>
      <c r="AZ56" s="13" t="e">
        <f t="shared" ref="AZ56" si="733">AZ55/AZ51</f>
        <v>#DIV/0!</v>
      </c>
      <c r="BA56" s="13" t="e">
        <f t="shared" ref="BA56" si="734">BA55/BA51</f>
        <v>#DIV/0!</v>
      </c>
      <c r="BB56" s="163" t="e">
        <f t="shared" ref="BB56" si="735">BB55/BB51</f>
        <v>#DIV/0!</v>
      </c>
      <c r="BC56" s="13">
        <f t="shared" ref="BC56" si="736">BC55/BC51</f>
        <v>-0.50182481751824815</v>
      </c>
      <c r="BD56" s="13">
        <f t="shared" ref="BD56" si="737">BD55/BD51</f>
        <v>-0.50182481751824815</v>
      </c>
      <c r="BE56" s="13" t="e">
        <f t="shared" ref="BE56" si="738">BE55/BE51</f>
        <v>#DIV/0!</v>
      </c>
      <c r="BF56" s="13">
        <f t="shared" ref="BF56" si="739">BF55/BF51</f>
        <v>0.43167972149695388</v>
      </c>
      <c r="BG56" s="13">
        <f t="shared" ref="BG56:BH56" si="740">BG55/BG51</f>
        <v>13.108695652173912</v>
      </c>
      <c r="BH56" s="163">
        <f t="shared" si="740"/>
        <v>9.0560923141965413E-2</v>
      </c>
      <c r="BI56" s="46">
        <f t="shared" ref="BI56" si="741">BI55/BI51</f>
        <v>4.4185906323467361E-2</v>
      </c>
      <c r="BJ56" s="13" t="e">
        <f t="shared" ref="BJ56:BK56" si="742">BJ55/BJ51</f>
        <v>#DIV/0!</v>
      </c>
      <c r="BK56" s="52">
        <f t="shared" si="742"/>
        <v>3.9177110790830728E-2</v>
      </c>
      <c r="BM56" s="14">
        <f t="shared" ref="BM56" si="743">BM55/BM51</f>
        <v>7.9195732457940093E-2</v>
      </c>
    </row>
    <row r="57" spans="1:65" ht="15.75">
      <c r="A57" s="130"/>
      <c r="B57" s="5" t="s">
        <v>307</v>
      </c>
      <c r="C57" s="128">
        <f>C52/C49</f>
        <v>0.18818480041845786</v>
      </c>
      <c r="D57" s="128">
        <f t="shared" ref="D57:BK57" si="744">D52/D49</f>
        <v>0.20634494973432785</v>
      </c>
      <c r="E57" s="128" t="e">
        <f t="shared" si="744"/>
        <v>#DIV/0!</v>
      </c>
      <c r="F57" s="128">
        <f t="shared" si="744"/>
        <v>0.15756283320639755</v>
      </c>
      <c r="G57" s="128">
        <f t="shared" si="744"/>
        <v>0.19571150097465886</v>
      </c>
      <c r="H57" s="128" t="e">
        <f t="shared" si="744"/>
        <v>#DIV/0!</v>
      </c>
      <c r="I57" s="128" t="e">
        <f t="shared" si="744"/>
        <v>#DIV/0!</v>
      </c>
      <c r="J57" s="128">
        <f t="shared" si="744"/>
        <v>0</v>
      </c>
      <c r="K57" s="128">
        <f t="shared" si="744"/>
        <v>3.9647577092511016E-2</v>
      </c>
      <c r="L57" s="128">
        <f t="shared" si="744"/>
        <v>0.12726556343577619</v>
      </c>
      <c r="M57" s="128">
        <f t="shared" si="744"/>
        <v>0.20326883336464399</v>
      </c>
      <c r="N57" s="128">
        <f t="shared" si="744"/>
        <v>0.1111111111111111</v>
      </c>
      <c r="O57" s="128">
        <f t="shared" si="744"/>
        <v>8.5330776605944389E-2</v>
      </c>
      <c r="P57" s="128">
        <f t="shared" si="744"/>
        <v>0.12524260067928189</v>
      </c>
      <c r="Q57" s="128" t="e">
        <f t="shared" si="744"/>
        <v>#DIV/0!</v>
      </c>
      <c r="R57" s="128">
        <f t="shared" si="744"/>
        <v>0.10364372469635627</v>
      </c>
      <c r="S57" s="128" t="e">
        <f t="shared" si="744"/>
        <v>#DIV/0!</v>
      </c>
      <c r="T57" s="128" t="e">
        <f t="shared" si="744"/>
        <v>#DIV/0!</v>
      </c>
      <c r="U57" s="128" t="e">
        <f t="shared" si="744"/>
        <v>#DIV/0!</v>
      </c>
      <c r="V57" s="178" t="e">
        <f t="shared" si="744"/>
        <v>#DIV/0!</v>
      </c>
      <c r="W57" s="128" t="e">
        <f t="shared" si="744"/>
        <v>#DIV/0!</v>
      </c>
      <c r="X57" s="128" t="e">
        <f t="shared" si="744"/>
        <v>#DIV/0!</v>
      </c>
      <c r="Y57" s="128" t="e">
        <f t="shared" si="744"/>
        <v>#DIV/0!</v>
      </c>
      <c r="Z57" s="128" t="e">
        <f t="shared" si="744"/>
        <v>#DIV/0!</v>
      </c>
      <c r="AA57" s="128" t="e">
        <f t="shared" si="744"/>
        <v>#DIV/0!</v>
      </c>
      <c r="AB57" s="128" t="e">
        <f t="shared" ref="AB57" si="745">AB52/AB49</f>
        <v>#DIV/0!</v>
      </c>
      <c r="AC57" s="178" t="e">
        <f t="shared" si="744"/>
        <v>#DIV/0!</v>
      </c>
      <c r="AD57" s="217">
        <f t="shared" si="744"/>
        <v>0.18710813692419098</v>
      </c>
      <c r="AE57" s="128">
        <f t="shared" si="744"/>
        <v>7.5882068632189464E-2</v>
      </c>
      <c r="AF57" s="128">
        <f t="shared" si="744"/>
        <v>8.5625</v>
      </c>
      <c r="AG57" s="128">
        <f t="shared" si="744"/>
        <v>1.2345844504021448</v>
      </c>
      <c r="AH57" s="128" t="e">
        <f t="shared" si="744"/>
        <v>#DIV/0!</v>
      </c>
      <c r="AI57" s="128" t="e">
        <f t="shared" si="744"/>
        <v>#DIV/0!</v>
      </c>
      <c r="AJ57" s="128" t="e">
        <f t="shared" si="744"/>
        <v>#DIV/0!</v>
      </c>
      <c r="AK57" s="128">
        <f t="shared" si="744"/>
        <v>-8.1059356094259002E-2</v>
      </c>
      <c r="AL57" s="128">
        <f t="shared" si="744"/>
        <v>0.44658349692863025</v>
      </c>
      <c r="AM57" s="128" t="e">
        <f t="shared" si="744"/>
        <v>#DIV/0!</v>
      </c>
      <c r="AN57" s="128">
        <f t="shared" si="744"/>
        <v>0.20354906054279751</v>
      </c>
      <c r="AO57" s="178">
        <f t="shared" si="744"/>
        <v>0.58903348866407512</v>
      </c>
      <c r="AP57" s="128">
        <f t="shared" si="744"/>
        <v>0.13640609238203172</v>
      </c>
      <c r="AQ57" s="178" t="e">
        <f t="shared" si="744"/>
        <v>#DIV/0!</v>
      </c>
      <c r="AR57" s="128" t="e">
        <f t="shared" si="744"/>
        <v>#DIV/0!</v>
      </c>
      <c r="AS57" s="128" t="e">
        <f t="shared" si="744"/>
        <v>#DIV/0!</v>
      </c>
      <c r="AT57" s="128" t="e">
        <f t="shared" si="744"/>
        <v>#DIV/0!</v>
      </c>
      <c r="AU57" s="128" t="e">
        <f t="shared" si="744"/>
        <v>#DIV/0!</v>
      </c>
      <c r="AV57" s="128" t="e">
        <f t="shared" si="744"/>
        <v>#DIV/0!</v>
      </c>
      <c r="AW57" s="128" t="e">
        <f t="shared" si="744"/>
        <v>#DIV/0!</v>
      </c>
      <c r="AX57" s="128">
        <f t="shared" si="744"/>
        <v>0</v>
      </c>
      <c r="AY57" s="128" t="e">
        <f t="shared" si="744"/>
        <v>#DIV/0!</v>
      </c>
      <c r="AZ57" s="128" t="e">
        <f t="shared" si="744"/>
        <v>#DIV/0!</v>
      </c>
      <c r="BA57" s="128" t="e">
        <f t="shared" si="744"/>
        <v>#DIV/0!</v>
      </c>
      <c r="BB57" s="178" t="e">
        <f t="shared" si="744"/>
        <v>#DIV/0!</v>
      </c>
      <c r="BC57" s="128">
        <f t="shared" si="744"/>
        <v>0.19773056494447128</v>
      </c>
      <c r="BD57" s="128">
        <f t="shared" si="744"/>
        <v>0.19859359844810864</v>
      </c>
      <c r="BE57" s="128" t="e">
        <f t="shared" si="744"/>
        <v>#DIV/0!</v>
      </c>
      <c r="BF57" s="128">
        <f t="shared" si="744"/>
        <v>0.21944061541197918</v>
      </c>
      <c r="BG57" s="128">
        <f t="shared" si="744"/>
        <v>0.15534058043283136</v>
      </c>
      <c r="BH57" s="178">
        <f t="shared" si="744"/>
        <v>0.28890104025983437</v>
      </c>
      <c r="BI57" s="128">
        <f t="shared" si="744"/>
        <v>0.22332734799506795</v>
      </c>
      <c r="BJ57" s="128">
        <f t="shared" si="744"/>
        <v>0.11847051198963059</v>
      </c>
      <c r="BK57" s="128">
        <f t="shared" si="744"/>
        <v>0.22428416487183037</v>
      </c>
      <c r="BM57" s="128" t="e">
        <f t="shared" ref="BM57" si="746">BM52/BM49</f>
        <v>#DIV/0!</v>
      </c>
    </row>
    <row r="58" spans="1:65" s="181" customFormat="1" ht="15.75">
      <c r="A58" s="130"/>
      <c r="B58" s="5" t="s">
        <v>308</v>
      </c>
      <c r="C58" s="11">
        <f>C49-C52</f>
        <v>234354</v>
      </c>
      <c r="D58" s="11">
        <f t="shared" ref="D58:BK58" si="747">D49-D52</f>
        <v>127261</v>
      </c>
      <c r="E58" s="11">
        <f t="shared" si="747"/>
        <v>-51</v>
      </c>
      <c r="F58" s="11">
        <f t="shared" si="747"/>
        <v>27653</v>
      </c>
      <c r="G58" s="11">
        <f t="shared" si="747"/>
        <v>16504</v>
      </c>
      <c r="H58" s="11">
        <f t="shared" si="747"/>
        <v>0</v>
      </c>
      <c r="I58" s="11">
        <f t="shared" si="747"/>
        <v>0</v>
      </c>
      <c r="J58" s="11">
        <f t="shared" si="747"/>
        <v>197</v>
      </c>
      <c r="K58" s="11">
        <f t="shared" si="747"/>
        <v>218</v>
      </c>
      <c r="L58" s="11">
        <f t="shared" si="747"/>
        <v>4430</v>
      </c>
      <c r="M58" s="11">
        <f t="shared" si="747"/>
        <v>4241</v>
      </c>
      <c r="N58" s="11">
        <f t="shared" si="747"/>
        <v>112</v>
      </c>
      <c r="O58" s="11">
        <f t="shared" si="747"/>
        <v>1908</v>
      </c>
      <c r="P58" s="11">
        <f t="shared" si="747"/>
        <v>28846</v>
      </c>
      <c r="Q58" s="11">
        <f t="shared" si="747"/>
        <v>0</v>
      </c>
      <c r="R58" s="11">
        <f t="shared" si="747"/>
        <v>1107</v>
      </c>
      <c r="S58" s="11">
        <f t="shared" si="747"/>
        <v>0</v>
      </c>
      <c r="T58" s="11">
        <f t="shared" si="747"/>
        <v>0</v>
      </c>
      <c r="U58" s="11">
        <f t="shared" si="747"/>
        <v>0</v>
      </c>
      <c r="V58" s="11">
        <f t="shared" si="747"/>
        <v>0</v>
      </c>
      <c r="W58" s="11">
        <f t="shared" si="747"/>
        <v>0</v>
      </c>
      <c r="X58" s="11">
        <f t="shared" si="747"/>
        <v>0</v>
      </c>
      <c r="Y58" s="11">
        <f t="shared" si="747"/>
        <v>0</v>
      </c>
      <c r="Z58" s="11">
        <f t="shared" si="747"/>
        <v>0</v>
      </c>
      <c r="AA58" s="11">
        <f t="shared" si="747"/>
        <v>0</v>
      </c>
      <c r="AB58" s="11">
        <f t="shared" si="747"/>
        <v>0</v>
      </c>
      <c r="AC58" s="11">
        <f t="shared" si="747"/>
        <v>0</v>
      </c>
      <c r="AD58" s="11">
        <f t="shared" si="747"/>
        <v>446780</v>
      </c>
      <c r="AE58" s="11">
        <f t="shared" si="747"/>
        <v>1912</v>
      </c>
      <c r="AF58" s="11">
        <f t="shared" si="747"/>
        <v>-121</v>
      </c>
      <c r="AG58" s="11">
        <f t="shared" si="747"/>
        <v>-175</v>
      </c>
      <c r="AH58" s="11">
        <f t="shared" si="747"/>
        <v>0</v>
      </c>
      <c r="AI58" s="11">
        <f t="shared" si="747"/>
        <v>0</v>
      </c>
      <c r="AJ58" s="11">
        <f t="shared" si="747"/>
        <v>0</v>
      </c>
      <c r="AK58" s="11">
        <f t="shared" si="747"/>
        <v>25553</v>
      </c>
      <c r="AL58" s="11">
        <f t="shared" si="747"/>
        <v>17478</v>
      </c>
      <c r="AM58" s="11">
        <f t="shared" si="747"/>
        <v>0</v>
      </c>
      <c r="AN58" s="11">
        <f t="shared" si="747"/>
        <v>763</v>
      </c>
      <c r="AO58" s="11">
        <f t="shared" si="747"/>
        <v>34042</v>
      </c>
      <c r="AP58" s="11">
        <f t="shared" si="747"/>
        <v>69344</v>
      </c>
      <c r="AQ58" s="11">
        <f t="shared" si="747"/>
        <v>0</v>
      </c>
      <c r="AR58" s="11">
        <f t="shared" si="747"/>
        <v>0</v>
      </c>
      <c r="AS58" s="11">
        <f t="shared" si="747"/>
        <v>0</v>
      </c>
      <c r="AT58" s="11">
        <f t="shared" si="747"/>
        <v>0</v>
      </c>
      <c r="AU58" s="11">
        <f t="shared" si="747"/>
        <v>0</v>
      </c>
      <c r="AV58" s="11">
        <f t="shared" si="747"/>
        <v>0</v>
      </c>
      <c r="AW58" s="11">
        <f t="shared" si="747"/>
        <v>0</v>
      </c>
      <c r="AX58" s="11">
        <f t="shared" si="747"/>
        <v>549</v>
      </c>
      <c r="AY58" s="11">
        <f t="shared" si="747"/>
        <v>0</v>
      </c>
      <c r="AZ58" s="11">
        <f t="shared" si="747"/>
        <v>0</v>
      </c>
      <c r="BA58" s="11">
        <f t="shared" si="747"/>
        <v>0</v>
      </c>
      <c r="BB58" s="11">
        <f t="shared" si="747"/>
        <v>0</v>
      </c>
      <c r="BC58" s="11">
        <f t="shared" si="747"/>
        <v>3323</v>
      </c>
      <c r="BD58" s="11">
        <f t="shared" si="747"/>
        <v>3305</v>
      </c>
      <c r="BE58" s="11">
        <f t="shared" si="747"/>
        <v>0</v>
      </c>
      <c r="BF58" s="11">
        <f t="shared" si="747"/>
        <v>17554</v>
      </c>
      <c r="BG58" s="11">
        <f t="shared" si="747"/>
        <v>42347</v>
      </c>
      <c r="BH58" s="11">
        <f t="shared" si="747"/>
        <v>215874</v>
      </c>
      <c r="BI58" s="11">
        <f t="shared" si="747"/>
        <v>662654</v>
      </c>
      <c r="BJ58" s="11">
        <f t="shared" si="747"/>
        <v>6801</v>
      </c>
      <c r="BK58" s="11">
        <f t="shared" si="747"/>
        <v>655853</v>
      </c>
      <c r="BL58" s="11">
        <f t="shared" ref="BL58:BM58" si="748">BL52-BL49</f>
        <v>189623</v>
      </c>
      <c r="BM58" s="11">
        <f t="shared" si="748"/>
        <v>86790</v>
      </c>
    </row>
    <row r="59" spans="1:65" s="181" customFormat="1" ht="15.7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6"/>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44"/>
      <c r="BJ59" s="5"/>
      <c r="BK59" s="50"/>
    </row>
    <row r="60" spans="1:65" s="234" customFormat="1" ht="15.75">
      <c r="A60" s="228">
        <v>8</v>
      </c>
      <c r="B60" s="222" t="str">
        <f>B49</f>
        <v xml:space="preserve">VOA 2024-25 </v>
      </c>
      <c r="C60" s="224">
        <v>822066</v>
      </c>
      <c r="D60" s="224">
        <v>625901</v>
      </c>
      <c r="E60" s="224">
        <v>0</v>
      </c>
      <c r="F60" s="224">
        <v>190083</v>
      </c>
      <c r="G60" s="224">
        <v>54843</v>
      </c>
      <c r="H60" s="224">
        <v>0</v>
      </c>
      <c r="I60" s="224">
        <v>0</v>
      </c>
      <c r="J60" s="224">
        <v>323730</v>
      </c>
      <c r="K60" s="224">
        <v>22129</v>
      </c>
      <c r="L60" s="224">
        <v>45628</v>
      </c>
      <c r="M60" s="224">
        <v>53062</v>
      </c>
      <c r="N60" s="224">
        <v>122</v>
      </c>
      <c r="O60" s="224">
        <v>2995</v>
      </c>
      <c r="P60" s="224">
        <v>3935</v>
      </c>
      <c r="Q60" s="224">
        <v>0</v>
      </c>
      <c r="R60" s="224">
        <v>3987</v>
      </c>
      <c r="S60" s="224">
        <v>0</v>
      </c>
      <c r="T60" s="224">
        <v>0</v>
      </c>
      <c r="U60" s="224">
        <v>0</v>
      </c>
      <c r="V60" s="224">
        <v>0</v>
      </c>
      <c r="W60" s="224">
        <v>0</v>
      </c>
      <c r="X60" s="224">
        <v>0</v>
      </c>
      <c r="Y60" s="224">
        <v>0</v>
      </c>
      <c r="Z60" s="224">
        <v>0</v>
      </c>
      <c r="AA60" s="224">
        <v>0</v>
      </c>
      <c r="AB60" s="224">
        <v>65</v>
      </c>
      <c r="AC60" s="224">
        <v>0</v>
      </c>
      <c r="AD60" s="225">
        <f t="shared" ref="AD60" si="749">SUM(C60:AC60)</f>
        <v>2148546</v>
      </c>
      <c r="AE60" s="224">
        <v>256</v>
      </c>
      <c r="AF60" s="224">
        <v>548</v>
      </c>
      <c r="AG60" s="224">
        <v>18</v>
      </c>
      <c r="AH60" s="224">
        <v>0</v>
      </c>
      <c r="AI60" s="224">
        <v>0</v>
      </c>
      <c r="AJ60" s="224">
        <v>0</v>
      </c>
      <c r="AK60" s="224">
        <v>2757</v>
      </c>
      <c r="AL60" s="224">
        <v>5306</v>
      </c>
      <c r="AM60" s="224">
        <v>84184</v>
      </c>
      <c r="AN60" s="224">
        <v>1272</v>
      </c>
      <c r="AO60" s="224">
        <v>74434</v>
      </c>
      <c r="AP60" s="224">
        <v>4178</v>
      </c>
      <c r="AQ60" s="224">
        <v>0</v>
      </c>
      <c r="AR60" s="224">
        <v>0</v>
      </c>
      <c r="AS60" s="224">
        <v>0</v>
      </c>
      <c r="AT60" s="224">
        <v>0</v>
      </c>
      <c r="AU60" s="224">
        <v>0</v>
      </c>
      <c r="AV60" s="224">
        <v>0</v>
      </c>
      <c r="AW60" s="224">
        <v>0</v>
      </c>
      <c r="AX60" s="224">
        <v>358</v>
      </c>
      <c r="AY60" s="224">
        <v>0</v>
      </c>
      <c r="AZ60" s="224">
        <v>0</v>
      </c>
      <c r="BA60" s="224">
        <v>0</v>
      </c>
      <c r="BB60" s="224">
        <v>0</v>
      </c>
      <c r="BC60" s="224">
        <v>3713</v>
      </c>
      <c r="BD60" s="224">
        <v>3795</v>
      </c>
      <c r="BE60" s="224">
        <v>0</v>
      </c>
      <c r="BF60" s="224">
        <v>5293</v>
      </c>
      <c r="BG60" s="224">
        <v>68</v>
      </c>
      <c r="BH60" s="229">
        <f>SUM(AE60:BG60)</f>
        <v>186180</v>
      </c>
      <c r="BI60" s="230">
        <f>AD60+BH60</f>
        <v>2334726</v>
      </c>
      <c r="BJ60" s="279">
        <v>9197</v>
      </c>
      <c r="BK60" s="225">
        <f t="shared" ref="BK60:BK61" si="750">BI60-BJ60</f>
        <v>2325529</v>
      </c>
      <c r="BL60" s="234">
        <v>6</v>
      </c>
      <c r="BM60" s="235"/>
    </row>
    <row r="61" spans="1:65" s="41" customFormat="1" ht="15.75">
      <c r="A61" s="136"/>
      <c r="B61" s="218" t="s">
        <v>315</v>
      </c>
      <c r="C61" s="10">
        <v>156192</v>
      </c>
      <c r="D61" s="10">
        <v>118922</v>
      </c>
      <c r="E61" s="10">
        <v>0</v>
      </c>
      <c r="F61" s="10">
        <v>36115</v>
      </c>
      <c r="G61" s="10">
        <v>10419</v>
      </c>
      <c r="H61" s="10">
        <v>0</v>
      </c>
      <c r="I61" s="10">
        <v>0</v>
      </c>
      <c r="J61" s="10">
        <v>61509</v>
      </c>
      <c r="K61" s="10">
        <v>4205</v>
      </c>
      <c r="L61" s="10">
        <v>8670</v>
      </c>
      <c r="M61" s="10">
        <v>10082</v>
      </c>
      <c r="N61" s="10">
        <v>23</v>
      </c>
      <c r="O61" s="10">
        <v>569</v>
      </c>
      <c r="P61" s="10">
        <v>747</v>
      </c>
      <c r="Q61" s="10">
        <v>0</v>
      </c>
      <c r="R61" s="10">
        <v>758</v>
      </c>
      <c r="S61" s="10">
        <v>0</v>
      </c>
      <c r="T61" s="10">
        <v>0</v>
      </c>
      <c r="U61" s="10">
        <v>0</v>
      </c>
      <c r="V61" s="10">
        <v>0</v>
      </c>
      <c r="W61" s="10">
        <v>0</v>
      </c>
      <c r="X61" s="10">
        <v>0</v>
      </c>
      <c r="Y61" s="10">
        <v>0</v>
      </c>
      <c r="Z61" s="10">
        <v>0</v>
      </c>
      <c r="AA61" s="10">
        <v>0</v>
      </c>
      <c r="AB61" s="10">
        <v>12</v>
      </c>
      <c r="AC61" s="10">
        <v>0</v>
      </c>
      <c r="AD61" s="123">
        <f t="shared" ref="AD61" si="751">SUM(C61:AC61)</f>
        <v>408223</v>
      </c>
      <c r="AE61" s="10">
        <v>61</v>
      </c>
      <c r="AF61" s="10">
        <v>131</v>
      </c>
      <c r="AG61" s="10">
        <v>4</v>
      </c>
      <c r="AH61" s="10">
        <v>0</v>
      </c>
      <c r="AI61" s="10">
        <v>0</v>
      </c>
      <c r="AJ61" s="10">
        <v>0</v>
      </c>
      <c r="AK61" s="10">
        <v>661</v>
      </c>
      <c r="AL61" s="10">
        <v>1273</v>
      </c>
      <c r="AM61" s="10">
        <v>20204</v>
      </c>
      <c r="AN61" s="10">
        <v>305</v>
      </c>
      <c r="AO61" s="10">
        <v>17864</v>
      </c>
      <c r="AP61" s="10">
        <v>1002</v>
      </c>
      <c r="AQ61" s="10">
        <v>0</v>
      </c>
      <c r="AR61" s="10">
        <v>0</v>
      </c>
      <c r="AS61" s="10">
        <v>0</v>
      </c>
      <c r="AT61" s="10">
        <v>0</v>
      </c>
      <c r="AU61" s="10">
        <v>0</v>
      </c>
      <c r="AV61" s="10">
        <v>0</v>
      </c>
      <c r="AW61" s="10">
        <v>0</v>
      </c>
      <c r="AX61" s="10">
        <v>86</v>
      </c>
      <c r="AY61" s="10">
        <v>0</v>
      </c>
      <c r="AZ61" s="10">
        <v>0</v>
      </c>
      <c r="BA61" s="10">
        <v>0</v>
      </c>
      <c r="BB61" s="10">
        <v>0</v>
      </c>
      <c r="BC61" s="10">
        <v>891</v>
      </c>
      <c r="BD61" s="10">
        <v>911</v>
      </c>
      <c r="BE61" s="10">
        <v>0</v>
      </c>
      <c r="BF61" s="10">
        <v>1270</v>
      </c>
      <c r="BG61" s="10">
        <v>16</v>
      </c>
      <c r="BH61" s="10">
        <f>SUM(AE61:BG61)</f>
        <v>44679</v>
      </c>
      <c r="BI61" s="220">
        <f>AD61+BH61</f>
        <v>452902</v>
      </c>
      <c r="BJ61" s="278">
        <v>2207</v>
      </c>
      <c r="BK61" s="10">
        <f t="shared" si="750"/>
        <v>450695</v>
      </c>
      <c r="BM61" s="219"/>
    </row>
    <row r="62" spans="1:65" ht="15.75">
      <c r="A62" s="130"/>
      <c r="B62" s="12" t="s">
        <v>316</v>
      </c>
      <c r="C62" s="9">
        <f>IF('Upto Month COPPY'!$G$4="",0,'Upto Month COPPY'!$G$4)</f>
        <v>143268</v>
      </c>
      <c r="D62" s="9">
        <f>IF('Upto Month COPPY'!$G$5="",0,'Upto Month COPPY'!$G$5)</f>
        <v>93134</v>
      </c>
      <c r="E62" s="9">
        <f>IF('Upto Month COPPY'!$G$6="",0,'Upto Month COPPY'!$G$6)</f>
        <v>1</v>
      </c>
      <c r="F62" s="9">
        <f>IF('Upto Month COPPY'!$G$7="",0,'Upto Month COPPY'!$G$7)</f>
        <v>27563</v>
      </c>
      <c r="G62" s="9">
        <f>IF('Upto Month COPPY'!$G$8="",0,'Upto Month COPPY'!$G$8)</f>
        <v>9370</v>
      </c>
      <c r="H62" s="9">
        <f>IF('Upto Month COPPY'!$G$9="",0,'Upto Month COPPY'!$G$9)</f>
        <v>0</v>
      </c>
      <c r="I62" s="9">
        <f>IF('Upto Month COPPY'!$G$10="",0,'Upto Month COPPY'!$G$10)</f>
        <v>0</v>
      </c>
      <c r="J62" s="9">
        <f>IF('Upto Month COPPY'!$G$11="",0,'Upto Month COPPY'!$G$11)</f>
        <v>95050</v>
      </c>
      <c r="K62" s="9">
        <f>IF('Upto Month COPPY'!$G$12="",0,'Upto Month COPPY'!$G$12)</f>
        <v>9043</v>
      </c>
      <c r="L62" s="9">
        <f>IF('Upto Month COPPY'!$G$13="",0,'Upto Month COPPY'!$G$13)</f>
        <v>15985</v>
      </c>
      <c r="M62" s="9">
        <f>IF('Upto Month COPPY'!$G$14="",0,'Upto Month COPPY'!$G$14)</f>
        <v>15817</v>
      </c>
      <c r="N62" s="9">
        <f>IF('Upto Month COPPY'!$G$15="",0,'Upto Month COPPY'!$G$15)</f>
        <v>7</v>
      </c>
      <c r="O62" s="9">
        <f>IF('Upto Month COPPY'!$G$16="",0,'Upto Month COPPY'!$G$16)</f>
        <v>116</v>
      </c>
      <c r="P62" s="9">
        <f>IF('Upto Month COPPY'!$G$17="",0,'Upto Month COPPY'!$G$17)</f>
        <v>1829</v>
      </c>
      <c r="Q62" s="9">
        <f>IF('Upto Month COPPY'!$G$18="",0,'Upto Month COPPY'!$G$18)</f>
        <v>0</v>
      </c>
      <c r="R62" s="9">
        <f>IF('Upto Month COPPY'!$G$21="",0,'Upto Month COPPY'!$G$21)</f>
        <v>621</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0</v>
      </c>
      <c r="Z62" s="9">
        <f>IF('Upto Month COPPY'!$G$43="",0,'Upto Month COPPY'!$G$43)</f>
        <v>0</v>
      </c>
      <c r="AA62" s="9">
        <f>IF('Upto Month COPPY'!$G$44="",0,'Upto Month COPPY'!$G$44)</f>
        <v>0</v>
      </c>
      <c r="AB62" s="9">
        <f>IF('Upto Month COPPY'!$G$48="",0,'Upto Month COPPY'!$G$48)</f>
        <v>0</v>
      </c>
      <c r="AC62" s="9">
        <f>IF('Upto Month COPPY'!$G$51="",0,'Upto Month COPPY'!$G$51)</f>
        <v>0</v>
      </c>
      <c r="AD62" s="123">
        <f t="shared" ref="AD62:AD63" si="752">SUM(C62:AC62)</f>
        <v>411804</v>
      </c>
      <c r="AE62" s="9">
        <f>IF('Upto Month COPPY'!$G$19="",0,'Upto Month COPPY'!$G$19)</f>
        <v>103</v>
      </c>
      <c r="AF62" s="9">
        <f>IF('Upto Month COPPY'!$G$20="",0,'Upto Month COPPY'!$G$20)</f>
        <v>188</v>
      </c>
      <c r="AG62" s="9">
        <f>IF('Upto Month COPPY'!$G$22="",0,'Upto Month COPPY'!$G$22)</f>
        <v>0</v>
      </c>
      <c r="AH62" s="9">
        <f>IF('Upto Month COPPY'!$G$23="",0,'Upto Month COPPY'!$G$23)</f>
        <v>0</v>
      </c>
      <c r="AI62" s="9">
        <f>IF('Upto Month COPPY'!$G$24="",0,'Upto Month COPPY'!$G$24)</f>
        <v>0</v>
      </c>
      <c r="AJ62" s="9">
        <f>IF('Upto Month COPPY'!$G$25="",0,'Upto Month COPPY'!$G$25)</f>
        <v>0</v>
      </c>
      <c r="AK62" s="9">
        <f>IF('Upto Month COPPY'!$G$28="",0,'Upto Month COPPY'!$G$28)</f>
        <v>541</v>
      </c>
      <c r="AL62" s="9">
        <f>IF('Upto Month COPPY'!$G$29="",0,'Upto Month COPPY'!$G$29)</f>
        <v>1569</v>
      </c>
      <c r="AM62" s="9">
        <f>IF('Upto Month COPPY'!$G$31="",0,'Upto Month COPPY'!$G$31)</f>
        <v>11251</v>
      </c>
      <c r="AN62" s="9">
        <f>IF('Upto Month COPPY'!$G$32="",0,'Upto Month COPPY'!$G$32)</f>
        <v>0</v>
      </c>
      <c r="AO62" s="9">
        <f>IF('Upto Month COPPY'!$G$33="",0,'Upto Month COPPY'!$G$33)</f>
        <v>16207</v>
      </c>
      <c r="AP62" s="9">
        <f>IF('Upto Month COPPY'!$G$34="",0,'Upto Month COPPY'!$G$34)</f>
        <v>5</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161</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1440</v>
      </c>
      <c r="BD62" s="9">
        <f>IF('Upto Month COPPY'!$G$54="",0,'Upto Month COPPY'!$G$54)</f>
        <v>1440</v>
      </c>
      <c r="BE62" s="9">
        <f>IF('Upto Month COPPY'!$G$55="",0,'Upto Month COPPY'!$G$55)</f>
        <v>0</v>
      </c>
      <c r="BF62" s="9">
        <f>IF('Upto Month COPPY'!$G$56="",0,'Upto Month COPPY'!$G$56)</f>
        <v>303</v>
      </c>
      <c r="BG62" s="9">
        <f>IF('Upto Month COPPY'!$G$58="",0,'Upto Month COPPY'!$G$58)</f>
        <v>0</v>
      </c>
      <c r="BH62" s="9">
        <f>SUM(AE62:BG62)</f>
        <v>33208</v>
      </c>
      <c r="BI62" s="127">
        <f>AD62+BH62</f>
        <v>445012</v>
      </c>
      <c r="BJ62" s="9">
        <f>IF('Upto Month COPPY'!$G$60="",0,'Upto Month COPPY'!$G$60)</f>
        <v>1205</v>
      </c>
      <c r="BK62" s="51">
        <f t="shared" ref="BK62:BK63" si="753">BI62-BJ62</f>
        <v>443807</v>
      </c>
      <c r="BL62">
        <f>'Upto Month COPPY'!$G$61</f>
        <v>443810</v>
      </c>
      <c r="BM62" s="30">
        <f t="shared" ref="BM62:BM66" si="754">BK62-AD62</f>
        <v>32003</v>
      </c>
    </row>
    <row r="63" spans="1:65" ht="18" customHeight="1">
      <c r="A63" s="130"/>
      <c r="B63" s="183" t="s">
        <v>317</v>
      </c>
      <c r="C63" s="9">
        <f>IF('Upto Month Current'!$G$4="",0,'Upto Month Current'!$G$4)</f>
        <v>148969</v>
      </c>
      <c r="D63" s="9">
        <f>IF('Upto Month Current'!$G$5="",0,'Upto Month Current'!$G$5)</f>
        <v>113505</v>
      </c>
      <c r="E63" s="9">
        <f>IF('Upto Month Current'!$G$6="",0,'Upto Month Current'!$G$6)</f>
        <v>0</v>
      </c>
      <c r="F63" s="9">
        <f>IF('Upto Month Current'!$G$7="",0,'Upto Month Current'!$G$7)</f>
        <v>29215</v>
      </c>
      <c r="G63" s="9">
        <f>IF('Upto Month Current'!$G$8="",0,'Upto Month Current'!$G$8)</f>
        <v>10704</v>
      </c>
      <c r="H63" s="9">
        <f>IF('Upto Month Current'!$G$9="",0,'Upto Month Current'!$G$9)</f>
        <v>0</v>
      </c>
      <c r="I63" s="9">
        <f>IF('Upto Month Current'!$G$10="",0,'Upto Month Current'!$G$10)</f>
        <v>0</v>
      </c>
      <c r="J63" s="9">
        <f>IF('Upto Month Current'!$G$11="",0,'Upto Month Current'!$G$11)</f>
        <v>52366</v>
      </c>
      <c r="K63" s="9">
        <f>IF('Upto Month Current'!$G$12="",0,'Upto Month Current'!$G$12)</f>
        <v>3365</v>
      </c>
      <c r="L63" s="9">
        <f>IF('Upto Month Current'!$G$13="",0,'Upto Month Current'!$G$13)</f>
        <v>6837</v>
      </c>
      <c r="M63" s="9">
        <f>IF('Upto Month Current'!$G$14="",0,'Upto Month Current'!$G$14)</f>
        <v>9082</v>
      </c>
      <c r="N63" s="9">
        <f>IF('Upto Month Current'!$G$15="",0,'Upto Month Current'!$G$15)</f>
        <v>38</v>
      </c>
      <c r="O63" s="9">
        <f>IF('Upto Month Current'!$G$16="",0,'Upto Month Current'!$G$16)</f>
        <v>206</v>
      </c>
      <c r="P63" s="9">
        <f>IF('Upto Month Current'!$G$17="",0,'Upto Month Current'!$G$17)</f>
        <v>148</v>
      </c>
      <c r="Q63" s="9">
        <f>IF('Upto Month Current'!$G$18="",0,'Upto Month Current'!$G$18)</f>
        <v>0</v>
      </c>
      <c r="R63" s="9">
        <f>IF('Upto Month Current'!$G$21="",0,'Upto Month Current'!$G$21)</f>
        <v>132</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0</v>
      </c>
      <c r="Z63" s="9">
        <f>IF('Upto Month Current'!$G$43="",0,'Upto Month Current'!$G$43)</f>
        <v>0</v>
      </c>
      <c r="AA63" s="9">
        <f>IF('Upto Month Current'!$G$44="",0,'Upto Month Current'!$G$44)</f>
        <v>0</v>
      </c>
      <c r="AB63" s="9">
        <f>IF('Upto Month Current'!$G$48="",0,'Upto Month Current'!$G$48)</f>
        <v>0</v>
      </c>
      <c r="AC63" s="9">
        <f>IF('Upto Month Current'!$G$51="",0,'Upto Month Current'!$G$51)</f>
        <v>0</v>
      </c>
      <c r="AD63" s="123">
        <f t="shared" si="752"/>
        <v>374567</v>
      </c>
      <c r="AE63" s="9">
        <f>IF('Upto Month Current'!$G$19="",0,'Upto Month Current'!$G$19)</f>
        <v>113</v>
      </c>
      <c r="AF63" s="9">
        <f>IF('Upto Month Current'!$G$20="",0,'Upto Month Current'!$G$20)</f>
        <v>344</v>
      </c>
      <c r="AG63" s="9">
        <f>IF('Upto Month Current'!$G$22="",0,'Upto Month Current'!$G$22)</f>
        <v>0</v>
      </c>
      <c r="AH63" s="9">
        <f>IF('Upto Month Current'!$G$23="",0,'Upto Month Current'!$G$23)</f>
        <v>0</v>
      </c>
      <c r="AI63" s="9">
        <f>IF('Upto Month Current'!$G$24="",0,'Upto Month Current'!$G$24)</f>
        <v>0</v>
      </c>
      <c r="AJ63" s="9">
        <f>IF('Upto Month Current'!$G$25="",0,'Upto Month Current'!$G$25)</f>
        <v>0</v>
      </c>
      <c r="AK63" s="9">
        <f>IF('Upto Month Current'!$G$28="",0,'Upto Month Current'!$G$28)</f>
        <v>393</v>
      </c>
      <c r="AL63" s="9">
        <f>IF('Upto Month Current'!$G$29="",0,'Upto Month Current'!$G$29)</f>
        <v>389</v>
      </c>
      <c r="AM63" s="9">
        <f>IF('Upto Month Current'!$G$31="",0,'Upto Month Current'!$G$31)</f>
        <v>10365</v>
      </c>
      <c r="AN63" s="9">
        <f>IF('Upto Month Current'!$G$32="",0,'Upto Month Current'!$G$32)</f>
        <v>0</v>
      </c>
      <c r="AO63" s="9">
        <f>IF('Upto Month Current'!$G$33="",0,'Upto Month Current'!$G$33)</f>
        <v>11647</v>
      </c>
      <c r="AP63" s="9">
        <f>IF('Upto Month Current'!$G$34="",0,'Upto Month Current'!$G$34)</f>
        <v>0</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1052</v>
      </c>
      <c r="BD63" s="9">
        <f>IF('Upto Month Current'!$G$54="",0,'Upto Month Current'!$G$54)</f>
        <v>1052</v>
      </c>
      <c r="BE63" s="9">
        <f>IF('Upto Month Current'!$G$55="",0,'Upto Month Current'!$G$55)</f>
        <v>0</v>
      </c>
      <c r="BF63" s="9">
        <f>IF('Upto Month Current'!$G$56="",0,'Upto Month Current'!$G$56)</f>
        <v>63</v>
      </c>
      <c r="BG63" s="9">
        <f>IF('Upto Month Current'!$G$58="",0,'Upto Month Current'!$G$58)</f>
        <v>0</v>
      </c>
      <c r="BH63" s="9">
        <f>SUM(AE63:BG63)</f>
        <v>25418</v>
      </c>
      <c r="BI63" s="127">
        <f>AD63+BH63</f>
        <v>399985</v>
      </c>
      <c r="BJ63" s="9">
        <f>IF('Upto Month Current'!$G$60="",0,'Upto Month Current'!$G$60)</f>
        <v>2808</v>
      </c>
      <c r="BK63" s="51">
        <f t="shared" si="753"/>
        <v>397177</v>
      </c>
      <c r="BL63">
        <f>'Upto Month Current'!$G$61</f>
        <v>397174</v>
      </c>
      <c r="BM63" s="30">
        <f t="shared" si="754"/>
        <v>22610</v>
      </c>
    </row>
    <row r="64" spans="1:65" ht="15.75">
      <c r="A64" s="130"/>
      <c r="B64" s="5" t="s">
        <v>127</v>
      </c>
      <c r="C64" s="11">
        <f>C63-C61</f>
        <v>-7223</v>
      </c>
      <c r="D64" s="11">
        <f t="shared" ref="D64" si="755">D63-D61</f>
        <v>-5417</v>
      </c>
      <c r="E64" s="11">
        <f t="shared" ref="E64" si="756">E63-E61</f>
        <v>0</v>
      </c>
      <c r="F64" s="11">
        <f t="shared" ref="F64" si="757">F63-F61</f>
        <v>-6900</v>
      </c>
      <c r="G64" s="11">
        <f t="shared" ref="G64" si="758">G63-G61</f>
        <v>285</v>
      </c>
      <c r="H64" s="11">
        <f t="shared" ref="H64" si="759">H63-H61</f>
        <v>0</v>
      </c>
      <c r="I64" s="11">
        <f t="shared" ref="I64" si="760">I63-I61</f>
        <v>0</v>
      </c>
      <c r="J64" s="11">
        <f t="shared" ref="J64" si="761">J63-J61</f>
        <v>-9143</v>
      </c>
      <c r="K64" s="11">
        <f t="shared" ref="K64" si="762">K63-K61</f>
        <v>-840</v>
      </c>
      <c r="L64" s="11">
        <f t="shared" ref="L64" si="763">L63-L61</f>
        <v>-1833</v>
      </c>
      <c r="M64" s="11">
        <f t="shared" ref="M64" si="764">M63-M61</f>
        <v>-1000</v>
      </c>
      <c r="N64" s="11">
        <f t="shared" ref="N64" si="765">N63-N61</f>
        <v>15</v>
      </c>
      <c r="O64" s="11">
        <f t="shared" ref="O64" si="766">O63-O61</f>
        <v>-363</v>
      </c>
      <c r="P64" s="11">
        <f t="shared" ref="P64" si="767">P63-P61</f>
        <v>-599</v>
      </c>
      <c r="Q64" s="11">
        <f t="shared" ref="Q64" si="768">Q63-Q61</f>
        <v>0</v>
      </c>
      <c r="R64" s="11">
        <f t="shared" ref="R64" si="769">R63-R61</f>
        <v>-626</v>
      </c>
      <c r="S64" s="11">
        <f t="shared" ref="S64" si="770">S63-S61</f>
        <v>0</v>
      </c>
      <c r="T64" s="11">
        <f t="shared" ref="T64:U64" si="771">T63-T61</f>
        <v>0</v>
      </c>
      <c r="U64" s="11">
        <f t="shared" si="771"/>
        <v>0</v>
      </c>
      <c r="V64" s="9">
        <f t="shared" ref="V64" si="772">V63-V61</f>
        <v>0</v>
      </c>
      <c r="W64" s="11">
        <f t="shared" ref="W64" si="773">W63-W61</f>
        <v>0</v>
      </c>
      <c r="X64" s="11">
        <f t="shared" ref="X64" si="774">X63-X61</f>
        <v>0</v>
      </c>
      <c r="Y64" s="11">
        <f t="shared" ref="Y64" si="775">Y63-Y61</f>
        <v>0</v>
      </c>
      <c r="Z64" s="11">
        <f t="shared" ref="Z64" si="776">Z63-Z61</f>
        <v>0</v>
      </c>
      <c r="AA64" s="11">
        <f t="shared" ref="AA64:AD64" si="777">AA63-AA61</f>
        <v>0</v>
      </c>
      <c r="AB64" s="11">
        <f t="shared" ref="AB64" si="778">AB63-AB61</f>
        <v>-12</v>
      </c>
      <c r="AC64" s="9">
        <f t="shared" si="777"/>
        <v>0</v>
      </c>
      <c r="AD64" s="10">
        <f t="shared" si="777"/>
        <v>-33656</v>
      </c>
      <c r="AE64" s="11">
        <f t="shared" ref="AE64" si="779">AE63-AE61</f>
        <v>52</v>
      </c>
      <c r="AF64" s="11">
        <f t="shared" ref="AF64" si="780">AF63-AF61</f>
        <v>213</v>
      </c>
      <c r="AG64" s="11">
        <f t="shared" ref="AG64" si="781">AG63-AG61</f>
        <v>-4</v>
      </c>
      <c r="AH64" s="11">
        <f t="shared" ref="AH64" si="782">AH63-AH61</f>
        <v>0</v>
      </c>
      <c r="AI64" s="11">
        <f t="shared" ref="AI64" si="783">AI63-AI61</f>
        <v>0</v>
      </c>
      <c r="AJ64" s="11">
        <f t="shared" ref="AJ64" si="784">AJ63-AJ61</f>
        <v>0</v>
      </c>
      <c r="AK64" s="11">
        <f t="shared" ref="AK64" si="785">AK63-AK61</f>
        <v>-268</v>
      </c>
      <c r="AL64" s="11">
        <f t="shared" ref="AL64" si="786">AL63-AL61</f>
        <v>-884</v>
      </c>
      <c r="AM64" s="11">
        <f t="shared" ref="AM64" si="787">AM63-AM61</f>
        <v>-9839</v>
      </c>
      <c r="AN64" s="11">
        <f t="shared" ref="AN64" si="788">AN63-AN61</f>
        <v>-305</v>
      </c>
      <c r="AO64" s="9">
        <f t="shared" ref="AO64" si="789">AO63-AO61</f>
        <v>-6217</v>
      </c>
      <c r="AP64" s="11">
        <f t="shared" ref="AP64" si="790">AP63-AP61</f>
        <v>-1002</v>
      </c>
      <c r="AQ64" s="9">
        <f t="shared" ref="AQ64" si="791">AQ63-AQ61</f>
        <v>0</v>
      </c>
      <c r="AR64" s="11">
        <f t="shared" ref="AR64" si="792">AR63-AR61</f>
        <v>0</v>
      </c>
      <c r="AS64" s="11">
        <f t="shared" ref="AS64" si="793">AS63-AS61</f>
        <v>0</v>
      </c>
      <c r="AT64" s="11">
        <f t="shared" ref="AT64" si="794">AT63-AT61</f>
        <v>0</v>
      </c>
      <c r="AU64" s="11">
        <f t="shared" ref="AU64" si="795">AU63-AU61</f>
        <v>0</v>
      </c>
      <c r="AV64" s="11">
        <f t="shared" ref="AV64" si="796">AV63-AV61</f>
        <v>0</v>
      </c>
      <c r="AW64" s="11">
        <f t="shared" ref="AW64" si="797">AW63-AW61</f>
        <v>0</v>
      </c>
      <c r="AX64" s="11">
        <f t="shared" ref="AX64" si="798">AX63-AX61</f>
        <v>-86</v>
      </c>
      <c r="AY64" s="11">
        <f t="shared" ref="AY64" si="799">AY63-AY61</f>
        <v>0</v>
      </c>
      <c r="AZ64" s="11">
        <f t="shared" ref="AZ64" si="800">AZ63-AZ61</f>
        <v>0</v>
      </c>
      <c r="BA64" s="11">
        <f t="shared" ref="BA64" si="801">BA63-BA61</f>
        <v>0</v>
      </c>
      <c r="BB64" s="9">
        <f t="shared" ref="BB64" si="802">BB63-BB61</f>
        <v>0</v>
      </c>
      <c r="BC64" s="11">
        <f t="shared" ref="BC64" si="803">BC63-BC61</f>
        <v>161</v>
      </c>
      <c r="BD64" s="11">
        <f t="shared" ref="BD64" si="804">BD63-BD61</f>
        <v>141</v>
      </c>
      <c r="BE64" s="11">
        <f t="shared" ref="BE64" si="805">BE63-BE61</f>
        <v>0</v>
      </c>
      <c r="BF64" s="11">
        <f t="shared" ref="BF64" si="806">BF63-BF61</f>
        <v>-1207</v>
      </c>
      <c r="BG64" s="11">
        <f t="shared" ref="BG64:BH64" si="807">BG63-BG61</f>
        <v>-16</v>
      </c>
      <c r="BH64" s="9">
        <f t="shared" si="807"/>
        <v>-19261</v>
      </c>
      <c r="BI64" s="45">
        <f t="shared" ref="BI64" si="808">BI63-BI61</f>
        <v>-52917</v>
      </c>
      <c r="BJ64" s="11">
        <f t="shared" ref="BJ64:BK64" si="809">BJ63-BJ61</f>
        <v>601</v>
      </c>
      <c r="BK64" s="51">
        <f t="shared" si="809"/>
        <v>-53518</v>
      </c>
      <c r="BM64" s="30">
        <f t="shared" si="754"/>
        <v>-19862</v>
      </c>
    </row>
    <row r="65" spans="1:65" ht="15.75">
      <c r="A65" s="131"/>
      <c r="B65" s="16" t="s">
        <v>128</v>
      </c>
      <c r="C65" s="13">
        <f>C64/C61</f>
        <v>-4.6244365908625282E-2</v>
      </c>
      <c r="D65" s="13">
        <f t="shared" ref="D65" si="810">D64/D61</f>
        <v>-4.555086527303611E-2</v>
      </c>
      <c r="E65" s="13" t="e">
        <f t="shared" ref="E65" si="811">E64/E61</f>
        <v>#DIV/0!</v>
      </c>
      <c r="F65" s="13">
        <f t="shared" ref="F65" si="812">F64/F61</f>
        <v>-0.1910563477779316</v>
      </c>
      <c r="G65" s="13">
        <f t="shared" ref="G65" si="813">G64/G61</f>
        <v>2.7353872732507917E-2</v>
      </c>
      <c r="H65" s="13" t="e">
        <f t="shared" ref="H65" si="814">H64/H61</f>
        <v>#DIV/0!</v>
      </c>
      <c r="I65" s="13" t="e">
        <f t="shared" ref="I65" si="815">I64/I61</f>
        <v>#DIV/0!</v>
      </c>
      <c r="J65" s="13">
        <f t="shared" ref="J65" si="816">J64/J61</f>
        <v>-0.148644913752459</v>
      </c>
      <c r="K65" s="13">
        <f t="shared" ref="K65" si="817">K64/K61</f>
        <v>-0.19976218787158145</v>
      </c>
      <c r="L65" s="13">
        <f t="shared" ref="L65" si="818">L64/L61</f>
        <v>-0.21141868512110726</v>
      </c>
      <c r="M65" s="13">
        <f t="shared" ref="M65" si="819">M64/M61</f>
        <v>-9.9186669311644521E-2</v>
      </c>
      <c r="N65" s="13">
        <f t="shared" ref="N65" si="820">N64/N61</f>
        <v>0.65217391304347827</v>
      </c>
      <c r="O65" s="13">
        <f t="shared" ref="O65" si="821">O64/O61</f>
        <v>-0.63796133567662561</v>
      </c>
      <c r="P65" s="13">
        <f t="shared" ref="P65" si="822">P64/P61</f>
        <v>-0.80187416331994643</v>
      </c>
      <c r="Q65" s="13" t="e">
        <f t="shared" ref="Q65" si="823">Q64/Q61</f>
        <v>#DIV/0!</v>
      </c>
      <c r="R65" s="13">
        <f t="shared" ref="R65" si="824">R64/R61</f>
        <v>-0.82585751978891819</v>
      </c>
      <c r="S65" s="13" t="e">
        <f t="shared" ref="S65" si="825">S64/S61</f>
        <v>#DIV/0!</v>
      </c>
      <c r="T65" s="13" t="e">
        <f t="shared" ref="T65:U65" si="826">T64/T61</f>
        <v>#DIV/0!</v>
      </c>
      <c r="U65" s="13" t="e">
        <f t="shared" si="826"/>
        <v>#DIV/0!</v>
      </c>
      <c r="V65" s="163" t="e">
        <f t="shared" ref="V65" si="827">V64/V61</f>
        <v>#DIV/0!</v>
      </c>
      <c r="W65" s="13" t="e">
        <f t="shared" ref="W65" si="828">W64/W61</f>
        <v>#DIV/0!</v>
      </c>
      <c r="X65" s="13" t="e">
        <f t="shared" ref="X65" si="829">X64/X61</f>
        <v>#DIV/0!</v>
      </c>
      <c r="Y65" s="13" t="e">
        <f t="shared" ref="Y65" si="830">Y64/Y61</f>
        <v>#DIV/0!</v>
      </c>
      <c r="Z65" s="13" t="e">
        <f t="shared" ref="Z65" si="831">Z64/Z61</f>
        <v>#DIV/0!</v>
      </c>
      <c r="AA65" s="13" t="e">
        <f t="shared" ref="AA65:AD65" si="832">AA64/AA61</f>
        <v>#DIV/0!</v>
      </c>
      <c r="AB65" s="13">
        <f t="shared" ref="AB65" si="833">AB64/AB61</f>
        <v>-1</v>
      </c>
      <c r="AC65" s="163" t="e">
        <f t="shared" si="832"/>
        <v>#DIV/0!</v>
      </c>
      <c r="AD65" s="14">
        <f t="shared" si="832"/>
        <v>-8.2445134154616476E-2</v>
      </c>
      <c r="AE65" s="13">
        <f t="shared" ref="AE65" si="834">AE64/AE61</f>
        <v>0.85245901639344257</v>
      </c>
      <c r="AF65" s="13">
        <f t="shared" ref="AF65" si="835">AF64/AF61</f>
        <v>1.6259541984732824</v>
      </c>
      <c r="AG65" s="13">
        <f t="shared" ref="AG65" si="836">AG64/AG61</f>
        <v>-1</v>
      </c>
      <c r="AH65" s="13" t="e">
        <f t="shared" ref="AH65" si="837">AH64/AH61</f>
        <v>#DIV/0!</v>
      </c>
      <c r="AI65" s="13" t="e">
        <f t="shared" ref="AI65" si="838">AI64/AI61</f>
        <v>#DIV/0!</v>
      </c>
      <c r="AJ65" s="13" t="e">
        <f t="shared" ref="AJ65" si="839">AJ64/AJ61</f>
        <v>#DIV/0!</v>
      </c>
      <c r="AK65" s="13">
        <f t="shared" ref="AK65" si="840">AK64/AK61</f>
        <v>-0.40544629349470501</v>
      </c>
      <c r="AL65" s="13">
        <f t="shared" ref="AL65" si="841">AL64/AL61</f>
        <v>-0.69442262372348784</v>
      </c>
      <c r="AM65" s="13">
        <f t="shared" ref="AM65" si="842">AM64/AM61</f>
        <v>-0.48698277568798259</v>
      </c>
      <c r="AN65" s="13">
        <f t="shared" ref="AN65" si="843">AN64/AN61</f>
        <v>-1</v>
      </c>
      <c r="AO65" s="163">
        <f t="shared" ref="AO65" si="844">AO64/AO61</f>
        <v>-0.34801836094939542</v>
      </c>
      <c r="AP65" s="13">
        <f t="shared" ref="AP65" si="845">AP64/AP61</f>
        <v>-1</v>
      </c>
      <c r="AQ65" s="163" t="e">
        <f t="shared" ref="AQ65" si="846">AQ64/AQ61</f>
        <v>#DIV/0!</v>
      </c>
      <c r="AR65" s="13" t="e">
        <f t="shared" ref="AR65" si="847">AR64/AR61</f>
        <v>#DIV/0!</v>
      </c>
      <c r="AS65" s="13" t="e">
        <f t="shared" ref="AS65" si="848">AS64/AS61</f>
        <v>#DIV/0!</v>
      </c>
      <c r="AT65" s="13" t="e">
        <f t="shared" ref="AT65" si="849">AT64/AT61</f>
        <v>#DIV/0!</v>
      </c>
      <c r="AU65" s="13" t="e">
        <f t="shared" ref="AU65" si="850">AU64/AU61</f>
        <v>#DIV/0!</v>
      </c>
      <c r="AV65" s="13" t="e">
        <f t="shared" ref="AV65" si="851">AV64/AV61</f>
        <v>#DIV/0!</v>
      </c>
      <c r="AW65" s="13" t="e">
        <f t="shared" ref="AW65" si="852">AW64/AW61</f>
        <v>#DIV/0!</v>
      </c>
      <c r="AX65" s="13">
        <f t="shared" ref="AX65" si="853">AX64/AX61</f>
        <v>-1</v>
      </c>
      <c r="AY65" s="13" t="e">
        <f t="shared" ref="AY65" si="854">AY64/AY61</f>
        <v>#DIV/0!</v>
      </c>
      <c r="AZ65" s="13" t="e">
        <f t="shared" ref="AZ65" si="855">AZ64/AZ61</f>
        <v>#DIV/0!</v>
      </c>
      <c r="BA65" s="13" t="e">
        <f t="shared" ref="BA65" si="856">BA64/BA61</f>
        <v>#DIV/0!</v>
      </c>
      <c r="BB65" s="163" t="e">
        <f t="shared" ref="BB65" si="857">BB64/BB61</f>
        <v>#DIV/0!</v>
      </c>
      <c r="BC65" s="13">
        <f t="shared" ref="BC65" si="858">BC64/BC61</f>
        <v>0.18069584736251404</v>
      </c>
      <c r="BD65" s="13">
        <f t="shared" ref="BD65" si="859">BD64/BD61</f>
        <v>0.15477497255762898</v>
      </c>
      <c r="BE65" s="13" t="e">
        <f t="shared" ref="BE65" si="860">BE64/BE61</f>
        <v>#DIV/0!</v>
      </c>
      <c r="BF65" s="13">
        <f t="shared" ref="BF65" si="861">BF64/BF61</f>
        <v>-0.9503937007874016</v>
      </c>
      <c r="BG65" s="13">
        <f t="shared" ref="BG65:BH65" si="862">BG64/BG61</f>
        <v>-1</v>
      </c>
      <c r="BH65" s="163">
        <f t="shared" si="862"/>
        <v>-0.43109738355827121</v>
      </c>
      <c r="BI65" s="46">
        <f t="shared" ref="BI65" si="863">BI64/BI61</f>
        <v>-0.11683984614773174</v>
      </c>
      <c r="BJ65" s="13">
        <f t="shared" ref="BJ65:BK65" si="864">BJ64/BJ61</f>
        <v>0.27231536021748981</v>
      </c>
      <c r="BK65" s="52">
        <f t="shared" si="864"/>
        <v>-0.11874549307181131</v>
      </c>
      <c r="BM65" s="163" t="e">
        <f t="shared" ref="BM65" si="865">BM64/BM61</f>
        <v>#DIV/0!</v>
      </c>
    </row>
    <row r="66" spans="1:65" ht="15.75">
      <c r="A66" s="130"/>
      <c r="B66" s="5" t="s">
        <v>129</v>
      </c>
      <c r="C66" s="11">
        <f>C63-C62</f>
        <v>5701</v>
      </c>
      <c r="D66" s="11">
        <f t="shared" ref="D66:BK66" si="866">D63-D62</f>
        <v>20371</v>
      </c>
      <c r="E66" s="11">
        <f t="shared" si="866"/>
        <v>-1</v>
      </c>
      <c r="F66" s="11">
        <f t="shared" si="866"/>
        <v>1652</v>
      </c>
      <c r="G66" s="11">
        <f t="shared" si="866"/>
        <v>1334</v>
      </c>
      <c r="H66" s="11">
        <f t="shared" si="866"/>
        <v>0</v>
      </c>
      <c r="I66" s="11">
        <f t="shared" si="866"/>
        <v>0</v>
      </c>
      <c r="J66" s="11">
        <f t="shared" si="866"/>
        <v>-42684</v>
      </c>
      <c r="K66" s="11">
        <f t="shared" si="866"/>
        <v>-5678</v>
      </c>
      <c r="L66" s="11">
        <f t="shared" si="866"/>
        <v>-9148</v>
      </c>
      <c r="M66" s="11">
        <f t="shared" si="866"/>
        <v>-6735</v>
      </c>
      <c r="N66" s="11">
        <f t="shared" si="866"/>
        <v>31</v>
      </c>
      <c r="O66" s="11">
        <f t="shared" si="866"/>
        <v>90</v>
      </c>
      <c r="P66" s="11">
        <f t="shared" si="866"/>
        <v>-1681</v>
      </c>
      <c r="Q66" s="11">
        <f t="shared" si="866"/>
        <v>0</v>
      </c>
      <c r="R66" s="11">
        <f t="shared" si="866"/>
        <v>-489</v>
      </c>
      <c r="S66" s="11">
        <f t="shared" si="866"/>
        <v>0</v>
      </c>
      <c r="T66" s="11">
        <f t="shared" si="866"/>
        <v>0</v>
      </c>
      <c r="U66" s="11">
        <f t="shared" ref="U66" si="867">U63-U62</f>
        <v>0</v>
      </c>
      <c r="V66" s="9">
        <f t="shared" si="866"/>
        <v>0</v>
      </c>
      <c r="W66" s="11">
        <f t="shared" si="866"/>
        <v>0</v>
      </c>
      <c r="X66" s="11">
        <f t="shared" si="866"/>
        <v>0</v>
      </c>
      <c r="Y66" s="11">
        <f t="shared" si="866"/>
        <v>0</v>
      </c>
      <c r="Z66" s="11">
        <f t="shared" si="866"/>
        <v>0</v>
      </c>
      <c r="AA66" s="11">
        <f t="shared" si="866"/>
        <v>0</v>
      </c>
      <c r="AB66" s="11">
        <f t="shared" ref="AB66" si="868">AB63-AB62</f>
        <v>0</v>
      </c>
      <c r="AC66" s="9">
        <f t="shared" ref="AC66:AD66" si="869">AC63-AC62</f>
        <v>0</v>
      </c>
      <c r="AD66" s="10">
        <f t="shared" si="869"/>
        <v>-37237</v>
      </c>
      <c r="AE66" s="11">
        <f t="shared" si="866"/>
        <v>10</v>
      </c>
      <c r="AF66" s="11">
        <f t="shared" si="866"/>
        <v>156</v>
      </c>
      <c r="AG66" s="11">
        <f t="shared" si="866"/>
        <v>0</v>
      </c>
      <c r="AH66" s="11">
        <f t="shared" si="866"/>
        <v>0</v>
      </c>
      <c r="AI66" s="11">
        <f t="shared" si="866"/>
        <v>0</v>
      </c>
      <c r="AJ66" s="11">
        <f t="shared" si="866"/>
        <v>0</v>
      </c>
      <c r="AK66" s="11">
        <f t="shared" si="866"/>
        <v>-148</v>
      </c>
      <c r="AL66" s="11">
        <f t="shared" si="866"/>
        <v>-1180</v>
      </c>
      <c r="AM66" s="11">
        <f t="shared" si="866"/>
        <v>-886</v>
      </c>
      <c r="AN66" s="11">
        <f t="shared" si="866"/>
        <v>0</v>
      </c>
      <c r="AO66" s="9">
        <f t="shared" si="866"/>
        <v>-4560</v>
      </c>
      <c r="AP66" s="11">
        <f t="shared" si="866"/>
        <v>-5</v>
      </c>
      <c r="AQ66" s="9">
        <f t="shared" si="866"/>
        <v>0</v>
      </c>
      <c r="AR66" s="11">
        <f t="shared" si="866"/>
        <v>0</v>
      </c>
      <c r="AS66" s="11">
        <f t="shared" si="866"/>
        <v>0</v>
      </c>
      <c r="AT66" s="11">
        <f t="shared" si="866"/>
        <v>0</v>
      </c>
      <c r="AU66" s="11">
        <f t="shared" si="866"/>
        <v>0</v>
      </c>
      <c r="AV66" s="11">
        <f t="shared" si="866"/>
        <v>0</v>
      </c>
      <c r="AW66" s="11">
        <f t="shared" si="866"/>
        <v>-161</v>
      </c>
      <c r="AX66" s="11">
        <f t="shared" si="866"/>
        <v>0</v>
      </c>
      <c r="AY66" s="11">
        <f t="shared" si="866"/>
        <v>0</v>
      </c>
      <c r="AZ66" s="11">
        <f t="shared" si="866"/>
        <v>0</v>
      </c>
      <c r="BA66" s="11">
        <f t="shared" si="866"/>
        <v>0</v>
      </c>
      <c r="BB66" s="9">
        <f t="shared" si="866"/>
        <v>0</v>
      </c>
      <c r="BC66" s="11">
        <f t="shared" si="866"/>
        <v>-388</v>
      </c>
      <c r="BD66" s="11">
        <f t="shared" si="866"/>
        <v>-388</v>
      </c>
      <c r="BE66" s="11">
        <f t="shared" si="866"/>
        <v>0</v>
      </c>
      <c r="BF66" s="11">
        <f t="shared" si="866"/>
        <v>-240</v>
      </c>
      <c r="BG66" s="11">
        <f t="shared" si="866"/>
        <v>0</v>
      </c>
      <c r="BH66" s="9">
        <f t="shared" si="866"/>
        <v>-7790</v>
      </c>
      <c r="BI66" s="45">
        <f t="shared" si="866"/>
        <v>-45027</v>
      </c>
      <c r="BJ66" s="11">
        <f t="shared" si="866"/>
        <v>1603</v>
      </c>
      <c r="BK66" s="51">
        <f t="shared" si="866"/>
        <v>-46630</v>
      </c>
      <c r="BM66" s="30">
        <f t="shared" si="754"/>
        <v>-9393</v>
      </c>
    </row>
    <row r="67" spans="1:65" ht="15.75">
      <c r="A67" s="130"/>
      <c r="B67" s="5" t="s">
        <v>130</v>
      </c>
      <c r="C67" s="13">
        <f>C66/C62</f>
        <v>3.9792556607197702E-2</v>
      </c>
      <c r="D67" s="13">
        <f t="shared" ref="D67" si="870">D66/D62</f>
        <v>0.21872785448923057</v>
      </c>
      <c r="E67" s="13">
        <f t="shared" ref="E67" si="871">E66/E62</f>
        <v>-1</v>
      </c>
      <c r="F67" s="13">
        <f t="shared" ref="F67" si="872">F66/F62</f>
        <v>5.9935420672640856E-2</v>
      </c>
      <c r="G67" s="13">
        <f t="shared" ref="G67" si="873">G66/G62</f>
        <v>0.14236926360725721</v>
      </c>
      <c r="H67" s="13" t="e">
        <f t="shared" ref="H67" si="874">H66/H62</f>
        <v>#DIV/0!</v>
      </c>
      <c r="I67" s="13" t="e">
        <f t="shared" ref="I67" si="875">I66/I62</f>
        <v>#DIV/0!</v>
      </c>
      <c r="J67" s="13">
        <f t="shared" ref="J67" si="876">J66/J62</f>
        <v>-0.44906891109942138</v>
      </c>
      <c r="K67" s="13">
        <f t="shared" ref="K67" si="877">K66/K62</f>
        <v>-0.62788897489771089</v>
      </c>
      <c r="L67" s="13">
        <f t="shared" ref="L67" si="878">L66/L62</f>
        <v>-0.57228651861119795</v>
      </c>
      <c r="M67" s="13">
        <f t="shared" ref="M67" si="879">M66/M62</f>
        <v>-0.4258076752860846</v>
      </c>
      <c r="N67" s="13">
        <f t="shared" ref="N67" si="880">N66/N62</f>
        <v>4.4285714285714288</v>
      </c>
      <c r="O67" s="13">
        <f t="shared" ref="O67" si="881">O66/O62</f>
        <v>0.77586206896551724</v>
      </c>
      <c r="P67" s="13">
        <f t="shared" ref="P67" si="882">P66/P62</f>
        <v>-0.91908146528157464</v>
      </c>
      <c r="Q67" s="13" t="e">
        <f t="shared" ref="Q67" si="883">Q66/Q62</f>
        <v>#DIV/0!</v>
      </c>
      <c r="R67" s="13">
        <f t="shared" ref="R67" si="884">R66/R62</f>
        <v>-0.7874396135265701</v>
      </c>
      <c r="S67" s="13" t="e">
        <f t="shared" ref="S67" si="885">S66/S62</f>
        <v>#DIV/0!</v>
      </c>
      <c r="T67" s="13" t="e">
        <f t="shared" ref="T67:U67" si="886">T66/T62</f>
        <v>#DIV/0!</v>
      </c>
      <c r="U67" s="13" t="e">
        <f t="shared" si="886"/>
        <v>#DIV/0!</v>
      </c>
      <c r="V67" s="163" t="e">
        <f t="shared" ref="V67" si="887">V66/V62</f>
        <v>#DIV/0!</v>
      </c>
      <c r="W67" s="13" t="e">
        <f t="shared" ref="W67" si="888">W66/W62</f>
        <v>#DIV/0!</v>
      </c>
      <c r="X67" s="13" t="e">
        <f t="shared" ref="X67" si="889">X66/X62</f>
        <v>#DIV/0!</v>
      </c>
      <c r="Y67" s="13" t="e">
        <f t="shared" ref="Y67" si="890">Y66/Y62</f>
        <v>#DIV/0!</v>
      </c>
      <c r="Z67" s="13" t="e">
        <f t="shared" ref="Z67" si="891">Z66/Z62</f>
        <v>#DIV/0!</v>
      </c>
      <c r="AA67" s="13" t="e">
        <f t="shared" ref="AA67:AD67" si="892">AA66/AA62</f>
        <v>#DIV/0!</v>
      </c>
      <c r="AB67" s="13" t="e">
        <f t="shared" ref="AB67" si="893">AB66/AB62</f>
        <v>#DIV/0!</v>
      </c>
      <c r="AC67" s="163" t="e">
        <f t="shared" si="892"/>
        <v>#DIV/0!</v>
      </c>
      <c r="AD67" s="14">
        <f t="shared" si="892"/>
        <v>-9.042408524443668E-2</v>
      </c>
      <c r="AE67" s="13">
        <f t="shared" ref="AE67" si="894">AE66/AE62</f>
        <v>9.7087378640776698E-2</v>
      </c>
      <c r="AF67" s="13">
        <f t="shared" ref="AF67" si="895">AF66/AF62</f>
        <v>0.82978723404255317</v>
      </c>
      <c r="AG67" s="13" t="e">
        <f t="shared" ref="AG67" si="896">AG66/AG62</f>
        <v>#DIV/0!</v>
      </c>
      <c r="AH67" s="13" t="e">
        <f t="shared" ref="AH67" si="897">AH66/AH62</f>
        <v>#DIV/0!</v>
      </c>
      <c r="AI67" s="13" t="e">
        <f t="shared" ref="AI67" si="898">AI66/AI62</f>
        <v>#DIV/0!</v>
      </c>
      <c r="AJ67" s="13" t="e">
        <f t="shared" ref="AJ67" si="899">AJ66/AJ62</f>
        <v>#DIV/0!</v>
      </c>
      <c r="AK67" s="13">
        <f t="shared" ref="AK67" si="900">AK66/AK62</f>
        <v>-0.2735674676524954</v>
      </c>
      <c r="AL67" s="13">
        <f t="shared" ref="AL67" si="901">AL66/AL62</f>
        <v>-0.75207138304652643</v>
      </c>
      <c r="AM67" s="13">
        <f t="shared" ref="AM67" si="902">AM66/AM62</f>
        <v>-7.8748555683939209E-2</v>
      </c>
      <c r="AN67" s="13" t="e">
        <f t="shared" ref="AN67" si="903">AN66/AN62</f>
        <v>#DIV/0!</v>
      </c>
      <c r="AO67" s="163">
        <f t="shared" ref="AO67" si="904">AO66/AO62</f>
        <v>-0.2813599062133646</v>
      </c>
      <c r="AP67" s="13">
        <f t="shared" ref="AP67" si="905">AP66/AP62</f>
        <v>-1</v>
      </c>
      <c r="AQ67" s="163" t="e">
        <f t="shared" ref="AQ67" si="906">AQ66/AQ62</f>
        <v>#DIV/0!</v>
      </c>
      <c r="AR67" s="13" t="e">
        <f t="shared" ref="AR67" si="907">AR66/AR62</f>
        <v>#DIV/0!</v>
      </c>
      <c r="AS67" s="13" t="e">
        <f t="shared" ref="AS67" si="908">AS66/AS62</f>
        <v>#DIV/0!</v>
      </c>
      <c r="AT67" s="13" t="e">
        <f t="shared" ref="AT67" si="909">AT66/AT62</f>
        <v>#DIV/0!</v>
      </c>
      <c r="AU67" s="13" t="e">
        <f t="shared" ref="AU67" si="910">AU66/AU62</f>
        <v>#DIV/0!</v>
      </c>
      <c r="AV67" s="13" t="e">
        <f t="shared" ref="AV67" si="911">AV66/AV62</f>
        <v>#DIV/0!</v>
      </c>
      <c r="AW67" s="13">
        <f t="shared" ref="AW67" si="912">AW66/AW62</f>
        <v>-1</v>
      </c>
      <c r="AX67" s="13" t="e">
        <f t="shared" ref="AX67" si="913">AX66/AX62</f>
        <v>#DIV/0!</v>
      </c>
      <c r="AY67" s="13" t="e">
        <f t="shared" ref="AY67" si="914">AY66/AY62</f>
        <v>#DIV/0!</v>
      </c>
      <c r="AZ67" s="13" t="e">
        <f t="shared" ref="AZ67" si="915">AZ66/AZ62</f>
        <v>#DIV/0!</v>
      </c>
      <c r="BA67" s="13" t="e">
        <f t="shared" ref="BA67" si="916">BA66/BA62</f>
        <v>#DIV/0!</v>
      </c>
      <c r="BB67" s="163" t="e">
        <f t="shared" ref="BB67" si="917">BB66/BB62</f>
        <v>#DIV/0!</v>
      </c>
      <c r="BC67" s="13">
        <f t="shared" ref="BC67" si="918">BC66/BC62</f>
        <v>-0.26944444444444443</v>
      </c>
      <c r="BD67" s="13">
        <f t="shared" ref="BD67" si="919">BD66/BD62</f>
        <v>-0.26944444444444443</v>
      </c>
      <c r="BE67" s="13" t="e">
        <f t="shared" ref="BE67" si="920">BE66/BE62</f>
        <v>#DIV/0!</v>
      </c>
      <c r="BF67" s="13">
        <f t="shared" ref="BF67" si="921">BF66/BF62</f>
        <v>-0.79207920792079212</v>
      </c>
      <c r="BG67" s="13" t="e">
        <f t="shared" ref="BG67:BH67" si="922">BG66/BG62</f>
        <v>#DIV/0!</v>
      </c>
      <c r="BH67" s="163">
        <f t="shared" si="922"/>
        <v>-0.23458202842688508</v>
      </c>
      <c r="BI67" s="46">
        <f t="shared" ref="BI67" si="923">BI66/BI62</f>
        <v>-0.10118154117192345</v>
      </c>
      <c r="BJ67" s="13">
        <f t="shared" ref="BJ67:BK67" si="924">BJ66/BJ62</f>
        <v>1.3302904564315352</v>
      </c>
      <c r="BK67" s="52">
        <f t="shared" si="924"/>
        <v>-0.10506819405732672</v>
      </c>
      <c r="BM67" s="14">
        <f t="shared" ref="BM67" si="925">BM66/BM62</f>
        <v>-0.29350373402493518</v>
      </c>
    </row>
    <row r="68" spans="1:65" ht="15.75">
      <c r="A68" s="130"/>
      <c r="B68" s="5" t="s">
        <v>307</v>
      </c>
      <c r="C68" s="128">
        <f>C63/C60</f>
        <v>0.18121294397286836</v>
      </c>
      <c r="D68" s="128">
        <f t="shared" ref="D68:BK68" si="926">D63/D60</f>
        <v>0.18134657078355843</v>
      </c>
      <c r="E68" s="128" t="e">
        <f t="shared" si="926"/>
        <v>#DIV/0!</v>
      </c>
      <c r="F68" s="128">
        <f t="shared" si="926"/>
        <v>0.15369601700309865</v>
      </c>
      <c r="G68" s="128">
        <f t="shared" si="926"/>
        <v>0.19517531863683607</v>
      </c>
      <c r="H68" s="128" t="e">
        <f t="shared" si="926"/>
        <v>#DIV/0!</v>
      </c>
      <c r="I68" s="128" t="e">
        <f t="shared" si="926"/>
        <v>#DIV/0!</v>
      </c>
      <c r="J68" s="128">
        <f t="shared" si="926"/>
        <v>0.161758255336237</v>
      </c>
      <c r="K68" s="128">
        <f t="shared" si="926"/>
        <v>0.15206290388178409</v>
      </c>
      <c r="L68" s="128">
        <f t="shared" si="926"/>
        <v>0.14984220215657051</v>
      </c>
      <c r="M68" s="128">
        <f t="shared" si="926"/>
        <v>0.17115826768685688</v>
      </c>
      <c r="N68" s="128">
        <f t="shared" si="926"/>
        <v>0.31147540983606559</v>
      </c>
      <c r="O68" s="128">
        <f t="shared" si="926"/>
        <v>6.8781302170283803E-2</v>
      </c>
      <c r="P68" s="128">
        <f t="shared" si="926"/>
        <v>3.7611181702668361E-2</v>
      </c>
      <c r="Q68" s="128" t="e">
        <f t="shared" si="926"/>
        <v>#DIV/0!</v>
      </c>
      <c r="R68" s="128">
        <f t="shared" si="926"/>
        <v>3.3107599699021821E-2</v>
      </c>
      <c r="S68" s="128" t="e">
        <f t="shared" si="926"/>
        <v>#DIV/0!</v>
      </c>
      <c r="T68" s="128" t="e">
        <f t="shared" si="926"/>
        <v>#DIV/0!</v>
      </c>
      <c r="U68" s="128" t="e">
        <f t="shared" si="926"/>
        <v>#DIV/0!</v>
      </c>
      <c r="V68" s="178" t="e">
        <f t="shared" si="926"/>
        <v>#DIV/0!</v>
      </c>
      <c r="W68" s="128" t="e">
        <f t="shared" si="926"/>
        <v>#DIV/0!</v>
      </c>
      <c r="X68" s="128" t="e">
        <f t="shared" si="926"/>
        <v>#DIV/0!</v>
      </c>
      <c r="Y68" s="128" t="e">
        <f t="shared" si="926"/>
        <v>#DIV/0!</v>
      </c>
      <c r="Z68" s="128" t="e">
        <f t="shared" si="926"/>
        <v>#DIV/0!</v>
      </c>
      <c r="AA68" s="128" t="e">
        <f t="shared" si="926"/>
        <v>#DIV/0!</v>
      </c>
      <c r="AB68" s="128">
        <f t="shared" ref="AB68" si="927">AB63/AB60</f>
        <v>0</v>
      </c>
      <c r="AC68" s="178" t="e">
        <f t="shared" si="926"/>
        <v>#DIV/0!</v>
      </c>
      <c r="AD68" s="217">
        <f t="shared" si="926"/>
        <v>0.1743351084873212</v>
      </c>
      <c r="AE68" s="128">
        <f t="shared" si="926"/>
        <v>0.44140625</v>
      </c>
      <c r="AF68" s="128">
        <f t="shared" si="926"/>
        <v>0.62773722627737227</v>
      </c>
      <c r="AG68" s="128">
        <f t="shared" si="926"/>
        <v>0</v>
      </c>
      <c r="AH68" s="128" t="e">
        <f t="shared" si="926"/>
        <v>#DIV/0!</v>
      </c>
      <c r="AI68" s="128" t="e">
        <f t="shared" si="926"/>
        <v>#DIV/0!</v>
      </c>
      <c r="AJ68" s="128" t="e">
        <f t="shared" si="926"/>
        <v>#DIV/0!</v>
      </c>
      <c r="AK68" s="128">
        <f t="shared" si="926"/>
        <v>0.1425462459194777</v>
      </c>
      <c r="AL68" s="128">
        <f t="shared" si="926"/>
        <v>7.3313230305314739E-2</v>
      </c>
      <c r="AM68" s="128">
        <f t="shared" si="926"/>
        <v>0.12312315879502043</v>
      </c>
      <c r="AN68" s="128">
        <f t="shared" si="926"/>
        <v>0</v>
      </c>
      <c r="AO68" s="178">
        <f t="shared" si="926"/>
        <v>0.15647419190155037</v>
      </c>
      <c r="AP68" s="128">
        <f t="shared" si="926"/>
        <v>0</v>
      </c>
      <c r="AQ68" s="178" t="e">
        <f t="shared" si="926"/>
        <v>#DIV/0!</v>
      </c>
      <c r="AR68" s="128" t="e">
        <f t="shared" si="926"/>
        <v>#DIV/0!</v>
      </c>
      <c r="AS68" s="128" t="e">
        <f t="shared" si="926"/>
        <v>#DIV/0!</v>
      </c>
      <c r="AT68" s="128" t="e">
        <f t="shared" si="926"/>
        <v>#DIV/0!</v>
      </c>
      <c r="AU68" s="128" t="e">
        <f t="shared" si="926"/>
        <v>#DIV/0!</v>
      </c>
      <c r="AV68" s="128" t="e">
        <f t="shared" si="926"/>
        <v>#DIV/0!</v>
      </c>
      <c r="AW68" s="128" t="e">
        <f t="shared" si="926"/>
        <v>#DIV/0!</v>
      </c>
      <c r="AX68" s="128">
        <f t="shared" si="926"/>
        <v>0</v>
      </c>
      <c r="AY68" s="128" t="e">
        <f t="shared" si="926"/>
        <v>#DIV/0!</v>
      </c>
      <c r="AZ68" s="128" t="e">
        <f t="shared" si="926"/>
        <v>#DIV/0!</v>
      </c>
      <c r="BA68" s="128" t="e">
        <f t="shared" si="926"/>
        <v>#DIV/0!</v>
      </c>
      <c r="BB68" s="178" t="e">
        <f t="shared" si="926"/>
        <v>#DIV/0!</v>
      </c>
      <c r="BC68" s="128">
        <f t="shared" si="926"/>
        <v>0.28332884460005386</v>
      </c>
      <c r="BD68" s="128">
        <f t="shared" si="926"/>
        <v>0.27720685111989457</v>
      </c>
      <c r="BE68" s="128" t="e">
        <f t="shared" si="926"/>
        <v>#DIV/0!</v>
      </c>
      <c r="BF68" s="128">
        <f t="shared" si="926"/>
        <v>1.1902512752692235E-2</v>
      </c>
      <c r="BG68" s="128">
        <f t="shared" si="926"/>
        <v>0</v>
      </c>
      <c r="BH68" s="178">
        <f t="shared" si="926"/>
        <v>0.13652379417767752</v>
      </c>
      <c r="BI68" s="128">
        <f t="shared" si="926"/>
        <v>0.17131988935746637</v>
      </c>
      <c r="BJ68" s="128">
        <f t="shared" si="926"/>
        <v>0.30531695117973251</v>
      </c>
      <c r="BK68" s="128">
        <f t="shared" si="926"/>
        <v>0.17078995789775145</v>
      </c>
      <c r="BM68" s="128" t="e">
        <f t="shared" ref="BM68" si="928">BM63/BM60</f>
        <v>#DIV/0!</v>
      </c>
    </row>
    <row r="69" spans="1:65" s="181" customFormat="1" ht="15.75">
      <c r="A69" s="130"/>
      <c r="B69" s="5" t="s">
        <v>308</v>
      </c>
      <c r="C69" s="11">
        <f>C60-C63</f>
        <v>673097</v>
      </c>
      <c r="D69" s="11">
        <f t="shared" ref="D69:BK69" si="929">D60-D63</f>
        <v>512396</v>
      </c>
      <c r="E69" s="11">
        <f t="shared" si="929"/>
        <v>0</v>
      </c>
      <c r="F69" s="11">
        <f t="shared" si="929"/>
        <v>160868</v>
      </c>
      <c r="G69" s="11">
        <f t="shared" si="929"/>
        <v>44139</v>
      </c>
      <c r="H69" s="11">
        <f t="shared" si="929"/>
        <v>0</v>
      </c>
      <c r="I69" s="11">
        <f t="shared" si="929"/>
        <v>0</v>
      </c>
      <c r="J69" s="11">
        <f t="shared" si="929"/>
        <v>271364</v>
      </c>
      <c r="K69" s="11">
        <f t="shared" si="929"/>
        <v>18764</v>
      </c>
      <c r="L69" s="11">
        <f t="shared" si="929"/>
        <v>38791</v>
      </c>
      <c r="M69" s="11">
        <f t="shared" si="929"/>
        <v>43980</v>
      </c>
      <c r="N69" s="11">
        <f t="shared" si="929"/>
        <v>84</v>
      </c>
      <c r="O69" s="11">
        <f t="shared" si="929"/>
        <v>2789</v>
      </c>
      <c r="P69" s="11">
        <f t="shared" si="929"/>
        <v>3787</v>
      </c>
      <c r="Q69" s="11">
        <f t="shared" si="929"/>
        <v>0</v>
      </c>
      <c r="R69" s="11">
        <f t="shared" si="929"/>
        <v>3855</v>
      </c>
      <c r="S69" s="11">
        <f t="shared" si="929"/>
        <v>0</v>
      </c>
      <c r="T69" s="11">
        <f t="shared" si="929"/>
        <v>0</v>
      </c>
      <c r="U69" s="11">
        <f t="shared" si="929"/>
        <v>0</v>
      </c>
      <c r="V69" s="11">
        <f t="shared" si="929"/>
        <v>0</v>
      </c>
      <c r="W69" s="11">
        <f t="shared" si="929"/>
        <v>0</v>
      </c>
      <c r="X69" s="11">
        <f t="shared" si="929"/>
        <v>0</v>
      </c>
      <c r="Y69" s="11">
        <f t="shared" si="929"/>
        <v>0</v>
      </c>
      <c r="Z69" s="11">
        <f t="shared" si="929"/>
        <v>0</v>
      </c>
      <c r="AA69" s="11">
        <f t="shared" si="929"/>
        <v>0</v>
      </c>
      <c r="AB69" s="11">
        <f t="shared" si="929"/>
        <v>65</v>
      </c>
      <c r="AC69" s="11">
        <f t="shared" si="929"/>
        <v>0</v>
      </c>
      <c r="AD69" s="11">
        <f t="shared" si="929"/>
        <v>1773979</v>
      </c>
      <c r="AE69" s="11">
        <f t="shared" si="929"/>
        <v>143</v>
      </c>
      <c r="AF69" s="11">
        <f t="shared" si="929"/>
        <v>204</v>
      </c>
      <c r="AG69" s="11">
        <f t="shared" si="929"/>
        <v>18</v>
      </c>
      <c r="AH69" s="11">
        <f t="shared" si="929"/>
        <v>0</v>
      </c>
      <c r="AI69" s="11">
        <f t="shared" si="929"/>
        <v>0</v>
      </c>
      <c r="AJ69" s="11">
        <f t="shared" si="929"/>
        <v>0</v>
      </c>
      <c r="AK69" s="11">
        <f t="shared" si="929"/>
        <v>2364</v>
      </c>
      <c r="AL69" s="11">
        <f t="shared" si="929"/>
        <v>4917</v>
      </c>
      <c r="AM69" s="11">
        <f t="shared" si="929"/>
        <v>73819</v>
      </c>
      <c r="AN69" s="11">
        <f t="shared" si="929"/>
        <v>1272</v>
      </c>
      <c r="AO69" s="11">
        <f t="shared" si="929"/>
        <v>62787</v>
      </c>
      <c r="AP69" s="11">
        <f t="shared" si="929"/>
        <v>4178</v>
      </c>
      <c r="AQ69" s="11">
        <f t="shared" si="929"/>
        <v>0</v>
      </c>
      <c r="AR69" s="11">
        <f t="shared" si="929"/>
        <v>0</v>
      </c>
      <c r="AS69" s="11">
        <f t="shared" si="929"/>
        <v>0</v>
      </c>
      <c r="AT69" s="11">
        <f t="shared" si="929"/>
        <v>0</v>
      </c>
      <c r="AU69" s="11">
        <f t="shared" si="929"/>
        <v>0</v>
      </c>
      <c r="AV69" s="11">
        <f t="shared" si="929"/>
        <v>0</v>
      </c>
      <c r="AW69" s="11">
        <f t="shared" si="929"/>
        <v>0</v>
      </c>
      <c r="AX69" s="11">
        <f t="shared" si="929"/>
        <v>358</v>
      </c>
      <c r="AY69" s="11">
        <f t="shared" si="929"/>
        <v>0</v>
      </c>
      <c r="AZ69" s="11">
        <f t="shared" si="929"/>
        <v>0</v>
      </c>
      <c r="BA69" s="11">
        <f t="shared" si="929"/>
        <v>0</v>
      </c>
      <c r="BB69" s="11">
        <f t="shared" si="929"/>
        <v>0</v>
      </c>
      <c r="BC69" s="11">
        <f t="shared" si="929"/>
        <v>2661</v>
      </c>
      <c r="BD69" s="11">
        <f t="shared" si="929"/>
        <v>2743</v>
      </c>
      <c r="BE69" s="11">
        <f t="shared" si="929"/>
        <v>0</v>
      </c>
      <c r="BF69" s="11">
        <f t="shared" si="929"/>
        <v>5230</v>
      </c>
      <c r="BG69" s="11">
        <f t="shared" si="929"/>
        <v>68</v>
      </c>
      <c r="BH69" s="11">
        <f t="shared" si="929"/>
        <v>160762</v>
      </c>
      <c r="BI69" s="11">
        <f t="shared" si="929"/>
        <v>1934741</v>
      </c>
      <c r="BJ69" s="11">
        <f t="shared" si="929"/>
        <v>6389</v>
      </c>
      <c r="BK69" s="11">
        <f t="shared" si="929"/>
        <v>1928352</v>
      </c>
      <c r="BL69" s="11">
        <f t="shared" ref="BL69:BM69" si="930">BL63-BL60</f>
        <v>397168</v>
      </c>
      <c r="BM69" s="11">
        <f t="shared" si="930"/>
        <v>22610</v>
      </c>
    </row>
    <row r="70" spans="1:65" s="181" customFormat="1" ht="15.7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17"/>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44"/>
      <c r="BJ70" s="5"/>
      <c r="BK70" s="50"/>
    </row>
    <row r="71" spans="1:65" s="234" customFormat="1" ht="15.75">
      <c r="A71" s="228" t="s">
        <v>136</v>
      </c>
      <c r="B71" s="222" t="str">
        <f>B60</f>
        <v xml:space="preserve">VOA 2024-25 </v>
      </c>
      <c r="C71" s="224">
        <v>797067</v>
      </c>
      <c r="D71" s="224">
        <v>526180</v>
      </c>
      <c r="E71" s="224">
        <v>0</v>
      </c>
      <c r="F71" s="224">
        <v>137792</v>
      </c>
      <c r="G71" s="224">
        <v>52249</v>
      </c>
      <c r="H71" s="224">
        <v>0</v>
      </c>
      <c r="I71" s="224">
        <v>0</v>
      </c>
      <c r="J71" s="224">
        <v>106795</v>
      </c>
      <c r="K71" s="224">
        <v>14737</v>
      </c>
      <c r="L71" s="224">
        <v>57238</v>
      </c>
      <c r="M71" s="224">
        <v>34266</v>
      </c>
      <c r="N71" s="224">
        <v>245</v>
      </c>
      <c r="O71" s="224">
        <v>3230</v>
      </c>
      <c r="P71" s="224">
        <v>48878</v>
      </c>
      <c r="Q71" s="224">
        <v>0</v>
      </c>
      <c r="R71" s="224">
        <v>3060</v>
      </c>
      <c r="S71" s="224">
        <v>0</v>
      </c>
      <c r="T71" s="224">
        <v>0</v>
      </c>
      <c r="U71" s="224">
        <v>0</v>
      </c>
      <c r="V71" s="224">
        <v>0</v>
      </c>
      <c r="W71" s="224">
        <v>0</v>
      </c>
      <c r="X71" s="224">
        <v>0</v>
      </c>
      <c r="Y71" s="224">
        <v>0</v>
      </c>
      <c r="Z71" s="224">
        <v>0</v>
      </c>
      <c r="AA71" s="224">
        <v>0</v>
      </c>
      <c r="AB71" s="224">
        <v>4</v>
      </c>
      <c r="AC71" s="224">
        <v>0</v>
      </c>
      <c r="AD71" s="225">
        <f t="shared" ref="AD71:AD72" si="931">SUM(C71:AC71)</f>
        <v>1781741</v>
      </c>
      <c r="AE71" s="224">
        <v>2624</v>
      </c>
      <c r="AF71" s="224">
        <v>437</v>
      </c>
      <c r="AG71" s="224">
        <v>3649</v>
      </c>
      <c r="AH71" s="224">
        <v>0</v>
      </c>
      <c r="AI71" s="224">
        <v>0</v>
      </c>
      <c r="AJ71" s="224">
        <v>5091</v>
      </c>
      <c r="AK71" s="224">
        <v>4931</v>
      </c>
      <c r="AL71" s="224">
        <v>6250</v>
      </c>
      <c r="AM71" s="224">
        <v>0</v>
      </c>
      <c r="AN71" s="224">
        <v>0</v>
      </c>
      <c r="AO71" s="224">
        <v>57705</v>
      </c>
      <c r="AP71" s="224">
        <v>273</v>
      </c>
      <c r="AQ71" s="224">
        <v>0</v>
      </c>
      <c r="AR71" s="224">
        <v>0</v>
      </c>
      <c r="AS71" s="224">
        <v>0</v>
      </c>
      <c r="AT71" s="224">
        <v>0</v>
      </c>
      <c r="AU71" s="224">
        <v>0</v>
      </c>
      <c r="AV71" s="224">
        <v>0</v>
      </c>
      <c r="AW71" s="224">
        <v>0</v>
      </c>
      <c r="AX71" s="224">
        <v>786</v>
      </c>
      <c r="AY71" s="224">
        <v>0</v>
      </c>
      <c r="AZ71" s="224">
        <v>0</v>
      </c>
      <c r="BA71" s="224">
        <v>0</v>
      </c>
      <c r="BB71" s="224">
        <v>0</v>
      </c>
      <c r="BC71" s="224">
        <v>3555</v>
      </c>
      <c r="BD71" s="224">
        <v>3600</v>
      </c>
      <c r="BE71" s="224">
        <v>0</v>
      </c>
      <c r="BF71" s="224">
        <v>2247</v>
      </c>
      <c r="BG71" s="224">
        <v>11371</v>
      </c>
      <c r="BH71" s="229">
        <f>SUM(AE71:BG71)</f>
        <v>102519</v>
      </c>
      <c r="BI71" s="230">
        <f>AD71+BH71</f>
        <v>1884260</v>
      </c>
      <c r="BJ71" s="231">
        <v>0</v>
      </c>
      <c r="BK71" s="225">
        <f t="shared" ref="BK71:BK72" si="932">BI71-BJ71</f>
        <v>1884260</v>
      </c>
      <c r="BL71" s="234">
        <v>7</v>
      </c>
      <c r="BM71" s="235"/>
    </row>
    <row r="72" spans="1:65" s="41" customFormat="1" ht="15.75">
      <c r="A72" s="136"/>
      <c r="B72" s="218" t="s">
        <v>315</v>
      </c>
      <c r="C72" s="10">
        <v>151443</v>
      </c>
      <c r="D72" s="10">
        <v>99974</v>
      </c>
      <c r="E72" s="10">
        <v>0</v>
      </c>
      <c r="F72" s="10">
        <v>26181</v>
      </c>
      <c r="G72" s="10">
        <v>9927</v>
      </c>
      <c r="H72" s="10">
        <v>0</v>
      </c>
      <c r="I72" s="10">
        <v>0</v>
      </c>
      <c r="J72" s="10">
        <v>20291</v>
      </c>
      <c r="K72" s="10">
        <v>2800</v>
      </c>
      <c r="L72" s="10">
        <v>10876</v>
      </c>
      <c r="M72" s="10">
        <v>6512</v>
      </c>
      <c r="N72" s="10">
        <v>47</v>
      </c>
      <c r="O72" s="10">
        <v>614</v>
      </c>
      <c r="P72" s="10">
        <v>9287</v>
      </c>
      <c r="Q72" s="10">
        <v>0</v>
      </c>
      <c r="R72" s="10">
        <v>582</v>
      </c>
      <c r="S72" s="10">
        <v>0</v>
      </c>
      <c r="T72" s="10">
        <v>0</v>
      </c>
      <c r="U72" s="10">
        <v>0</v>
      </c>
      <c r="V72" s="10">
        <v>0</v>
      </c>
      <c r="W72" s="10">
        <v>0</v>
      </c>
      <c r="X72" s="10">
        <f>IF('[1]Upto Month Current'!$H$40="",0,'[1]Upto Month Current'!$H$40)</f>
        <v>0</v>
      </c>
      <c r="Y72" s="10">
        <v>0</v>
      </c>
      <c r="Z72" s="10">
        <v>0</v>
      </c>
      <c r="AA72" s="10">
        <v>0</v>
      </c>
      <c r="AB72" s="10">
        <v>1</v>
      </c>
      <c r="AC72" s="10">
        <v>0</v>
      </c>
      <c r="AD72" s="123">
        <f t="shared" si="931"/>
        <v>338535</v>
      </c>
      <c r="AE72" s="10">
        <v>630</v>
      </c>
      <c r="AF72" s="10">
        <v>104</v>
      </c>
      <c r="AG72" s="10">
        <v>876</v>
      </c>
      <c r="AH72" s="10">
        <v>0</v>
      </c>
      <c r="AI72" s="10">
        <v>0</v>
      </c>
      <c r="AJ72" s="10">
        <v>1222</v>
      </c>
      <c r="AK72" s="10">
        <v>1183</v>
      </c>
      <c r="AL72" s="10">
        <v>1500</v>
      </c>
      <c r="AM72" s="10">
        <v>0</v>
      </c>
      <c r="AN72" s="10">
        <v>0</v>
      </c>
      <c r="AO72" s="10">
        <v>13849</v>
      </c>
      <c r="AP72" s="10">
        <v>166</v>
      </c>
      <c r="AQ72" s="10">
        <v>0</v>
      </c>
      <c r="AR72" s="10">
        <v>0</v>
      </c>
      <c r="AS72" s="10">
        <v>0</v>
      </c>
      <c r="AT72" s="10">
        <v>0</v>
      </c>
      <c r="AU72" s="10">
        <v>0</v>
      </c>
      <c r="AV72" s="10">
        <v>0</v>
      </c>
      <c r="AW72" s="10">
        <v>0</v>
      </c>
      <c r="AX72" s="10">
        <v>189</v>
      </c>
      <c r="AY72" s="10">
        <v>0</v>
      </c>
      <c r="AZ72" s="10">
        <v>0</v>
      </c>
      <c r="BA72" s="10">
        <v>0</v>
      </c>
      <c r="BB72" s="10">
        <v>0</v>
      </c>
      <c r="BC72" s="10">
        <v>853</v>
      </c>
      <c r="BD72" s="10">
        <v>864</v>
      </c>
      <c r="BE72" s="10">
        <v>0</v>
      </c>
      <c r="BF72" s="10">
        <v>539</v>
      </c>
      <c r="BG72" s="10">
        <v>2729</v>
      </c>
      <c r="BH72" s="10">
        <f>SUM(AE72:BG72)</f>
        <v>24704</v>
      </c>
      <c r="BI72" s="220">
        <f>AD72+BH72</f>
        <v>363239</v>
      </c>
      <c r="BJ72" s="10">
        <f>IF('[1]Upto Month Current'!$H$60="",0,'[1]Upto Month Current'!$H$60)</f>
        <v>0</v>
      </c>
      <c r="BK72" s="10">
        <f t="shared" si="932"/>
        <v>363239</v>
      </c>
      <c r="BM72" s="219"/>
    </row>
    <row r="73" spans="1:65" ht="15.75">
      <c r="A73" s="130"/>
      <c r="B73" s="12" t="s">
        <v>316</v>
      </c>
      <c r="C73" s="9">
        <f>IF('Upto Month COPPY'!$H$4="",0,'Upto Month COPPY'!$H$4)</f>
        <v>151862</v>
      </c>
      <c r="D73" s="9">
        <f>IF('Upto Month COPPY'!$H$5="",0,'Upto Month COPPY'!$H$5)</f>
        <v>83665</v>
      </c>
      <c r="E73" s="9">
        <f>IF('Upto Month COPPY'!$H$6="",0,'Upto Month COPPY'!$H$6)</f>
        <v>399</v>
      </c>
      <c r="F73" s="9">
        <f>IF('Upto Month COPPY'!$H$7="",0,'Upto Month COPPY'!$H$7)</f>
        <v>20860</v>
      </c>
      <c r="G73" s="9">
        <f>IF('Upto Month COPPY'!$H$8="",0,'Upto Month COPPY'!$H$8)</f>
        <v>9068</v>
      </c>
      <c r="H73" s="9">
        <f>IF('Upto Month COPPY'!$H$9="",0,'Upto Month COPPY'!$H$9)</f>
        <v>0</v>
      </c>
      <c r="I73" s="9">
        <f>IF('Upto Month COPPY'!$H$10="",0,'Upto Month COPPY'!$H$10)</f>
        <v>0</v>
      </c>
      <c r="J73" s="9">
        <f>IF('Upto Month COPPY'!$H$11="",0,'Upto Month COPPY'!$H$11)</f>
        <v>34201</v>
      </c>
      <c r="K73" s="9">
        <f>IF('Upto Month COPPY'!$H$12="",0,'Upto Month COPPY'!$H$12)</f>
        <v>11562</v>
      </c>
      <c r="L73" s="9">
        <f>IF('Upto Month COPPY'!$H$13="",0,'Upto Month COPPY'!$H$13)</f>
        <v>21817</v>
      </c>
      <c r="M73" s="9">
        <f>IF('Upto Month COPPY'!$H$14="",0,'Upto Month COPPY'!$H$14)</f>
        <v>8594</v>
      </c>
      <c r="N73" s="9">
        <f>IF('Upto Month COPPY'!$H$15="",0,'Upto Month COPPY'!$H$15)</f>
        <v>60</v>
      </c>
      <c r="O73" s="9">
        <f>IF('Upto Month COPPY'!$H$16="",0,'Upto Month COPPY'!$H$16)</f>
        <v>907</v>
      </c>
      <c r="P73" s="9">
        <f>IF('Upto Month COPPY'!$H$17="",0,'Upto Month COPPY'!$H$17)</f>
        <v>15463</v>
      </c>
      <c r="Q73" s="9">
        <f>IF('Upto Month COPPY'!$H$18="",0,'Upto Month COPPY'!$H$18)</f>
        <v>0</v>
      </c>
      <c r="R73" s="9">
        <f>IF('Upto Month COPPY'!$H$21="",0,'Upto Month COPPY'!$H$21)</f>
        <v>794</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0</v>
      </c>
      <c r="Z73" s="9">
        <f>IF('Upto Month COPPY'!$H$43="",0,'Upto Month COPPY'!$H$43)</f>
        <v>0</v>
      </c>
      <c r="AA73" s="9">
        <f>IF('Upto Month COPPY'!$H$44="",0,'Upto Month COPPY'!$H$44)</f>
        <v>0</v>
      </c>
      <c r="AB73" s="9">
        <f>IF('Upto Month COPPY'!$H$48="",0,'Upto Month COPPY'!$H$48)</f>
        <v>4</v>
      </c>
      <c r="AC73" s="9">
        <f>IF('Upto Month COPPY'!$H$51="",0,'Upto Month COPPY'!$H$51)</f>
        <v>0</v>
      </c>
      <c r="AD73" s="123">
        <f t="shared" ref="AD73:AD74" si="933">SUM(C73:AC73)</f>
        <v>359256</v>
      </c>
      <c r="AE73" s="9">
        <f>IF('Upto Month COPPY'!$H$19="",0,'Upto Month COPPY'!$H$19)</f>
        <v>965</v>
      </c>
      <c r="AF73" s="9">
        <f>IF('Upto Month COPPY'!$H$20="",0,'Upto Month COPPY'!$H$20)</f>
        <v>305</v>
      </c>
      <c r="AG73" s="9">
        <f>IF('Upto Month COPPY'!$H$22="",0,'Upto Month COPPY'!$H$22)</f>
        <v>1524</v>
      </c>
      <c r="AH73" s="9">
        <f>IF('Upto Month COPPY'!$H$23="",0,'Upto Month COPPY'!$H$23)</f>
        <v>0</v>
      </c>
      <c r="AI73" s="9">
        <f>IF('Upto Month COPPY'!$H$24="",0,'Upto Month COPPY'!$H$24)</f>
        <v>0</v>
      </c>
      <c r="AJ73" s="9">
        <f>IF('Upto Month COPPY'!$H$25="",0,'Upto Month COPPY'!$H$25)</f>
        <v>318</v>
      </c>
      <c r="AK73" s="9">
        <f>IF('Upto Month COPPY'!$H$28="",0,'Upto Month COPPY'!$H$28)</f>
        <v>1408</v>
      </c>
      <c r="AL73" s="9">
        <f>IF('Upto Month COPPY'!$H$29="",0,'Upto Month COPPY'!$H$29)</f>
        <v>1349</v>
      </c>
      <c r="AM73" s="9">
        <f>IF('Upto Month COPPY'!$H$31="",0,'Upto Month COPPY'!$H$31)</f>
        <v>0</v>
      </c>
      <c r="AN73" s="9">
        <f>IF('Upto Month COPPY'!$H$32="",0,'Upto Month COPPY'!$H$32)</f>
        <v>0</v>
      </c>
      <c r="AO73" s="9">
        <f>IF('Upto Month COPPY'!$H$33="",0,'Upto Month COPPY'!$H$33)</f>
        <v>10853</v>
      </c>
      <c r="AP73" s="9">
        <f>IF('Upto Month COPPY'!$H$34="",0,'Upto Month COPPY'!$H$34)</f>
        <v>0</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242</v>
      </c>
      <c r="AX73" s="9">
        <f>IF('Upto Month COPPY'!$H$46="",0,'Upto Month COPPY'!$H$46)</f>
        <v>63</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738</v>
      </c>
      <c r="BD73" s="9">
        <f>IF('Upto Month COPPY'!$H$54="",0,'Upto Month COPPY'!$H$54)</f>
        <v>738</v>
      </c>
      <c r="BE73" s="9">
        <f>IF('Upto Month COPPY'!$H$55="",0,'Upto Month COPPY'!$H$55)</f>
        <v>0</v>
      </c>
      <c r="BF73" s="9">
        <f>IF('Upto Month COPPY'!$H$56="",0,'Upto Month COPPY'!$H$56)</f>
        <v>657</v>
      </c>
      <c r="BG73" s="9">
        <f>IF('Upto Month COPPY'!$H$58="",0,'Upto Month COPPY'!$H$58)</f>
        <v>1031</v>
      </c>
      <c r="BH73" s="9">
        <f>SUM(AE73:BG73)</f>
        <v>20191</v>
      </c>
      <c r="BI73" s="127">
        <f>AD73+BH73</f>
        <v>379447</v>
      </c>
      <c r="BJ73" s="9">
        <f>IF('Upto Month COPPY'!$H$60="",0,'Upto Month COPPY'!$H$60)</f>
        <v>0</v>
      </c>
      <c r="BK73" s="51">
        <f t="shared" ref="BK73:BK74" si="934">BI73-BJ73</f>
        <v>379447</v>
      </c>
      <c r="BL73">
        <f>'Upto Month COPPY'!$H$61</f>
        <v>379449</v>
      </c>
      <c r="BM73" s="30">
        <f t="shared" ref="BM73:BM77" si="935">BK73-AD73</f>
        <v>20191</v>
      </c>
    </row>
    <row r="74" spans="1:65" ht="20.25" customHeight="1">
      <c r="A74" s="130"/>
      <c r="B74" s="183" t="s">
        <v>317</v>
      </c>
      <c r="C74" s="9">
        <f>IF('Upto Month Current'!$H$4="",0,'Upto Month Current'!$H$4)</f>
        <v>160459</v>
      </c>
      <c r="D74" s="9">
        <f>IF('Upto Month Current'!$H$5="",0,'Upto Month Current'!$H$5)</f>
        <v>104231</v>
      </c>
      <c r="E74" s="9">
        <f>IF('Upto Month Current'!$H$6="",0,'Upto Month Current'!$H$6)</f>
        <v>0</v>
      </c>
      <c r="F74" s="9">
        <f>IF('Upto Month Current'!$H$7="",0,'Upto Month Current'!$H$7)</f>
        <v>23078</v>
      </c>
      <c r="G74" s="9">
        <f>IF('Upto Month Current'!$H$8="",0,'Upto Month Current'!$H$8)</f>
        <v>10529</v>
      </c>
      <c r="H74" s="9">
        <f>IF('Upto Month Current'!$H$9="",0,'Upto Month Current'!$H$9)</f>
        <v>0</v>
      </c>
      <c r="I74" s="9">
        <f>IF('Upto Month Current'!$H$10="",0,'Upto Month Current'!$H$10)</f>
        <v>0</v>
      </c>
      <c r="J74" s="9">
        <f>IF('Upto Month Current'!$H$11="",0,'Upto Month Current'!$H$11)</f>
        <v>19998</v>
      </c>
      <c r="K74" s="9">
        <f>IF('Upto Month Current'!$H$12="",0,'Upto Month Current'!$H$12)</f>
        <v>344</v>
      </c>
      <c r="L74" s="9">
        <f>IF('Upto Month Current'!$H$13="",0,'Upto Month Current'!$H$13)</f>
        <v>8412</v>
      </c>
      <c r="M74" s="9">
        <f>IF('Upto Month Current'!$H$14="",0,'Upto Month Current'!$H$14)</f>
        <v>6551</v>
      </c>
      <c r="N74" s="9">
        <f>IF('Upto Month Current'!$H$15="",0,'Upto Month Current'!$H$15)</f>
        <v>4</v>
      </c>
      <c r="O74" s="9">
        <f>IF('Upto Month Current'!$H$16="",0,'Upto Month Current'!$H$16)</f>
        <v>360</v>
      </c>
      <c r="P74" s="9">
        <f>IF('Upto Month Current'!$H$17="",0,'Upto Month Current'!$H$17)</f>
        <v>12046</v>
      </c>
      <c r="Q74" s="9">
        <f>IF('Upto Month Current'!$H$18="",0,'Upto Month Current'!$H$18)</f>
        <v>0</v>
      </c>
      <c r="R74" s="9">
        <f>IF('Upto Month Current'!$H$21="",0,'Upto Month Current'!$H$21)</f>
        <v>134</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0</v>
      </c>
      <c r="Z74" s="9">
        <f>IF('Upto Month Current'!$H$43="",0,'Upto Month Current'!$H$43)</f>
        <v>0</v>
      </c>
      <c r="AA74" s="9">
        <f>IF('Upto Month Current'!$H$44="",0,'Upto Month Current'!$H$44)</f>
        <v>0</v>
      </c>
      <c r="AB74" s="9">
        <f>IF('Upto Month Current'!$H$48="",0,'Upto Month Current'!$H$48)</f>
        <v>0</v>
      </c>
      <c r="AC74" s="9">
        <f>IF('Upto Month Current'!$H$51="",0,'Upto Month Current'!$H$51)</f>
        <v>0</v>
      </c>
      <c r="AD74" s="123">
        <f t="shared" si="933"/>
        <v>346146</v>
      </c>
      <c r="AE74" s="9">
        <f>IF('Upto Month Current'!$H$19="",0,'Upto Month Current'!$H$19)</f>
        <v>621</v>
      </c>
      <c r="AF74" s="9">
        <f>IF('Upto Month Current'!$H$20="",0,'Upto Month Current'!$H$20)</f>
        <v>52</v>
      </c>
      <c r="AG74" s="9">
        <f>IF('Upto Month Current'!$H$22="",0,'Upto Month Current'!$H$22)</f>
        <v>996</v>
      </c>
      <c r="AH74" s="9">
        <f>IF('Upto Month Current'!$H$23="",0,'Upto Month Current'!$H$23)</f>
        <v>0</v>
      </c>
      <c r="AI74" s="9">
        <f>IF('Upto Month Current'!$H$24="",0,'Upto Month Current'!$H$24)</f>
        <v>0</v>
      </c>
      <c r="AJ74" s="9">
        <f>IF('Upto Month Current'!$H$25="",0,'Upto Month Current'!$H$25)</f>
        <v>264</v>
      </c>
      <c r="AK74" s="9">
        <f>IF('Upto Month Current'!$H$28="",0,'Upto Month Current'!$H$28)</f>
        <v>1159</v>
      </c>
      <c r="AL74" s="9">
        <f>IF('Upto Month Current'!$H$29="",0,'Upto Month Current'!$H$29)</f>
        <v>1852</v>
      </c>
      <c r="AM74" s="9">
        <f>IF('Upto Month Current'!$H$31="",0,'Upto Month Current'!$H$31)</f>
        <v>0</v>
      </c>
      <c r="AN74" s="9">
        <f>IF('Upto Month Current'!$H$32="",0,'Upto Month Current'!$H$32)</f>
        <v>0</v>
      </c>
      <c r="AO74" s="9">
        <f>IF('Upto Month Current'!$H$33="",0,'Upto Month Current'!$H$33)</f>
        <v>8605</v>
      </c>
      <c r="AP74" s="9">
        <f>IF('Upto Month Current'!$H$34="",0,'Upto Month Current'!$H$34)</f>
        <v>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138</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778</v>
      </c>
      <c r="BD74" s="9">
        <f>IF('Upto Month Current'!$H$54="",0,'Upto Month Current'!$H$54)</f>
        <v>778</v>
      </c>
      <c r="BE74" s="9">
        <f>IF('Upto Month Current'!$H$55="",0,'Upto Month Current'!$H$55)</f>
        <v>0</v>
      </c>
      <c r="BF74" s="9">
        <f>IF('Upto Month Current'!$H$56="",0,'Upto Month Current'!$H$56)</f>
        <v>195</v>
      </c>
      <c r="BG74" s="9">
        <f>IF('Upto Month Current'!$H$58="",0,'Upto Month Current'!$H$58)</f>
        <v>2005</v>
      </c>
      <c r="BH74" s="9">
        <f>SUM(AE74:BG74)</f>
        <v>17443</v>
      </c>
      <c r="BI74" s="127">
        <f>AD74+BH74</f>
        <v>363589</v>
      </c>
      <c r="BJ74" s="9">
        <f>IF('Upto Month Current'!$H$60="",0,'Upto Month Current'!$H$60)</f>
        <v>0</v>
      </c>
      <c r="BK74" s="51">
        <f t="shared" si="934"/>
        <v>363589</v>
      </c>
      <c r="BL74">
        <f>'Upto Month Current'!$H$61</f>
        <v>363590</v>
      </c>
      <c r="BM74" s="30">
        <f t="shared" si="935"/>
        <v>17443</v>
      </c>
    </row>
    <row r="75" spans="1:65" ht="15.75">
      <c r="A75" s="130"/>
      <c r="B75" s="5" t="s">
        <v>127</v>
      </c>
      <c r="C75" s="11">
        <f>C74-C72</f>
        <v>9016</v>
      </c>
      <c r="D75" s="11">
        <f t="shared" ref="D75" si="936">D74-D72</f>
        <v>4257</v>
      </c>
      <c r="E75" s="11">
        <f t="shared" ref="E75" si="937">E74-E72</f>
        <v>0</v>
      </c>
      <c r="F75" s="11">
        <f t="shared" ref="F75" si="938">F74-F72</f>
        <v>-3103</v>
      </c>
      <c r="G75" s="11">
        <f t="shared" ref="G75" si="939">G74-G72</f>
        <v>602</v>
      </c>
      <c r="H75" s="11">
        <f t="shared" ref="H75" si="940">H74-H72</f>
        <v>0</v>
      </c>
      <c r="I75" s="11">
        <f t="shared" ref="I75" si="941">I74-I72</f>
        <v>0</v>
      </c>
      <c r="J75" s="11">
        <f t="shared" ref="J75" si="942">J74-J72</f>
        <v>-293</v>
      </c>
      <c r="K75" s="11">
        <f t="shared" ref="K75" si="943">K74-K72</f>
        <v>-2456</v>
      </c>
      <c r="L75" s="11">
        <f t="shared" ref="L75" si="944">L74-L72</f>
        <v>-2464</v>
      </c>
      <c r="M75" s="11">
        <f t="shared" ref="M75" si="945">M74-M72</f>
        <v>39</v>
      </c>
      <c r="N75" s="11">
        <f t="shared" ref="N75" si="946">N74-N72</f>
        <v>-43</v>
      </c>
      <c r="O75" s="11">
        <f t="shared" ref="O75" si="947">O74-O72</f>
        <v>-254</v>
      </c>
      <c r="P75" s="11">
        <f t="shared" ref="P75" si="948">P74-P72</f>
        <v>2759</v>
      </c>
      <c r="Q75" s="11">
        <f t="shared" ref="Q75" si="949">Q74-Q72</f>
        <v>0</v>
      </c>
      <c r="R75" s="11">
        <f t="shared" ref="R75" si="950">R74-R72</f>
        <v>-448</v>
      </c>
      <c r="S75" s="11">
        <f t="shared" ref="S75" si="951">S74-S72</f>
        <v>0</v>
      </c>
      <c r="T75" s="11">
        <f t="shared" ref="T75:U75" si="952">T74-T72</f>
        <v>0</v>
      </c>
      <c r="U75" s="11">
        <f t="shared" si="952"/>
        <v>0</v>
      </c>
      <c r="V75" s="9">
        <f t="shared" ref="V75" si="953">V74-V72</f>
        <v>0</v>
      </c>
      <c r="W75" s="11">
        <f t="shared" ref="W75" si="954">W74-W72</f>
        <v>0</v>
      </c>
      <c r="X75" s="11">
        <f t="shared" ref="X75" si="955">X74-X72</f>
        <v>0</v>
      </c>
      <c r="Y75" s="11">
        <f t="shared" ref="Y75" si="956">Y74-Y72</f>
        <v>0</v>
      </c>
      <c r="Z75" s="11">
        <f t="shared" ref="Z75" si="957">Z74-Z72</f>
        <v>0</v>
      </c>
      <c r="AA75" s="11">
        <f t="shared" ref="AA75:AD75" si="958">AA74-AA72</f>
        <v>0</v>
      </c>
      <c r="AB75" s="11">
        <f t="shared" ref="AB75" si="959">AB74-AB72</f>
        <v>-1</v>
      </c>
      <c r="AC75" s="9">
        <f t="shared" si="958"/>
        <v>0</v>
      </c>
      <c r="AD75" s="10">
        <f t="shared" si="958"/>
        <v>7611</v>
      </c>
      <c r="AE75" s="11">
        <f t="shared" ref="AE75" si="960">AE74-AE72</f>
        <v>-9</v>
      </c>
      <c r="AF75" s="11">
        <f t="shared" ref="AF75" si="961">AF74-AF72</f>
        <v>-52</v>
      </c>
      <c r="AG75" s="11">
        <f t="shared" ref="AG75" si="962">AG74-AG72</f>
        <v>120</v>
      </c>
      <c r="AH75" s="11">
        <f t="shared" ref="AH75" si="963">AH74-AH72</f>
        <v>0</v>
      </c>
      <c r="AI75" s="11">
        <f t="shared" ref="AI75" si="964">AI74-AI72</f>
        <v>0</v>
      </c>
      <c r="AJ75" s="11">
        <f t="shared" ref="AJ75" si="965">AJ74-AJ72</f>
        <v>-958</v>
      </c>
      <c r="AK75" s="11">
        <f t="shared" ref="AK75" si="966">AK74-AK72</f>
        <v>-24</v>
      </c>
      <c r="AL75" s="11">
        <f t="shared" ref="AL75" si="967">AL74-AL72</f>
        <v>352</v>
      </c>
      <c r="AM75" s="11">
        <f t="shared" ref="AM75" si="968">AM74-AM72</f>
        <v>0</v>
      </c>
      <c r="AN75" s="11">
        <f t="shared" ref="AN75" si="969">AN74-AN72</f>
        <v>0</v>
      </c>
      <c r="AO75" s="9">
        <f t="shared" ref="AO75" si="970">AO74-AO72</f>
        <v>-5244</v>
      </c>
      <c r="AP75" s="11">
        <f t="shared" ref="AP75" si="971">AP74-AP72</f>
        <v>-166</v>
      </c>
      <c r="AQ75" s="9">
        <f t="shared" ref="AQ75" si="972">AQ74-AQ72</f>
        <v>0</v>
      </c>
      <c r="AR75" s="11">
        <f t="shared" ref="AR75" si="973">AR74-AR72</f>
        <v>0</v>
      </c>
      <c r="AS75" s="11">
        <f t="shared" ref="AS75" si="974">AS74-AS72</f>
        <v>0</v>
      </c>
      <c r="AT75" s="11">
        <f t="shared" ref="AT75" si="975">AT74-AT72</f>
        <v>0</v>
      </c>
      <c r="AU75" s="11">
        <f t="shared" ref="AU75" si="976">AU74-AU72</f>
        <v>0</v>
      </c>
      <c r="AV75" s="11">
        <f t="shared" ref="AV75" si="977">AV74-AV72</f>
        <v>0</v>
      </c>
      <c r="AW75" s="11">
        <f t="shared" ref="AW75" si="978">AW74-AW72</f>
        <v>0</v>
      </c>
      <c r="AX75" s="11">
        <f t="shared" ref="AX75" si="979">AX74-AX72</f>
        <v>-51</v>
      </c>
      <c r="AY75" s="11">
        <f t="shared" ref="AY75" si="980">AY74-AY72</f>
        <v>0</v>
      </c>
      <c r="AZ75" s="11">
        <f t="shared" ref="AZ75" si="981">AZ74-AZ72</f>
        <v>0</v>
      </c>
      <c r="BA75" s="11">
        <f t="shared" ref="BA75" si="982">BA74-BA72</f>
        <v>0</v>
      </c>
      <c r="BB75" s="9">
        <f t="shared" ref="BB75" si="983">BB74-BB72</f>
        <v>0</v>
      </c>
      <c r="BC75" s="11">
        <f t="shared" ref="BC75" si="984">BC74-BC72</f>
        <v>-75</v>
      </c>
      <c r="BD75" s="11">
        <f t="shared" ref="BD75" si="985">BD74-BD72</f>
        <v>-86</v>
      </c>
      <c r="BE75" s="11">
        <f t="shared" ref="BE75" si="986">BE74-BE72</f>
        <v>0</v>
      </c>
      <c r="BF75" s="11">
        <f t="shared" ref="BF75" si="987">BF74-BF72</f>
        <v>-344</v>
      </c>
      <c r="BG75" s="11">
        <f t="shared" ref="BG75:BH75" si="988">BG74-BG72</f>
        <v>-724</v>
      </c>
      <c r="BH75" s="9">
        <f t="shared" si="988"/>
        <v>-7261</v>
      </c>
      <c r="BI75" s="45">
        <f t="shared" ref="BI75" si="989">BI74-BI72</f>
        <v>350</v>
      </c>
      <c r="BJ75" s="11">
        <f t="shared" ref="BJ75:BK75" si="990">BJ74-BJ72</f>
        <v>0</v>
      </c>
      <c r="BK75" s="51">
        <f t="shared" si="990"/>
        <v>350</v>
      </c>
      <c r="BM75" s="30">
        <f t="shared" si="935"/>
        <v>-7261</v>
      </c>
    </row>
    <row r="76" spans="1:65" ht="15.75">
      <c r="A76" s="130"/>
      <c r="B76" s="5" t="s">
        <v>128</v>
      </c>
      <c r="C76" s="13">
        <f>C75/C72</f>
        <v>5.9533950067021918E-2</v>
      </c>
      <c r="D76" s="13">
        <f t="shared" ref="D76" si="991">D75/D72</f>
        <v>4.2581071078480408E-2</v>
      </c>
      <c r="E76" s="13" t="e">
        <f t="shared" ref="E76" si="992">E75/E72</f>
        <v>#DIV/0!</v>
      </c>
      <c r="F76" s="13">
        <f t="shared" ref="F76" si="993">F75/F72</f>
        <v>-0.11852106489438906</v>
      </c>
      <c r="G76" s="13">
        <f t="shared" ref="G76" si="994">G75/G72</f>
        <v>6.0642691649037975E-2</v>
      </c>
      <c r="H76" s="13" t="e">
        <f t="shared" ref="H76" si="995">H75/H72</f>
        <v>#DIV/0!</v>
      </c>
      <c r="I76" s="13" t="e">
        <f t="shared" ref="I76" si="996">I75/I72</f>
        <v>#DIV/0!</v>
      </c>
      <c r="J76" s="13">
        <f t="shared" ref="J76" si="997">J75/J72</f>
        <v>-1.4439899462816028E-2</v>
      </c>
      <c r="K76" s="13">
        <f t="shared" ref="K76" si="998">K75/K72</f>
        <v>-0.87714285714285711</v>
      </c>
      <c r="L76" s="13">
        <f t="shared" ref="L76" si="999">L75/L72</f>
        <v>-0.22655388010297903</v>
      </c>
      <c r="M76" s="13">
        <f t="shared" ref="M76" si="1000">M75/M72</f>
        <v>5.988943488943489E-3</v>
      </c>
      <c r="N76" s="13">
        <f t="shared" ref="N76" si="1001">N75/N72</f>
        <v>-0.91489361702127658</v>
      </c>
      <c r="O76" s="13">
        <f t="shared" ref="O76" si="1002">O75/O72</f>
        <v>-0.41368078175895767</v>
      </c>
      <c r="P76" s="13">
        <f t="shared" ref="P76" si="1003">P75/P72</f>
        <v>0.2970819425002692</v>
      </c>
      <c r="Q76" s="13" t="e">
        <f t="shared" ref="Q76" si="1004">Q75/Q72</f>
        <v>#DIV/0!</v>
      </c>
      <c r="R76" s="13">
        <f t="shared" ref="R76" si="1005">R75/R72</f>
        <v>-0.76975945017182135</v>
      </c>
      <c r="S76" s="13" t="e">
        <f t="shared" ref="S76" si="1006">S75/S72</f>
        <v>#DIV/0!</v>
      </c>
      <c r="T76" s="13" t="e">
        <f t="shared" ref="T76:U76" si="1007">T75/T72</f>
        <v>#DIV/0!</v>
      </c>
      <c r="U76" s="13" t="e">
        <f t="shared" si="1007"/>
        <v>#DIV/0!</v>
      </c>
      <c r="V76" s="163" t="e">
        <f t="shared" ref="V76" si="1008">V75/V72</f>
        <v>#DIV/0!</v>
      </c>
      <c r="W76" s="13" t="e">
        <f t="shared" ref="W76" si="1009">W75/W72</f>
        <v>#DIV/0!</v>
      </c>
      <c r="X76" s="13" t="e">
        <f t="shared" ref="X76" si="1010">X75/X72</f>
        <v>#DIV/0!</v>
      </c>
      <c r="Y76" s="13" t="e">
        <f t="shared" ref="Y76" si="1011">Y75/Y72</f>
        <v>#DIV/0!</v>
      </c>
      <c r="Z76" s="13" t="e">
        <f t="shared" ref="Z76" si="1012">Z75/Z72</f>
        <v>#DIV/0!</v>
      </c>
      <c r="AA76" s="13" t="e">
        <f t="shared" ref="AA76:AD76" si="1013">AA75/AA72</f>
        <v>#DIV/0!</v>
      </c>
      <c r="AB76" s="13">
        <f t="shared" ref="AB76" si="1014">AB75/AB72</f>
        <v>-1</v>
      </c>
      <c r="AC76" s="163" t="e">
        <f t="shared" si="1013"/>
        <v>#DIV/0!</v>
      </c>
      <c r="AD76" s="14">
        <f t="shared" si="1013"/>
        <v>2.2482165802649653E-2</v>
      </c>
      <c r="AE76" s="13">
        <f t="shared" ref="AE76" si="1015">AE75/AE72</f>
        <v>-1.4285714285714285E-2</v>
      </c>
      <c r="AF76" s="13">
        <f t="shared" ref="AF76" si="1016">AF75/AF72</f>
        <v>-0.5</v>
      </c>
      <c r="AG76" s="13">
        <f t="shared" ref="AG76" si="1017">AG75/AG72</f>
        <v>0.13698630136986301</v>
      </c>
      <c r="AH76" s="13" t="e">
        <f t="shared" ref="AH76" si="1018">AH75/AH72</f>
        <v>#DIV/0!</v>
      </c>
      <c r="AI76" s="13" t="e">
        <f t="shared" ref="AI76" si="1019">AI75/AI72</f>
        <v>#DIV/0!</v>
      </c>
      <c r="AJ76" s="13">
        <f t="shared" ref="AJ76" si="1020">AJ75/AJ72</f>
        <v>-0.78396072013093288</v>
      </c>
      <c r="AK76" s="13">
        <f t="shared" ref="AK76" si="1021">AK75/AK72</f>
        <v>-2.0287404902789519E-2</v>
      </c>
      <c r="AL76" s="13">
        <f t="shared" ref="AL76" si="1022">AL75/AL72</f>
        <v>0.23466666666666666</v>
      </c>
      <c r="AM76" s="13" t="e">
        <f t="shared" ref="AM76" si="1023">AM75/AM72</f>
        <v>#DIV/0!</v>
      </c>
      <c r="AN76" s="13" t="e">
        <f t="shared" ref="AN76" si="1024">AN75/AN72</f>
        <v>#DIV/0!</v>
      </c>
      <c r="AO76" s="163">
        <f t="shared" ref="AO76" si="1025">AO75/AO72</f>
        <v>-0.37865549859195607</v>
      </c>
      <c r="AP76" s="13">
        <f t="shared" ref="AP76" si="1026">AP75/AP72</f>
        <v>-1</v>
      </c>
      <c r="AQ76" s="163" t="e">
        <f t="shared" ref="AQ76" si="1027">AQ75/AQ72</f>
        <v>#DIV/0!</v>
      </c>
      <c r="AR76" s="13" t="e">
        <f t="shared" ref="AR76" si="1028">AR75/AR72</f>
        <v>#DIV/0!</v>
      </c>
      <c r="AS76" s="13" t="e">
        <f t="shared" ref="AS76" si="1029">AS75/AS72</f>
        <v>#DIV/0!</v>
      </c>
      <c r="AT76" s="13" t="e">
        <f t="shared" ref="AT76" si="1030">AT75/AT72</f>
        <v>#DIV/0!</v>
      </c>
      <c r="AU76" s="13" t="e">
        <f t="shared" ref="AU76" si="1031">AU75/AU72</f>
        <v>#DIV/0!</v>
      </c>
      <c r="AV76" s="13" t="e">
        <f t="shared" ref="AV76" si="1032">AV75/AV72</f>
        <v>#DIV/0!</v>
      </c>
      <c r="AW76" s="13" t="e">
        <f t="shared" ref="AW76" si="1033">AW75/AW72</f>
        <v>#DIV/0!</v>
      </c>
      <c r="AX76" s="13">
        <f t="shared" ref="AX76" si="1034">AX75/AX72</f>
        <v>-0.26984126984126983</v>
      </c>
      <c r="AY76" s="13" t="e">
        <f t="shared" ref="AY76" si="1035">AY75/AY72</f>
        <v>#DIV/0!</v>
      </c>
      <c r="AZ76" s="13" t="e">
        <f t="shared" ref="AZ76" si="1036">AZ75/AZ72</f>
        <v>#DIV/0!</v>
      </c>
      <c r="BA76" s="13" t="e">
        <f t="shared" ref="BA76" si="1037">BA75/BA72</f>
        <v>#DIV/0!</v>
      </c>
      <c r="BB76" s="163" t="e">
        <f t="shared" ref="BB76" si="1038">BB75/BB72</f>
        <v>#DIV/0!</v>
      </c>
      <c r="BC76" s="13">
        <f t="shared" ref="BC76" si="1039">BC75/BC72</f>
        <v>-8.792497069167643E-2</v>
      </c>
      <c r="BD76" s="13">
        <f t="shared" ref="BD76" si="1040">BD75/BD72</f>
        <v>-9.9537037037037035E-2</v>
      </c>
      <c r="BE76" s="13" t="e">
        <f t="shared" ref="BE76" si="1041">BE75/BE72</f>
        <v>#DIV/0!</v>
      </c>
      <c r="BF76" s="13">
        <f t="shared" ref="BF76" si="1042">BF75/BF72</f>
        <v>-0.63821892393320967</v>
      </c>
      <c r="BG76" s="13">
        <f t="shared" ref="BG76:BH76" si="1043">BG75/BG72</f>
        <v>-0.26529864419201171</v>
      </c>
      <c r="BH76" s="163">
        <f t="shared" si="1043"/>
        <v>-0.29392001295336789</v>
      </c>
      <c r="BI76" s="46">
        <f t="shared" ref="BI76" si="1044">BI75/BI72</f>
        <v>9.6355292245601382E-4</v>
      </c>
      <c r="BJ76" s="13" t="e">
        <f t="shared" ref="BJ76:BK76" si="1045">BJ75/BJ72</f>
        <v>#DIV/0!</v>
      </c>
      <c r="BK76" s="52">
        <f t="shared" si="1045"/>
        <v>9.6355292245601382E-4</v>
      </c>
      <c r="BM76" s="163" t="e">
        <f t="shared" ref="BM76" si="1046">BM75/BM72</f>
        <v>#DIV/0!</v>
      </c>
    </row>
    <row r="77" spans="1:65" ht="15.75">
      <c r="A77" s="130"/>
      <c r="B77" s="5" t="s">
        <v>129</v>
      </c>
      <c r="C77" s="11">
        <f>C74-C73</f>
        <v>8597</v>
      </c>
      <c r="D77" s="11">
        <f t="shared" ref="D77:BK77" si="1047">D74-D73</f>
        <v>20566</v>
      </c>
      <c r="E77" s="11">
        <f t="shared" si="1047"/>
        <v>-399</v>
      </c>
      <c r="F77" s="11">
        <f t="shared" si="1047"/>
        <v>2218</v>
      </c>
      <c r="G77" s="11">
        <f t="shared" si="1047"/>
        <v>1461</v>
      </c>
      <c r="H77" s="11">
        <f t="shared" si="1047"/>
        <v>0</v>
      </c>
      <c r="I77" s="11">
        <f t="shared" si="1047"/>
        <v>0</v>
      </c>
      <c r="J77" s="11">
        <f t="shared" si="1047"/>
        <v>-14203</v>
      </c>
      <c r="K77" s="11">
        <f t="shared" si="1047"/>
        <v>-11218</v>
      </c>
      <c r="L77" s="11">
        <f t="shared" si="1047"/>
        <v>-13405</v>
      </c>
      <c r="M77" s="11">
        <f t="shared" si="1047"/>
        <v>-2043</v>
      </c>
      <c r="N77" s="11">
        <f t="shared" si="1047"/>
        <v>-56</v>
      </c>
      <c r="O77" s="11">
        <f t="shared" si="1047"/>
        <v>-547</v>
      </c>
      <c r="P77" s="11">
        <f t="shared" si="1047"/>
        <v>-3417</v>
      </c>
      <c r="Q77" s="11">
        <f t="shared" si="1047"/>
        <v>0</v>
      </c>
      <c r="R77" s="11">
        <f t="shared" si="1047"/>
        <v>-660</v>
      </c>
      <c r="S77" s="11">
        <f t="shared" si="1047"/>
        <v>0</v>
      </c>
      <c r="T77" s="11">
        <f t="shared" si="1047"/>
        <v>0</v>
      </c>
      <c r="U77" s="11">
        <f t="shared" ref="U77" si="1048">U74-U73</f>
        <v>0</v>
      </c>
      <c r="V77" s="9">
        <f t="shared" si="1047"/>
        <v>0</v>
      </c>
      <c r="W77" s="11">
        <f t="shared" si="1047"/>
        <v>0</v>
      </c>
      <c r="X77" s="11">
        <f t="shared" si="1047"/>
        <v>0</v>
      </c>
      <c r="Y77" s="11">
        <f t="shared" si="1047"/>
        <v>0</v>
      </c>
      <c r="Z77" s="11">
        <f t="shared" si="1047"/>
        <v>0</v>
      </c>
      <c r="AA77" s="11">
        <f t="shared" si="1047"/>
        <v>0</v>
      </c>
      <c r="AB77" s="11">
        <f t="shared" ref="AB77" si="1049">AB74-AB73</f>
        <v>-4</v>
      </c>
      <c r="AC77" s="9">
        <f t="shared" ref="AC77:AD77" si="1050">AC74-AC73</f>
        <v>0</v>
      </c>
      <c r="AD77" s="10">
        <f t="shared" si="1050"/>
        <v>-13110</v>
      </c>
      <c r="AE77" s="11">
        <f t="shared" si="1047"/>
        <v>-344</v>
      </c>
      <c r="AF77" s="11">
        <f t="shared" si="1047"/>
        <v>-253</v>
      </c>
      <c r="AG77" s="11">
        <f t="shared" si="1047"/>
        <v>-528</v>
      </c>
      <c r="AH77" s="11">
        <f t="shared" si="1047"/>
        <v>0</v>
      </c>
      <c r="AI77" s="11">
        <f t="shared" si="1047"/>
        <v>0</v>
      </c>
      <c r="AJ77" s="11">
        <f t="shared" si="1047"/>
        <v>-54</v>
      </c>
      <c r="AK77" s="11">
        <f t="shared" si="1047"/>
        <v>-249</v>
      </c>
      <c r="AL77" s="11">
        <f t="shared" si="1047"/>
        <v>503</v>
      </c>
      <c r="AM77" s="11">
        <f t="shared" si="1047"/>
        <v>0</v>
      </c>
      <c r="AN77" s="11">
        <f t="shared" si="1047"/>
        <v>0</v>
      </c>
      <c r="AO77" s="9">
        <f t="shared" si="1047"/>
        <v>-2248</v>
      </c>
      <c r="AP77" s="11">
        <f t="shared" si="1047"/>
        <v>0</v>
      </c>
      <c r="AQ77" s="9">
        <f t="shared" si="1047"/>
        <v>0</v>
      </c>
      <c r="AR77" s="11">
        <f t="shared" si="1047"/>
        <v>0</v>
      </c>
      <c r="AS77" s="11">
        <f t="shared" si="1047"/>
        <v>0</v>
      </c>
      <c r="AT77" s="11">
        <f t="shared" si="1047"/>
        <v>0</v>
      </c>
      <c r="AU77" s="11">
        <f t="shared" si="1047"/>
        <v>0</v>
      </c>
      <c r="AV77" s="11">
        <f t="shared" si="1047"/>
        <v>0</v>
      </c>
      <c r="AW77" s="11">
        <f t="shared" si="1047"/>
        <v>-242</v>
      </c>
      <c r="AX77" s="11">
        <f t="shared" si="1047"/>
        <v>75</v>
      </c>
      <c r="AY77" s="11">
        <f t="shared" si="1047"/>
        <v>0</v>
      </c>
      <c r="AZ77" s="11">
        <f t="shared" si="1047"/>
        <v>0</v>
      </c>
      <c r="BA77" s="11">
        <f t="shared" si="1047"/>
        <v>0</v>
      </c>
      <c r="BB77" s="9">
        <f t="shared" si="1047"/>
        <v>0</v>
      </c>
      <c r="BC77" s="11">
        <f t="shared" si="1047"/>
        <v>40</v>
      </c>
      <c r="BD77" s="11">
        <f t="shared" si="1047"/>
        <v>40</v>
      </c>
      <c r="BE77" s="11">
        <f t="shared" si="1047"/>
        <v>0</v>
      </c>
      <c r="BF77" s="11">
        <f t="shared" si="1047"/>
        <v>-462</v>
      </c>
      <c r="BG77" s="11">
        <f t="shared" si="1047"/>
        <v>974</v>
      </c>
      <c r="BH77" s="9">
        <f t="shared" si="1047"/>
        <v>-2748</v>
      </c>
      <c r="BI77" s="45">
        <f t="shared" si="1047"/>
        <v>-15858</v>
      </c>
      <c r="BJ77" s="11">
        <f t="shared" si="1047"/>
        <v>0</v>
      </c>
      <c r="BK77" s="51">
        <f t="shared" si="1047"/>
        <v>-15858</v>
      </c>
      <c r="BM77" s="30">
        <f t="shared" si="935"/>
        <v>-2748</v>
      </c>
    </row>
    <row r="78" spans="1:65" ht="15.75">
      <c r="A78" s="130"/>
      <c r="B78" s="5" t="s">
        <v>130</v>
      </c>
      <c r="C78" s="13">
        <f>C77/C73</f>
        <v>5.6610606998459129E-2</v>
      </c>
      <c r="D78" s="13">
        <f t="shared" ref="D78" si="1051">D77/D73</f>
        <v>0.24581366162672563</v>
      </c>
      <c r="E78" s="13">
        <f t="shared" ref="E78" si="1052">E77/E73</f>
        <v>-1</v>
      </c>
      <c r="F78" s="13">
        <f t="shared" ref="F78" si="1053">F77/F73</f>
        <v>0.10632790028763184</v>
      </c>
      <c r="G78" s="13">
        <f t="shared" ref="G78" si="1054">G77/G73</f>
        <v>0.16111601235112483</v>
      </c>
      <c r="H78" s="13" t="e">
        <f t="shared" ref="H78" si="1055">H77/H73</f>
        <v>#DIV/0!</v>
      </c>
      <c r="I78" s="13" t="e">
        <f t="shared" ref="I78" si="1056">I77/I73</f>
        <v>#DIV/0!</v>
      </c>
      <c r="J78" s="13">
        <f t="shared" ref="J78" si="1057">J77/J73</f>
        <v>-0.41528025496330517</v>
      </c>
      <c r="K78" s="13">
        <f t="shared" ref="K78" si="1058">K77/K73</f>
        <v>-0.97024736204808859</v>
      </c>
      <c r="L78" s="13">
        <f t="shared" ref="L78" si="1059">L77/L73</f>
        <v>-0.61442911491039098</v>
      </c>
      <c r="M78" s="13">
        <f t="shared" ref="M78" si="1060">M77/M73</f>
        <v>-0.23772399348382592</v>
      </c>
      <c r="N78" s="13">
        <f t="shared" ref="N78" si="1061">N77/N73</f>
        <v>-0.93333333333333335</v>
      </c>
      <c r="O78" s="13">
        <f t="shared" ref="O78" si="1062">O77/O73</f>
        <v>-0.60308710033076074</v>
      </c>
      <c r="P78" s="13">
        <f t="shared" ref="P78" si="1063">P77/P73</f>
        <v>-0.22097911142727802</v>
      </c>
      <c r="Q78" s="13" t="e">
        <f t="shared" ref="Q78" si="1064">Q77/Q73</f>
        <v>#DIV/0!</v>
      </c>
      <c r="R78" s="13">
        <f t="shared" ref="R78" si="1065">R77/R73</f>
        <v>-0.83123425692695219</v>
      </c>
      <c r="S78" s="13" t="e">
        <f t="shared" ref="S78" si="1066">S77/S73</f>
        <v>#DIV/0!</v>
      </c>
      <c r="T78" s="13" t="e">
        <f t="shared" ref="T78:U78" si="1067">T77/T73</f>
        <v>#DIV/0!</v>
      </c>
      <c r="U78" s="13" t="e">
        <f t="shared" si="1067"/>
        <v>#DIV/0!</v>
      </c>
      <c r="V78" s="163" t="e">
        <f t="shared" ref="V78" si="1068">V77/V73</f>
        <v>#DIV/0!</v>
      </c>
      <c r="W78" s="13" t="e">
        <f t="shared" ref="W78" si="1069">W77/W73</f>
        <v>#DIV/0!</v>
      </c>
      <c r="X78" s="13" t="e">
        <f t="shared" ref="X78" si="1070">X77/X73</f>
        <v>#DIV/0!</v>
      </c>
      <c r="Y78" s="13" t="e">
        <f t="shared" ref="Y78" si="1071">Y77/Y73</f>
        <v>#DIV/0!</v>
      </c>
      <c r="Z78" s="13" t="e">
        <f t="shared" ref="Z78" si="1072">Z77/Z73</f>
        <v>#DIV/0!</v>
      </c>
      <c r="AA78" s="13" t="e">
        <f t="shared" ref="AA78:AD78" si="1073">AA77/AA73</f>
        <v>#DIV/0!</v>
      </c>
      <c r="AB78" s="13">
        <f t="shared" ref="AB78" si="1074">AB77/AB73</f>
        <v>-1</v>
      </c>
      <c r="AC78" s="163" t="e">
        <f t="shared" si="1073"/>
        <v>#DIV/0!</v>
      </c>
      <c r="AD78" s="14">
        <f t="shared" si="1073"/>
        <v>-3.649208363952168E-2</v>
      </c>
      <c r="AE78" s="13">
        <f t="shared" ref="AE78" si="1075">AE77/AE73</f>
        <v>-0.35647668393782384</v>
      </c>
      <c r="AF78" s="13">
        <f t="shared" ref="AF78" si="1076">AF77/AF73</f>
        <v>-0.82950819672131149</v>
      </c>
      <c r="AG78" s="13">
        <f t="shared" ref="AG78" si="1077">AG77/AG73</f>
        <v>-0.34645669291338582</v>
      </c>
      <c r="AH78" s="13" t="e">
        <f t="shared" ref="AH78" si="1078">AH77/AH73</f>
        <v>#DIV/0!</v>
      </c>
      <c r="AI78" s="13" t="e">
        <f t="shared" ref="AI78" si="1079">AI77/AI73</f>
        <v>#DIV/0!</v>
      </c>
      <c r="AJ78" s="13">
        <f t="shared" ref="AJ78" si="1080">AJ77/AJ73</f>
        <v>-0.16981132075471697</v>
      </c>
      <c r="AK78" s="13">
        <f t="shared" ref="AK78" si="1081">AK77/AK73</f>
        <v>-0.17684659090909091</v>
      </c>
      <c r="AL78" s="13">
        <f t="shared" ref="AL78" si="1082">AL77/AL73</f>
        <v>0.37286879169755377</v>
      </c>
      <c r="AM78" s="13" t="e">
        <f t="shared" ref="AM78" si="1083">AM77/AM73</f>
        <v>#DIV/0!</v>
      </c>
      <c r="AN78" s="13" t="e">
        <f t="shared" ref="AN78" si="1084">AN77/AN73</f>
        <v>#DIV/0!</v>
      </c>
      <c r="AO78" s="163">
        <f t="shared" ref="AO78" si="1085">AO77/AO73</f>
        <v>-0.20713166866304247</v>
      </c>
      <c r="AP78" s="13" t="e">
        <f t="shared" ref="AP78" si="1086">AP77/AP73</f>
        <v>#DIV/0!</v>
      </c>
      <c r="AQ78" s="163" t="e">
        <f t="shared" ref="AQ78" si="1087">AQ77/AQ73</f>
        <v>#DIV/0!</v>
      </c>
      <c r="AR78" s="13" t="e">
        <f t="shared" ref="AR78" si="1088">AR77/AR73</f>
        <v>#DIV/0!</v>
      </c>
      <c r="AS78" s="13" t="e">
        <f t="shared" ref="AS78" si="1089">AS77/AS73</f>
        <v>#DIV/0!</v>
      </c>
      <c r="AT78" s="13" t="e">
        <f t="shared" ref="AT78" si="1090">AT77/AT73</f>
        <v>#DIV/0!</v>
      </c>
      <c r="AU78" s="13" t="e">
        <f t="shared" ref="AU78" si="1091">AU77/AU73</f>
        <v>#DIV/0!</v>
      </c>
      <c r="AV78" s="13" t="e">
        <f t="shared" ref="AV78" si="1092">AV77/AV73</f>
        <v>#DIV/0!</v>
      </c>
      <c r="AW78" s="13">
        <f t="shared" ref="AW78" si="1093">AW77/AW73</f>
        <v>-1</v>
      </c>
      <c r="AX78" s="13">
        <f t="shared" ref="AX78" si="1094">AX77/AX73</f>
        <v>1.1904761904761905</v>
      </c>
      <c r="AY78" s="13" t="e">
        <f t="shared" ref="AY78" si="1095">AY77/AY73</f>
        <v>#DIV/0!</v>
      </c>
      <c r="AZ78" s="13" t="e">
        <f t="shared" ref="AZ78" si="1096">AZ77/AZ73</f>
        <v>#DIV/0!</v>
      </c>
      <c r="BA78" s="13" t="e">
        <f t="shared" ref="BA78" si="1097">BA77/BA73</f>
        <v>#DIV/0!</v>
      </c>
      <c r="BB78" s="163" t="e">
        <f t="shared" ref="BB78" si="1098">BB77/BB73</f>
        <v>#DIV/0!</v>
      </c>
      <c r="BC78" s="13">
        <f t="shared" ref="BC78" si="1099">BC77/BC73</f>
        <v>5.4200542005420058E-2</v>
      </c>
      <c r="BD78" s="13">
        <f t="shared" ref="BD78" si="1100">BD77/BD73</f>
        <v>5.4200542005420058E-2</v>
      </c>
      <c r="BE78" s="13" t="e">
        <f t="shared" ref="BE78" si="1101">BE77/BE73</f>
        <v>#DIV/0!</v>
      </c>
      <c r="BF78" s="13">
        <f t="shared" ref="BF78" si="1102">BF77/BF73</f>
        <v>-0.70319634703196343</v>
      </c>
      <c r="BG78" s="13">
        <f t="shared" ref="BG78:BH78" si="1103">BG77/BG73</f>
        <v>0.94471387002909801</v>
      </c>
      <c r="BH78" s="163">
        <f t="shared" si="1103"/>
        <v>-0.13610024268238324</v>
      </c>
      <c r="BI78" s="46">
        <f t="shared" ref="BI78" si="1104">BI77/BI73</f>
        <v>-4.1792397884289505E-2</v>
      </c>
      <c r="BJ78" s="13" t="e">
        <f t="shared" ref="BJ78:BK78" si="1105">BJ77/BJ73</f>
        <v>#DIV/0!</v>
      </c>
      <c r="BK78" s="52">
        <f t="shared" si="1105"/>
        <v>-4.1792397884289505E-2</v>
      </c>
      <c r="BM78" s="14">
        <f t="shared" ref="BM78" si="1106">BM77/BM73</f>
        <v>-0.13610024268238324</v>
      </c>
    </row>
    <row r="79" spans="1:65" ht="15.75">
      <c r="A79" s="130"/>
      <c r="B79" s="5" t="s">
        <v>307</v>
      </c>
      <c r="C79" s="128">
        <f>C74/C71</f>
        <v>0.20131180942129082</v>
      </c>
      <c r="D79" s="128">
        <f t="shared" ref="D79:BK79" si="1107">D74/D71</f>
        <v>0.19809000722186323</v>
      </c>
      <c r="E79" s="128" t="e">
        <f t="shared" si="1107"/>
        <v>#DIV/0!</v>
      </c>
      <c r="F79" s="128">
        <f t="shared" si="1107"/>
        <v>0.16748432419879239</v>
      </c>
      <c r="G79" s="128">
        <f t="shared" si="1107"/>
        <v>0.20151581848456429</v>
      </c>
      <c r="H79" s="128" t="e">
        <f t="shared" si="1107"/>
        <v>#DIV/0!</v>
      </c>
      <c r="I79" s="128" t="e">
        <f t="shared" si="1107"/>
        <v>#DIV/0!</v>
      </c>
      <c r="J79" s="128">
        <f t="shared" si="1107"/>
        <v>0.18725595767592115</v>
      </c>
      <c r="K79" s="128">
        <f t="shared" si="1107"/>
        <v>2.3342607043495962E-2</v>
      </c>
      <c r="L79" s="128">
        <f t="shared" si="1107"/>
        <v>0.14696530277088649</v>
      </c>
      <c r="M79" s="128">
        <f t="shared" si="1107"/>
        <v>0.19118076227163952</v>
      </c>
      <c r="N79" s="128">
        <f t="shared" si="1107"/>
        <v>1.6326530612244899E-2</v>
      </c>
      <c r="O79" s="128">
        <f t="shared" si="1107"/>
        <v>0.11145510835913312</v>
      </c>
      <c r="P79" s="128">
        <f t="shared" si="1107"/>
        <v>0.2464503457588281</v>
      </c>
      <c r="Q79" s="128" t="e">
        <f t="shared" si="1107"/>
        <v>#DIV/0!</v>
      </c>
      <c r="R79" s="128">
        <f t="shared" si="1107"/>
        <v>4.3790849673202611E-2</v>
      </c>
      <c r="S79" s="128" t="e">
        <f t="shared" si="1107"/>
        <v>#DIV/0!</v>
      </c>
      <c r="T79" s="128" t="e">
        <f t="shared" si="1107"/>
        <v>#DIV/0!</v>
      </c>
      <c r="U79" s="128" t="e">
        <f t="shared" si="1107"/>
        <v>#DIV/0!</v>
      </c>
      <c r="V79" s="178" t="e">
        <f t="shared" si="1107"/>
        <v>#DIV/0!</v>
      </c>
      <c r="W79" s="128" t="e">
        <f t="shared" si="1107"/>
        <v>#DIV/0!</v>
      </c>
      <c r="X79" s="128" t="e">
        <f t="shared" si="1107"/>
        <v>#DIV/0!</v>
      </c>
      <c r="Y79" s="128" t="e">
        <f t="shared" si="1107"/>
        <v>#DIV/0!</v>
      </c>
      <c r="Z79" s="128" t="e">
        <f t="shared" si="1107"/>
        <v>#DIV/0!</v>
      </c>
      <c r="AA79" s="128" t="e">
        <f t="shared" si="1107"/>
        <v>#DIV/0!</v>
      </c>
      <c r="AB79" s="128">
        <f t="shared" ref="AB79" si="1108">AB74/AB71</f>
        <v>0</v>
      </c>
      <c r="AC79" s="178" t="e">
        <f t="shared" si="1107"/>
        <v>#DIV/0!</v>
      </c>
      <c r="AD79" s="217">
        <f t="shared" si="1107"/>
        <v>0.19427402748210879</v>
      </c>
      <c r="AE79" s="128">
        <f t="shared" si="1107"/>
        <v>0.23666158536585366</v>
      </c>
      <c r="AF79" s="128">
        <f t="shared" si="1107"/>
        <v>0.11899313501144165</v>
      </c>
      <c r="AG79" s="128">
        <f t="shared" si="1107"/>
        <v>0.27295149355987941</v>
      </c>
      <c r="AH79" s="128" t="e">
        <f t="shared" si="1107"/>
        <v>#DIV/0!</v>
      </c>
      <c r="AI79" s="128" t="e">
        <f t="shared" si="1107"/>
        <v>#DIV/0!</v>
      </c>
      <c r="AJ79" s="128">
        <f t="shared" si="1107"/>
        <v>5.1856216853270479E-2</v>
      </c>
      <c r="AK79" s="128">
        <f t="shared" si="1107"/>
        <v>0.23504360170350841</v>
      </c>
      <c r="AL79" s="128">
        <f t="shared" si="1107"/>
        <v>0.29631999999999997</v>
      </c>
      <c r="AM79" s="128" t="e">
        <f t="shared" si="1107"/>
        <v>#DIV/0!</v>
      </c>
      <c r="AN79" s="128" t="e">
        <f t="shared" si="1107"/>
        <v>#DIV/0!</v>
      </c>
      <c r="AO79" s="178">
        <f t="shared" si="1107"/>
        <v>0.14912052681743349</v>
      </c>
      <c r="AP79" s="128">
        <f t="shared" si="1107"/>
        <v>0</v>
      </c>
      <c r="AQ79" s="178" t="e">
        <f t="shared" si="1107"/>
        <v>#DIV/0!</v>
      </c>
      <c r="AR79" s="128" t="e">
        <f t="shared" si="1107"/>
        <v>#DIV/0!</v>
      </c>
      <c r="AS79" s="128" t="e">
        <f t="shared" si="1107"/>
        <v>#DIV/0!</v>
      </c>
      <c r="AT79" s="128" t="e">
        <f t="shared" si="1107"/>
        <v>#DIV/0!</v>
      </c>
      <c r="AU79" s="128" t="e">
        <f t="shared" si="1107"/>
        <v>#DIV/0!</v>
      </c>
      <c r="AV79" s="128" t="e">
        <f t="shared" si="1107"/>
        <v>#DIV/0!</v>
      </c>
      <c r="AW79" s="128" t="e">
        <f t="shared" si="1107"/>
        <v>#DIV/0!</v>
      </c>
      <c r="AX79" s="128">
        <f t="shared" si="1107"/>
        <v>0.17557251908396945</v>
      </c>
      <c r="AY79" s="128" t="e">
        <f t="shared" si="1107"/>
        <v>#DIV/0!</v>
      </c>
      <c r="AZ79" s="128" t="e">
        <f t="shared" si="1107"/>
        <v>#DIV/0!</v>
      </c>
      <c r="BA79" s="128" t="e">
        <f t="shared" si="1107"/>
        <v>#DIV/0!</v>
      </c>
      <c r="BB79" s="178" t="e">
        <f t="shared" si="1107"/>
        <v>#DIV/0!</v>
      </c>
      <c r="BC79" s="128">
        <f t="shared" si="1107"/>
        <v>0.21884669479606189</v>
      </c>
      <c r="BD79" s="128">
        <f t="shared" si="1107"/>
        <v>0.21611111111111111</v>
      </c>
      <c r="BE79" s="128" t="e">
        <f t="shared" si="1107"/>
        <v>#DIV/0!</v>
      </c>
      <c r="BF79" s="128">
        <f t="shared" si="1107"/>
        <v>8.678237650200267E-2</v>
      </c>
      <c r="BG79" s="128">
        <f t="shared" si="1107"/>
        <v>0.17632574091988393</v>
      </c>
      <c r="BH79" s="178">
        <f t="shared" si="1107"/>
        <v>0.17014407085515856</v>
      </c>
      <c r="BI79" s="128">
        <f t="shared" si="1107"/>
        <v>0.19296116247227027</v>
      </c>
      <c r="BJ79" s="128" t="e">
        <f t="shared" si="1107"/>
        <v>#DIV/0!</v>
      </c>
      <c r="BK79" s="128">
        <f t="shared" si="1107"/>
        <v>0.19296116247227027</v>
      </c>
      <c r="BM79" s="128" t="e">
        <f t="shared" ref="BM79" si="1109">BM74/BM71</f>
        <v>#DIV/0!</v>
      </c>
    </row>
    <row r="80" spans="1:65" s="181" customFormat="1" ht="15.75">
      <c r="A80" s="130"/>
      <c r="B80" s="5" t="s">
        <v>308</v>
      </c>
      <c r="C80" s="11">
        <f>C71-C74</f>
        <v>636608</v>
      </c>
      <c r="D80" s="11">
        <f t="shared" ref="D80:BK80" si="1110">D71-D74</f>
        <v>421949</v>
      </c>
      <c r="E80" s="11">
        <f t="shared" si="1110"/>
        <v>0</v>
      </c>
      <c r="F80" s="11">
        <f t="shared" si="1110"/>
        <v>114714</v>
      </c>
      <c r="G80" s="11">
        <f t="shared" si="1110"/>
        <v>41720</v>
      </c>
      <c r="H80" s="11">
        <f t="shared" si="1110"/>
        <v>0</v>
      </c>
      <c r="I80" s="11">
        <f t="shared" si="1110"/>
        <v>0</v>
      </c>
      <c r="J80" s="11">
        <f t="shared" si="1110"/>
        <v>86797</v>
      </c>
      <c r="K80" s="11">
        <f t="shared" si="1110"/>
        <v>14393</v>
      </c>
      <c r="L80" s="11">
        <f t="shared" si="1110"/>
        <v>48826</v>
      </c>
      <c r="M80" s="11">
        <f t="shared" si="1110"/>
        <v>27715</v>
      </c>
      <c r="N80" s="11">
        <f t="shared" si="1110"/>
        <v>241</v>
      </c>
      <c r="O80" s="11">
        <f t="shared" si="1110"/>
        <v>2870</v>
      </c>
      <c r="P80" s="11">
        <f t="shared" si="1110"/>
        <v>36832</v>
      </c>
      <c r="Q80" s="11">
        <f t="shared" si="1110"/>
        <v>0</v>
      </c>
      <c r="R80" s="11">
        <f t="shared" si="1110"/>
        <v>2926</v>
      </c>
      <c r="S80" s="11">
        <f t="shared" si="1110"/>
        <v>0</v>
      </c>
      <c r="T80" s="11">
        <f t="shared" si="1110"/>
        <v>0</v>
      </c>
      <c r="U80" s="11">
        <f t="shared" si="1110"/>
        <v>0</v>
      </c>
      <c r="V80" s="11">
        <f t="shared" si="1110"/>
        <v>0</v>
      </c>
      <c r="W80" s="11">
        <f t="shared" si="1110"/>
        <v>0</v>
      </c>
      <c r="X80" s="11">
        <f t="shared" si="1110"/>
        <v>0</v>
      </c>
      <c r="Y80" s="11">
        <f t="shared" si="1110"/>
        <v>0</v>
      </c>
      <c r="Z80" s="11">
        <f t="shared" si="1110"/>
        <v>0</v>
      </c>
      <c r="AA80" s="11">
        <f t="shared" si="1110"/>
        <v>0</v>
      </c>
      <c r="AB80" s="11">
        <f t="shared" si="1110"/>
        <v>4</v>
      </c>
      <c r="AC80" s="11">
        <f t="shared" si="1110"/>
        <v>0</v>
      </c>
      <c r="AD80" s="11">
        <f t="shared" si="1110"/>
        <v>1435595</v>
      </c>
      <c r="AE80" s="11">
        <f t="shared" si="1110"/>
        <v>2003</v>
      </c>
      <c r="AF80" s="11">
        <f t="shared" si="1110"/>
        <v>385</v>
      </c>
      <c r="AG80" s="11">
        <f t="shared" si="1110"/>
        <v>2653</v>
      </c>
      <c r="AH80" s="11">
        <f t="shared" si="1110"/>
        <v>0</v>
      </c>
      <c r="AI80" s="11">
        <f t="shared" si="1110"/>
        <v>0</v>
      </c>
      <c r="AJ80" s="11">
        <f t="shared" si="1110"/>
        <v>4827</v>
      </c>
      <c r="AK80" s="11">
        <f t="shared" si="1110"/>
        <v>3772</v>
      </c>
      <c r="AL80" s="11">
        <f t="shared" si="1110"/>
        <v>4398</v>
      </c>
      <c r="AM80" s="11">
        <f t="shared" si="1110"/>
        <v>0</v>
      </c>
      <c r="AN80" s="11">
        <f t="shared" si="1110"/>
        <v>0</v>
      </c>
      <c r="AO80" s="11">
        <f t="shared" si="1110"/>
        <v>49100</v>
      </c>
      <c r="AP80" s="11">
        <f t="shared" si="1110"/>
        <v>273</v>
      </c>
      <c r="AQ80" s="11">
        <f t="shared" si="1110"/>
        <v>0</v>
      </c>
      <c r="AR80" s="11">
        <f t="shared" si="1110"/>
        <v>0</v>
      </c>
      <c r="AS80" s="11">
        <f t="shared" si="1110"/>
        <v>0</v>
      </c>
      <c r="AT80" s="11">
        <f t="shared" si="1110"/>
        <v>0</v>
      </c>
      <c r="AU80" s="11">
        <f t="shared" si="1110"/>
        <v>0</v>
      </c>
      <c r="AV80" s="11">
        <f t="shared" si="1110"/>
        <v>0</v>
      </c>
      <c r="AW80" s="11">
        <f t="shared" si="1110"/>
        <v>0</v>
      </c>
      <c r="AX80" s="11">
        <f t="shared" si="1110"/>
        <v>648</v>
      </c>
      <c r="AY80" s="11">
        <f t="shared" si="1110"/>
        <v>0</v>
      </c>
      <c r="AZ80" s="11">
        <f t="shared" si="1110"/>
        <v>0</v>
      </c>
      <c r="BA80" s="11">
        <f t="shared" si="1110"/>
        <v>0</v>
      </c>
      <c r="BB80" s="11">
        <f t="shared" si="1110"/>
        <v>0</v>
      </c>
      <c r="BC80" s="11">
        <f t="shared" si="1110"/>
        <v>2777</v>
      </c>
      <c r="BD80" s="11">
        <f t="shared" si="1110"/>
        <v>2822</v>
      </c>
      <c r="BE80" s="11">
        <f t="shared" si="1110"/>
        <v>0</v>
      </c>
      <c r="BF80" s="11">
        <f t="shared" si="1110"/>
        <v>2052</v>
      </c>
      <c r="BG80" s="11">
        <f t="shared" si="1110"/>
        <v>9366</v>
      </c>
      <c r="BH80" s="11">
        <f t="shared" si="1110"/>
        <v>85076</v>
      </c>
      <c r="BI80" s="11">
        <f t="shared" si="1110"/>
        <v>1520671</v>
      </c>
      <c r="BJ80" s="11">
        <f t="shared" si="1110"/>
        <v>0</v>
      </c>
      <c r="BK80" s="11">
        <f t="shared" si="1110"/>
        <v>1520671</v>
      </c>
      <c r="BL80" s="11">
        <f t="shared" ref="BL80:BM80" si="1111">BL74-BL71</f>
        <v>363583</v>
      </c>
      <c r="BM80" s="11">
        <f t="shared" si="1111"/>
        <v>17443</v>
      </c>
    </row>
    <row r="81" spans="1:65" s="181" customFormat="1" ht="15.7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6"/>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44"/>
      <c r="BJ81" s="5"/>
      <c r="BK81" s="50"/>
    </row>
    <row r="82" spans="1:65" s="234" customFormat="1" ht="15.75">
      <c r="A82" s="228" t="s">
        <v>32</v>
      </c>
      <c r="B82" s="222" t="str">
        <f>B71</f>
        <v xml:space="preserve">VOA 2024-25 </v>
      </c>
      <c r="C82" s="224">
        <v>3215</v>
      </c>
      <c r="D82" s="224">
        <v>1926</v>
      </c>
      <c r="E82" s="224">
        <v>0</v>
      </c>
      <c r="F82" s="224">
        <v>650</v>
      </c>
      <c r="G82" s="224">
        <v>163</v>
      </c>
      <c r="H82" s="224">
        <v>0</v>
      </c>
      <c r="I82" s="224">
        <v>0</v>
      </c>
      <c r="J82" s="224">
        <v>279</v>
      </c>
      <c r="K82" s="224">
        <v>0</v>
      </c>
      <c r="L82" s="224">
        <v>32</v>
      </c>
      <c r="M82" s="224">
        <v>6</v>
      </c>
      <c r="N82" s="224">
        <v>31</v>
      </c>
      <c r="O82" s="224">
        <v>29</v>
      </c>
      <c r="P82" s="224">
        <v>9</v>
      </c>
      <c r="Q82" s="224">
        <v>0</v>
      </c>
      <c r="R82" s="224">
        <v>0</v>
      </c>
      <c r="S82" s="224">
        <v>0</v>
      </c>
      <c r="T82" s="224">
        <v>0</v>
      </c>
      <c r="U82" s="224">
        <v>0</v>
      </c>
      <c r="V82" s="224">
        <v>0</v>
      </c>
      <c r="W82" s="224">
        <v>0</v>
      </c>
      <c r="X82" s="224">
        <v>0</v>
      </c>
      <c r="Y82" s="224">
        <v>0</v>
      </c>
      <c r="Z82" s="224">
        <v>0</v>
      </c>
      <c r="AA82" s="224">
        <v>0</v>
      </c>
      <c r="AB82" s="224">
        <v>0</v>
      </c>
      <c r="AC82" s="224">
        <v>0</v>
      </c>
      <c r="AD82" s="225">
        <f t="shared" ref="AD82:AD83" si="1112">SUM(C82:AC82)</f>
        <v>6340</v>
      </c>
      <c r="AE82" s="224">
        <v>0</v>
      </c>
      <c r="AF82" s="224">
        <v>0</v>
      </c>
      <c r="AG82" s="224">
        <v>0</v>
      </c>
      <c r="AH82" s="224">
        <v>0</v>
      </c>
      <c r="AI82" s="224">
        <v>0</v>
      </c>
      <c r="AJ82" s="224">
        <v>0</v>
      </c>
      <c r="AK82" s="224">
        <v>62641</v>
      </c>
      <c r="AL82" s="224">
        <v>0</v>
      </c>
      <c r="AM82" s="224">
        <v>1951676</v>
      </c>
      <c r="AN82" s="224">
        <v>0</v>
      </c>
      <c r="AO82" s="224">
        <v>0</v>
      </c>
      <c r="AP82" s="224">
        <v>72337</v>
      </c>
      <c r="AQ82" s="224">
        <v>0</v>
      </c>
      <c r="AR82" s="224">
        <v>61399</v>
      </c>
      <c r="AS82" s="224">
        <v>0</v>
      </c>
      <c r="AT82" s="224">
        <v>0</v>
      </c>
      <c r="AU82" s="224">
        <v>29392</v>
      </c>
      <c r="AV82" s="224">
        <v>0</v>
      </c>
      <c r="AW82" s="224">
        <v>0</v>
      </c>
      <c r="AX82" s="224">
        <v>0</v>
      </c>
      <c r="AY82" s="224">
        <v>0</v>
      </c>
      <c r="AZ82" s="224">
        <v>76328</v>
      </c>
      <c r="BA82" s="224">
        <v>170378</v>
      </c>
      <c r="BB82" s="224">
        <v>0</v>
      </c>
      <c r="BC82" s="224">
        <v>0</v>
      </c>
      <c r="BD82" s="224">
        <v>0</v>
      </c>
      <c r="BE82" s="224">
        <v>0</v>
      </c>
      <c r="BF82" s="224">
        <v>0</v>
      </c>
      <c r="BG82" s="224">
        <v>1063</v>
      </c>
      <c r="BH82" s="229">
        <f>SUM(AE82:BG82)</f>
        <v>2425214</v>
      </c>
      <c r="BI82" s="230">
        <f>AD82+BH82</f>
        <v>2431554</v>
      </c>
      <c r="BJ82" s="279">
        <v>94501</v>
      </c>
      <c r="BK82" s="225">
        <f t="shared" ref="BK82:BK83" si="1113">BI82-BJ82</f>
        <v>2337053</v>
      </c>
      <c r="BL82" s="234">
        <v>8</v>
      </c>
      <c r="BM82" s="235"/>
    </row>
    <row r="83" spans="1:65" s="41" customFormat="1" ht="15.75">
      <c r="A83" s="136"/>
      <c r="B83" s="218" t="s">
        <v>315</v>
      </c>
      <c r="C83" s="10">
        <v>611</v>
      </c>
      <c r="D83" s="10">
        <v>366</v>
      </c>
      <c r="E83" s="10">
        <v>0</v>
      </c>
      <c r="F83" s="10">
        <v>123</v>
      </c>
      <c r="G83" s="10">
        <v>31</v>
      </c>
      <c r="H83" s="10">
        <v>0</v>
      </c>
      <c r="I83" s="10">
        <v>0</v>
      </c>
      <c r="J83" s="10">
        <v>53</v>
      </c>
      <c r="K83" s="10">
        <v>0</v>
      </c>
      <c r="L83" s="10">
        <v>6</v>
      </c>
      <c r="M83" s="10">
        <v>1</v>
      </c>
      <c r="N83" s="10">
        <v>6</v>
      </c>
      <c r="O83" s="10">
        <v>6</v>
      </c>
      <c r="P83" s="10">
        <v>2</v>
      </c>
      <c r="Q83" s="10">
        <v>0</v>
      </c>
      <c r="R83" s="10">
        <v>0</v>
      </c>
      <c r="S83" s="10">
        <v>0</v>
      </c>
      <c r="T83" s="10">
        <f>IF('[1]Upto Month Current'!$I$27="",0,'[1]Upto Month Current'!$I$27)</f>
        <v>0</v>
      </c>
      <c r="U83" s="10">
        <v>0</v>
      </c>
      <c r="V83" s="10">
        <v>0</v>
      </c>
      <c r="W83" s="10">
        <v>0</v>
      </c>
      <c r="X83" s="10">
        <v>0</v>
      </c>
      <c r="Y83" s="10">
        <v>0</v>
      </c>
      <c r="Z83" s="10">
        <v>0</v>
      </c>
      <c r="AA83" s="10">
        <v>0</v>
      </c>
      <c r="AB83" s="10">
        <v>0</v>
      </c>
      <c r="AC83" s="10">
        <v>0</v>
      </c>
      <c r="AD83" s="123">
        <f t="shared" si="1112"/>
        <v>1205</v>
      </c>
      <c r="AE83" s="10">
        <v>0</v>
      </c>
      <c r="AF83" s="10">
        <v>0</v>
      </c>
      <c r="AG83" s="10">
        <v>0</v>
      </c>
      <c r="AH83" s="10">
        <v>0</v>
      </c>
      <c r="AI83" s="10">
        <v>0</v>
      </c>
      <c r="AJ83" s="10">
        <v>0</v>
      </c>
      <c r="AK83" s="10">
        <v>15034</v>
      </c>
      <c r="AL83" s="10">
        <v>0</v>
      </c>
      <c r="AM83" s="10">
        <v>468402</v>
      </c>
      <c r="AN83" s="10">
        <v>0</v>
      </c>
      <c r="AO83" s="10">
        <v>0</v>
      </c>
      <c r="AP83" s="10">
        <v>17361</v>
      </c>
      <c r="AQ83" s="10">
        <v>0</v>
      </c>
      <c r="AR83" s="10">
        <v>14735</v>
      </c>
      <c r="AS83" s="10">
        <v>0</v>
      </c>
      <c r="AT83" s="10">
        <v>0</v>
      </c>
      <c r="AU83" s="10">
        <v>7055</v>
      </c>
      <c r="AV83" s="10">
        <v>0</v>
      </c>
      <c r="AW83" s="10">
        <v>0</v>
      </c>
      <c r="AX83" s="10">
        <v>0</v>
      </c>
      <c r="AY83" s="10">
        <v>0</v>
      </c>
      <c r="AZ83" s="10">
        <v>18319</v>
      </c>
      <c r="BA83" s="10">
        <v>40890</v>
      </c>
      <c r="BB83" s="10">
        <v>0</v>
      </c>
      <c r="BC83" s="10">
        <v>0</v>
      </c>
      <c r="BD83" s="10">
        <v>0</v>
      </c>
      <c r="BE83" s="10">
        <v>0</v>
      </c>
      <c r="BF83" s="10">
        <v>0</v>
      </c>
      <c r="BG83" s="10">
        <v>255</v>
      </c>
      <c r="BH83" s="10">
        <f>SUM(AE83:BG83)</f>
        <v>582051</v>
      </c>
      <c r="BI83" s="220">
        <f>AD83+BH83</f>
        <v>583256</v>
      </c>
      <c r="BJ83" s="278">
        <v>22680</v>
      </c>
      <c r="BK83" s="10">
        <f t="shared" si="1113"/>
        <v>560576</v>
      </c>
      <c r="BM83" s="219"/>
    </row>
    <row r="84" spans="1:65" ht="15.75">
      <c r="A84" s="130"/>
      <c r="B84" s="12" t="s">
        <v>316</v>
      </c>
      <c r="C84" s="9">
        <f>IF('Upto Month COPPY'!$I$4="",0,'Upto Month COPPY'!$I$4)</f>
        <v>558</v>
      </c>
      <c r="D84" s="9">
        <f>IF('Upto Month COPPY'!$I$5="",0,'Upto Month COPPY'!$I$5)</f>
        <v>298</v>
      </c>
      <c r="E84" s="9">
        <f>IF('Upto Month COPPY'!$I$6="",0,'Upto Month COPPY'!$I$6)</f>
        <v>0</v>
      </c>
      <c r="F84" s="9">
        <f>IF('Upto Month COPPY'!$I$7="",0,'Upto Month COPPY'!$I$7)</f>
        <v>96</v>
      </c>
      <c r="G84" s="9">
        <f>IF('Upto Month COPPY'!$I$8="",0,'Upto Month COPPY'!$I$8)</f>
        <v>28</v>
      </c>
      <c r="H84" s="9">
        <f>IF('Upto Month COPPY'!$I$9="",0,'Upto Month COPPY'!$I$9)</f>
        <v>0</v>
      </c>
      <c r="I84" s="9">
        <f>IF('Upto Month COPPY'!$I$10="",0,'Upto Month COPPY'!$I$10)</f>
        <v>0</v>
      </c>
      <c r="J84" s="9">
        <f>IF('Upto Month COPPY'!$I$11="",0,'Upto Month COPPY'!$I$11)</f>
        <v>25</v>
      </c>
      <c r="K84" s="9">
        <f>IF('Upto Month COPPY'!$I$12="",0,'Upto Month COPPY'!$I$12)</f>
        <v>0</v>
      </c>
      <c r="L84" s="9">
        <f>IF('Upto Month COPPY'!$I$13="",0,'Upto Month COPPY'!$I$13)</f>
        <v>6</v>
      </c>
      <c r="M84" s="9">
        <f>IF('Upto Month COPPY'!$I$14="",0,'Upto Month COPPY'!$I$14)</f>
        <v>4</v>
      </c>
      <c r="N84" s="9">
        <f>IF('Upto Month COPPY'!$I$15="",0,'Upto Month COPPY'!$I$15)</f>
        <v>0</v>
      </c>
      <c r="O84" s="9">
        <f>IF('Upto Month COPPY'!$I$16="",0,'Upto Month COPPY'!$I$16)</f>
        <v>0</v>
      </c>
      <c r="P84" s="9">
        <f>IF('Upto Month COPPY'!$I$17="",0,'Upto Month COPPY'!$I$17)</f>
        <v>2</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123">
        <f t="shared" ref="AD84:AD85" si="1114">SUM(C84:AC84)</f>
        <v>1017</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30753</v>
      </c>
      <c r="AL84" s="9">
        <f>IF('Upto Month COPPY'!$I$29="",0,'Upto Month COPPY'!$I$29)</f>
        <v>0</v>
      </c>
      <c r="AM84" s="9">
        <f>IF('Upto Month COPPY'!$I$31="",0,'Upto Month COPPY'!$I$31)</f>
        <v>232566</v>
      </c>
      <c r="AN84" s="9">
        <f>IF('Upto Month COPPY'!$I$32="",0,'Upto Month COPPY'!$I$32)</f>
        <v>0</v>
      </c>
      <c r="AO84" s="9">
        <f>IF('Upto Month COPPY'!$I$33="",0,'Upto Month COPPY'!$I$33)</f>
        <v>0</v>
      </c>
      <c r="AP84" s="9">
        <f>IF('Upto Month COPPY'!$I$34="",0,'Upto Month COPPY'!$I$34)</f>
        <v>255</v>
      </c>
      <c r="AQ84" s="9">
        <f>IF('Upto Month COPPY'!$I$36="",0,'Upto Month COPPY'!$I$36)</f>
        <v>0</v>
      </c>
      <c r="AR84" s="9">
        <f>IF('Upto Month COPPY'!$I$37="",0,'Upto Month COPPY'!$I$37)</f>
        <v>11775</v>
      </c>
      <c r="AS84" s="9">
        <v>0</v>
      </c>
      <c r="AT84" s="9">
        <f>IF('Upto Month COPPY'!$I$38="",0,'Upto Month COPPY'!$I$38)</f>
        <v>0</v>
      </c>
      <c r="AU84" s="9">
        <f>IF('Upto Month COPPY'!$I$41="",0,'Upto Month COPPY'!$I$41)</f>
        <v>9853</v>
      </c>
      <c r="AV84" s="9">
        <v>0</v>
      </c>
      <c r="AW84" s="9">
        <f>IF('Upto Month COPPY'!$I$45="",0,'Upto Month COPPY'!$I$45)</f>
        <v>0</v>
      </c>
      <c r="AX84" s="9">
        <f>IF('Upto Month COPPY'!$I$46="",0,'Upto Month COPPY'!$I$46)</f>
        <v>0</v>
      </c>
      <c r="AY84" s="9">
        <f>IF('Upto Month COPPY'!$I$47="",0,'Upto Month COPPY'!$I$47)</f>
        <v>0</v>
      </c>
      <c r="AZ84" s="9">
        <f>IF('Upto Month COPPY'!$I$49="",0,'Upto Month COPPY'!$I$49)</f>
        <v>1022</v>
      </c>
      <c r="BA84" s="9">
        <f>IF('Upto Month COPPY'!$I$50="",0,'Upto Month COPPY'!$I$50)</f>
        <v>73284</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1154</v>
      </c>
      <c r="BH84" s="9">
        <f>SUM(AE84:BG84)</f>
        <v>360662</v>
      </c>
      <c r="BI84" s="127">
        <f>AD84+BH84</f>
        <v>361679</v>
      </c>
      <c r="BJ84" s="9">
        <f>IF('Upto Month COPPY'!$I$60="",0,'Upto Month COPPY'!$I$60)</f>
        <v>0</v>
      </c>
      <c r="BK84" s="51">
        <f t="shared" ref="BK84:BK85" si="1115">BI84-BJ84</f>
        <v>361679</v>
      </c>
      <c r="BL84" s="41">
        <f>'Upto Month COPPY'!$I$61</f>
        <v>361677</v>
      </c>
      <c r="BM84" s="30">
        <f t="shared" ref="BM84:BM88" si="1116">BK84-AD84</f>
        <v>360662</v>
      </c>
    </row>
    <row r="85" spans="1:65" ht="14.25" customHeight="1">
      <c r="A85" s="130"/>
      <c r="B85" s="183" t="s">
        <v>317</v>
      </c>
      <c r="C85" s="9">
        <f>IF('Upto Month Current'!$I$4="",0,'Upto Month Current'!$I$4)</f>
        <v>369</v>
      </c>
      <c r="D85" s="9">
        <f>IF('Upto Month Current'!$I$5="",0,'Upto Month Current'!$I$5)</f>
        <v>229</v>
      </c>
      <c r="E85" s="9">
        <f>IF('Upto Month Current'!$I$6="",0,'Upto Month Current'!$I$6)</f>
        <v>0</v>
      </c>
      <c r="F85" s="9">
        <f>IF('Upto Month Current'!$I$7="",0,'Upto Month Current'!$I$7)</f>
        <v>61</v>
      </c>
      <c r="G85" s="9">
        <f>IF('Upto Month Current'!$I$8="",0,'Upto Month Current'!$I$8)</f>
        <v>23</v>
      </c>
      <c r="H85" s="9">
        <f>IF('Upto Month Current'!$I$9="",0,'Upto Month Current'!$I$9)</f>
        <v>0</v>
      </c>
      <c r="I85" s="9">
        <f>IF('Upto Month Current'!$I$10="",0,'Upto Month Current'!$I$10)</f>
        <v>0</v>
      </c>
      <c r="J85" s="9">
        <f>IF('Upto Month Current'!$I$11="",0,'Upto Month Current'!$I$11)</f>
        <v>0</v>
      </c>
      <c r="K85" s="9">
        <f>IF('Upto Month Current'!$I$12="",0,'Upto Month Current'!$I$12)</f>
        <v>0</v>
      </c>
      <c r="L85" s="9">
        <f>IF('Upto Month Current'!$I$13="",0,'Upto Month Current'!$I$13)</f>
        <v>0</v>
      </c>
      <c r="M85" s="9">
        <f>IF('Upto Month Current'!$I$14="",0,'Upto Month Current'!$I$14)</f>
        <v>3</v>
      </c>
      <c r="N85" s="9">
        <f>IF('Upto Month Current'!$I$15="",0,'Upto Month Current'!$I$15)</f>
        <v>0</v>
      </c>
      <c r="O85" s="9">
        <f>IF('Upto Month Current'!$I$16="",0,'Upto Month Current'!$I$16)</f>
        <v>0</v>
      </c>
      <c r="P85" s="9">
        <f>IF('Upto Month Current'!$I$17="",0,'Upto Month Current'!$I$17)</f>
        <v>0</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123">
        <f t="shared" si="1114"/>
        <v>685</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20048</v>
      </c>
      <c r="AL85" s="9">
        <f>IF('Upto Month Current'!$I$29="",0,'Upto Month Current'!$I$29)</f>
        <v>0</v>
      </c>
      <c r="AM85" s="9">
        <f>IF('Upto Month Current'!$I$31="",0,'Upto Month Current'!$I$31)</f>
        <v>280269</v>
      </c>
      <c r="AN85" s="9">
        <f>IF('Upto Month Current'!$I$32="",0,'Upto Month Current'!$I$32)</f>
        <v>0</v>
      </c>
      <c r="AO85" s="9">
        <f>IF('Upto Month Current'!$I$33="",0,'Upto Month Current'!$I$33)</f>
        <v>0</v>
      </c>
      <c r="AP85" s="9">
        <f>IF('Upto Month Current'!$I$34="",0,'Upto Month Current'!$I$34)</f>
        <v>2677</v>
      </c>
      <c r="AQ85" s="9">
        <f>IF('Upto Month Current'!$I$36="",0,'Upto Month Current'!$I$36)</f>
        <v>0</v>
      </c>
      <c r="AR85" s="9">
        <f>IF('Upto Month Current'!$I$37="",0,'Upto Month Current'!$I$37)</f>
        <v>5122</v>
      </c>
      <c r="AS85" s="9">
        <v>0</v>
      </c>
      <c r="AT85" s="9">
        <f>IF('Upto Month Current'!$I$38="",0,'Upto Month Current'!$I$38)</f>
        <v>0</v>
      </c>
      <c r="AU85" s="9">
        <f>IF('Upto Month Current'!$I$41="",0,'Upto Month Current'!$I$41)</f>
        <v>4271</v>
      </c>
      <c r="AV85" s="9">
        <v>0</v>
      </c>
      <c r="AW85" s="9">
        <f>IF('Upto Month Current'!$I$45="",0,'Upto Month Current'!$I$45)</f>
        <v>0</v>
      </c>
      <c r="AX85" s="9">
        <f>IF('Upto Month Current'!$I$46="",0,'Upto Month Current'!$I$46)</f>
        <v>0</v>
      </c>
      <c r="AY85" s="9">
        <f>IF('Upto Month Current'!$I$47="",0,'Upto Month Current'!$I$47)</f>
        <v>0</v>
      </c>
      <c r="AZ85" s="9">
        <f>IF('Upto Month Current'!$I$49="",0,'Upto Month Current'!$I$49)</f>
        <v>5136</v>
      </c>
      <c r="BA85" s="9">
        <f>IF('Upto Month Current'!$I$50="",0,'Upto Month Current'!$I$50)</f>
        <v>21152</v>
      </c>
      <c r="BB85" s="9">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299</v>
      </c>
      <c r="BH85" s="9">
        <f>SUM(AE85:BG85)</f>
        <v>338974</v>
      </c>
      <c r="BI85" s="127">
        <f>AD85+BH85</f>
        <v>339659</v>
      </c>
      <c r="BJ85" s="9">
        <f>IF('Upto Month Current'!$I$60="",0,'Upto Month Current'!$I$60)-'Upto Month Current'!I57</f>
        <v>0</v>
      </c>
      <c r="BK85" s="51">
        <f t="shared" si="1115"/>
        <v>339659</v>
      </c>
      <c r="BL85" s="101">
        <f>'Upto Month Current'!$I$61</f>
        <v>339660</v>
      </c>
      <c r="BM85" s="30">
        <f t="shared" si="1116"/>
        <v>338974</v>
      </c>
    </row>
    <row r="86" spans="1:65" ht="15.75">
      <c r="A86" s="130"/>
      <c r="B86" s="5" t="s">
        <v>127</v>
      </c>
      <c r="C86" s="11">
        <f>C85-C83</f>
        <v>-242</v>
      </c>
      <c r="D86" s="11">
        <f t="shared" ref="D86" si="1117">D85-D83</f>
        <v>-137</v>
      </c>
      <c r="E86" s="11">
        <f t="shared" ref="E86" si="1118">E85-E83</f>
        <v>0</v>
      </c>
      <c r="F86" s="11">
        <f t="shared" ref="F86" si="1119">F85-F83</f>
        <v>-62</v>
      </c>
      <c r="G86" s="11">
        <f t="shared" ref="G86" si="1120">G85-G83</f>
        <v>-8</v>
      </c>
      <c r="H86" s="11">
        <f t="shared" ref="H86" si="1121">H85-H83</f>
        <v>0</v>
      </c>
      <c r="I86" s="11">
        <f t="shared" ref="I86" si="1122">I85-I83</f>
        <v>0</v>
      </c>
      <c r="J86" s="11">
        <f t="shared" ref="J86" si="1123">J85-J83</f>
        <v>-53</v>
      </c>
      <c r="K86" s="11">
        <f t="shared" ref="K86" si="1124">K85-K83</f>
        <v>0</v>
      </c>
      <c r="L86" s="11">
        <f t="shared" ref="L86" si="1125">L85-L83</f>
        <v>-6</v>
      </c>
      <c r="M86" s="11">
        <f t="shared" ref="M86" si="1126">M85-M83</f>
        <v>2</v>
      </c>
      <c r="N86" s="11">
        <f t="shared" ref="N86" si="1127">N85-N83</f>
        <v>-6</v>
      </c>
      <c r="O86" s="11">
        <f t="shared" ref="O86" si="1128">O85-O83</f>
        <v>-6</v>
      </c>
      <c r="P86" s="11">
        <f t="shared" ref="P86" si="1129">P85-P83</f>
        <v>-2</v>
      </c>
      <c r="Q86" s="11">
        <f t="shared" ref="Q86" si="1130">Q85-Q83</f>
        <v>0</v>
      </c>
      <c r="R86" s="11">
        <f t="shared" ref="R86" si="1131">R85-R83</f>
        <v>0</v>
      </c>
      <c r="S86" s="11">
        <f t="shared" ref="S86" si="1132">S85-S83</f>
        <v>0</v>
      </c>
      <c r="T86" s="11">
        <f t="shared" ref="T86:U86" si="1133">T85-T83</f>
        <v>0</v>
      </c>
      <c r="U86" s="11">
        <f t="shared" si="1133"/>
        <v>0</v>
      </c>
      <c r="V86" s="9">
        <f t="shared" ref="V86" si="1134">V85-V83</f>
        <v>0</v>
      </c>
      <c r="W86" s="11">
        <f t="shared" ref="W86" si="1135">W85-W83</f>
        <v>0</v>
      </c>
      <c r="X86" s="11">
        <f t="shared" ref="X86" si="1136">X85-X83</f>
        <v>0</v>
      </c>
      <c r="Y86" s="11">
        <f t="shared" ref="Y86" si="1137">Y85-Y83</f>
        <v>0</v>
      </c>
      <c r="Z86" s="11">
        <f t="shared" ref="Z86" si="1138">Z85-Z83</f>
        <v>0</v>
      </c>
      <c r="AA86" s="11">
        <f t="shared" ref="AA86:AD86" si="1139">AA85-AA83</f>
        <v>0</v>
      </c>
      <c r="AB86" s="11">
        <f t="shared" ref="AB86" si="1140">AB85-AB83</f>
        <v>0</v>
      </c>
      <c r="AC86" s="9">
        <f t="shared" si="1139"/>
        <v>0</v>
      </c>
      <c r="AD86" s="10">
        <f t="shared" si="1139"/>
        <v>-520</v>
      </c>
      <c r="AE86" s="11">
        <f t="shared" ref="AE86" si="1141">AE85-AE83</f>
        <v>0</v>
      </c>
      <c r="AF86" s="11">
        <f t="shared" ref="AF86" si="1142">AF85-AF83</f>
        <v>0</v>
      </c>
      <c r="AG86" s="11">
        <f t="shared" ref="AG86" si="1143">AG85-AG83</f>
        <v>0</v>
      </c>
      <c r="AH86" s="11">
        <f t="shared" ref="AH86" si="1144">AH85-AH83</f>
        <v>0</v>
      </c>
      <c r="AI86" s="11">
        <f t="shared" ref="AI86" si="1145">AI85-AI83</f>
        <v>0</v>
      </c>
      <c r="AJ86" s="11">
        <f t="shared" ref="AJ86" si="1146">AJ85-AJ83</f>
        <v>0</v>
      </c>
      <c r="AK86" s="11">
        <f t="shared" ref="AK86" si="1147">AK85-AK83</f>
        <v>5014</v>
      </c>
      <c r="AL86" s="11">
        <f t="shared" ref="AL86" si="1148">AL85-AL83</f>
        <v>0</v>
      </c>
      <c r="AM86" s="11">
        <f t="shared" ref="AM86" si="1149">AM85-AM83</f>
        <v>-188133</v>
      </c>
      <c r="AN86" s="11">
        <f t="shared" ref="AN86" si="1150">AN85-AN83</f>
        <v>0</v>
      </c>
      <c r="AO86" s="9">
        <f t="shared" ref="AO86" si="1151">AO85-AO83</f>
        <v>0</v>
      </c>
      <c r="AP86" s="11">
        <f t="shared" ref="AP86" si="1152">AP85-AP83</f>
        <v>-14684</v>
      </c>
      <c r="AQ86" s="9">
        <f t="shared" ref="AQ86" si="1153">AQ85-AQ83</f>
        <v>0</v>
      </c>
      <c r="AR86" s="11">
        <f t="shared" ref="AR86" si="1154">AR85-AR83</f>
        <v>-9613</v>
      </c>
      <c r="AS86" s="11">
        <f t="shared" ref="AS86" si="1155">AS85-AS83</f>
        <v>0</v>
      </c>
      <c r="AT86" s="11">
        <f t="shared" ref="AT86" si="1156">AT85-AT83</f>
        <v>0</v>
      </c>
      <c r="AU86" s="11">
        <f t="shared" ref="AU86" si="1157">AU85-AU83</f>
        <v>-2784</v>
      </c>
      <c r="AV86" s="11">
        <f t="shared" ref="AV86" si="1158">AV85-AV83</f>
        <v>0</v>
      </c>
      <c r="AW86" s="11">
        <f t="shared" ref="AW86" si="1159">AW85-AW83</f>
        <v>0</v>
      </c>
      <c r="AX86" s="11">
        <f t="shared" ref="AX86" si="1160">AX85-AX83</f>
        <v>0</v>
      </c>
      <c r="AY86" s="11">
        <f t="shared" ref="AY86" si="1161">AY85-AY83</f>
        <v>0</v>
      </c>
      <c r="AZ86" s="11">
        <f t="shared" ref="AZ86" si="1162">AZ85-AZ83</f>
        <v>-13183</v>
      </c>
      <c r="BA86" s="11">
        <f t="shared" ref="BA86" si="1163">BA85-BA83</f>
        <v>-19738</v>
      </c>
      <c r="BB86" s="9">
        <f t="shared" ref="BB86" si="1164">BB85-BB83</f>
        <v>0</v>
      </c>
      <c r="BC86" s="11">
        <f t="shared" ref="BC86" si="1165">BC85-BC83</f>
        <v>0</v>
      </c>
      <c r="BD86" s="11">
        <f t="shared" ref="BD86" si="1166">BD85-BD83</f>
        <v>0</v>
      </c>
      <c r="BE86" s="11">
        <f t="shared" ref="BE86" si="1167">BE85-BE83</f>
        <v>0</v>
      </c>
      <c r="BF86" s="11">
        <f t="shared" ref="BF86" si="1168">BF85-BF83</f>
        <v>0</v>
      </c>
      <c r="BG86" s="11">
        <f t="shared" ref="BG86:BH86" si="1169">BG85-BG83</f>
        <v>44</v>
      </c>
      <c r="BH86" s="9">
        <f t="shared" si="1169"/>
        <v>-243077</v>
      </c>
      <c r="BI86" s="45">
        <f t="shared" ref="BI86" si="1170">BI85-BI83</f>
        <v>-243597</v>
      </c>
      <c r="BJ86" s="11">
        <f t="shared" ref="BJ86:BK86" si="1171">BJ85-BJ83</f>
        <v>-22680</v>
      </c>
      <c r="BK86" s="51">
        <f t="shared" si="1171"/>
        <v>-220917</v>
      </c>
      <c r="BM86" s="30">
        <f t="shared" si="1116"/>
        <v>-220397</v>
      </c>
    </row>
    <row r="87" spans="1:65" ht="15.75">
      <c r="A87" s="130"/>
      <c r="B87" s="5" t="s">
        <v>128</v>
      </c>
      <c r="C87" s="13">
        <f>C86/C83</f>
        <v>-0.39607201309328971</v>
      </c>
      <c r="D87" s="13">
        <f t="shared" ref="D87" si="1172">D86/D83</f>
        <v>-0.37431693989071041</v>
      </c>
      <c r="E87" s="13" t="e">
        <f t="shared" ref="E87" si="1173">E86/E83</f>
        <v>#DIV/0!</v>
      </c>
      <c r="F87" s="13">
        <f t="shared" ref="F87" si="1174">F86/F83</f>
        <v>-0.50406504065040647</v>
      </c>
      <c r="G87" s="13">
        <f t="shared" ref="G87" si="1175">G86/G83</f>
        <v>-0.25806451612903225</v>
      </c>
      <c r="H87" s="13" t="e">
        <f t="shared" ref="H87" si="1176">H86/H83</f>
        <v>#DIV/0!</v>
      </c>
      <c r="I87" s="13" t="e">
        <f t="shared" ref="I87" si="1177">I86/I83</f>
        <v>#DIV/0!</v>
      </c>
      <c r="J87" s="13">
        <f t="shared" ref="J87" si="1178">J86/J83</f>
        <v>-1</v>
      </c>
      <c r="K87" s="13" t="e">
        <f t="shared" ref="K87" si="1179">K86/K83</f>
        <v>#DIV/0!</v>
      </c>
      <c r="L87" s="13">
        <f t="shared" ref="L87" si="1180">L86/L83</f>
        <v>-1</v>
      </c>
      <c r="M87" s="13">
        <f t="shared" ref="M87" si="1181">M86/M83</f>
        <v>2</v>
      </c>
      <c r="N87" s="13">
        <f t="shared" ref="N87" si="1182">N86/N83</f>
        <v>-1</v>
      </c>
      <c r="O87" s="13">
        <f t="shared" ref="O87" si="1183">O86/O83</f>
        <v>-1</v>
      </c>
      <c r="P87" s="13">
        <f t="shared" ref="P87" si="1184">P86/P83</f>
        <v>-1</v>
      </c>
      <c r="Q87" s="13" t="e">
        <f t="shared" ref="Q87" si="1185">Q86/Q83</f>
        <v>#DIV/0!</v>
      </c>
      <c r="R87" s="13" t="e">
        <f t="shared" ref="R87" si="1186">R86/R83</f>
        <v>#DIV/0!</v>
      </c>
      <c r="S87" s="13" t="e">
        <f t="shared" ref="S87" si="1187">S86/S83</f>
        <v>#DIV/0!</v>
      </c>
      <c r="T87" s="13" t="e">
        <f t="shared" ref="T87:U87" si="1188">T86/T83</f>
        <v>#DIV/0!</v>
      </c>
      <c r="U87" s="13" t="e">
        <f t="shared" si="1188"/>
        <v>#DIV/0!</v>
      </c>
      <c r="V87" s="163" t="e">
        <f t="shared" ref="V87" si="1189">V86/V83</f>
        <v>#DIV/0!</v>
      </c>
      <c r="W87" s="13" t="e">
        <f t="shared" ref="W87" si="1190">W86/W83</f>
        <v>#DIV/0!</v>
      </c>
      <c r="X87" s="13" t="e">
        <f t="shared" ref="X87" si="1191">X86/X83</f>
        <v>#DIV/0!</v>
      </c>
      <c r="Y87" s="13" t="e">
        <f t="shared" ref="Y87" si="1192">Y86/Y83</f>
        <v>#DIV/0!</v>
      </c>
      <c r="Z87" s="13" t="e">
        <f t="shared" ref="Z87" si="1193">Z86/Z83</f>
        <v>#DIV/0!</v>
      </c>
      <c r="AA87" s="13" t="e">
        <f t="shared" ref="AA87:AD87" si="1194">AA86/AA83</f>
        <v>#DIV/0!</v>
      </c>
      <c r="AB87" s="13" t="e">
        <f t="shared" ref="AB87" si="1195">AB86/AB83</f>
        <v>#DIV/0!</v>
      </c>
      <c r="AC87" s="163" t="e">
        <f t="shared" si="1194"/>
        <v>#DIV/0!</v>
      </c>
      <c r="AD87" s="14">
        <f t="shared" si="1194"/>
        <v>-0.43153526970954359</v>
      </c>
      <c r="AE87" s="13" t="e">
        <f t="shared" ref="AE87" si="1196">AE86/AE83</f>
        <v>#DIV/0!</v>
      </c>
      <c r="AF87" s="13" t="e">
        <f t="shared" ref="AF87" si="1197">AF86/AF83</f>
        <v>#DIV/0!</v>
      </c>
      <c r="AG87" s="13" t="e">
        <f t="shared" ref="AG87" si="1198">AG86/AG83</f>
        <v>#DIV/0!</v>
      </c>
      <c r="AH87" s="13" t="e">
        <f t="shared" ref="AH87" si="1199">AH86/AH83</f>
        <v>#DIV/0!</v>
      </c>
      <c r="AI87" s="13" t="e">
        <f t="shared" ref="AI87" si="1200">AI86/AI83</f>
        <v>#DIV/0!</v>
      </c>
      <c r="AJ87" s="13" t="e">
        <f t="shared" ref="AJ87" si="1201">AJ86/AJ83</f>
        <v>#DIV/0!</v>
      </c>
      <c r="AK87" s="13">
        <f t="shared" ref="AK87" si="1202">AK86/AK83</f>
        <v>0.33351070905946523</v>
      </c>
      <c r="AL87" s="13" t="e">
        <f t="shared" ref="AL87" si="1203">AL86/AL83</f>
        <v>#DIV/0!</v>
      </c>
      <c r="AM87" s="13">
        <f t="shared" ref="AM87" si="1204">AM86/AM83</f>
        <v>-0.40164858390869379</v>
      </c>
      <c r="AN87" s="13" t="e">
        <f t="shared" ref="AN87" si="1205">AN86/AN83</f>
        <v>#DIV/0!</v>
      </c>
      <c r="AO87" s="163" t="e">
        <f t="shared" ref="AO87" si="1206">AO86/AO83</f>
        <v>#DIV/0!</v>
      </c>
      <c r="AP87" s="13">
        <f t="shared" ref="AP87" si="1207">AP86/AP83</f>
        <v>-0.84580381314440412</v>
      </c>
      <c r="AQ87" s="163" t="e">
        <f t="shared" ref="AQ87" si="1208">AQ86/AQ83</f>
        <v>#DIV/0!</v>
      </c>
      <c r="AR87" s="13">
        <f t="shared" ref="AR87" si="1209">AR86/AR83</f>
        <v>-0.6523922633186291</v>
      </c>
      <c r="AS87" s="13" t="e">
        <f t="shared" ref="AS87" si="1210">AS86/AS83</f>
        <v>#DIV/0!</v>
      </c>
      <c r="AT87" s="13" t="e">
        <f t="shared" ref="AT87" si="1211">AT86/AT83</f>
        <v>#DIV/0!</v>
      </c>
      <c r="AU87" s="13">
        <f t="shared" ref="AU87" si="1212">AU86/AU83</f>
        <v>-0.39461374911410346</v>
      </c>
      <c r="AV87" s="13" t="e">
        <f t="shared" ref="AV87" si="1213">AV86/AV83</f>
        <v>#DIV/0!</v>
      </c>
      <c r="AW87" s="13" t="e">
        <f t="shared" ref="AW87" si="1214">AW86/AW83</f>
        <v>#DIV/0!</v>
      </c>
      <c r="AX87" s="13" t="e">
        <f t="shared" ref="AX87" si="1215">AX86/AX83</f>
        <v>#DIV/0!</v>
      </c>
      <c r="AY87" s="13" t="e">
        <f t="shared" ref="AY87" si="1216">AY86/AY83</f>
        <v>#DIV/0!</v>
      </c>
      <c r="AZ87" s="13">
        <f t="shared" ref="AZ87" si="1217">AZ86/AZ83</f>
        <v>-0.71963535127463285</v>
      </c>
      <c r="BA87" s="13">
        <f t="shared" ref="BA87" si="1218">BA86/BA83</f>
        <v>-0.48270970897529958</v>
      </c>
      <c r="BB87" s="163" t="e">
        <f t="shared" ref="BB87" si="1219">BB86/BB83</f>
        <v>#DIV/0!</v>
      </c>
      <c r="BC87" s="13" t="e">
        <f t="shared" ref="BC87" si="1220">BC86/BC83</f>
        <v>#DIV/0!</v>
      </c>
      <c r="BD87" s="13" t="e">
        <f t="shared" ref="BD87" si="1221">BD86/BD83</f>
        <v>#DIV/0!</v>
      </c>
      <c r="BE87" s="13" t="e">
        <f t="shared" ref="BE87" si="1222">BE86/BE83</f>
        <v>#DIV/0!</v>
      </c>
      <c r="BF87" s="13" t="e">
        <f t="shared" ref="BF87" si="1223">BF86/BF83</f>
        <v>#DIV/0!</v>
      </c>
      <c r="BG87" s="13">
        <f t="shared" ref="BG87:BH87" si="1224">BG86/BG83</f>
        <v>0.17254901960784313</v>
      </c>
      <c r="BH87" s="163">
        <f t="shared" si="1224"/>
        <v>-0.4176214799046819</v>
      </c>
      <c r="BI87" s="46">
        <f t="shared" ref="BI87" si="1225">BI86/BI83</f>
        <v>-0.41765022562991205</v>
      </c>
      <c r="BJ87" s="13">
        <f t="shared" ref="BJ87:BK87" si="1226">BJ86/BJ83</f>
        <v>-1</v>
      </c>
      <c r="BK87" s="52">
        <f t="shared" si="1226"/>
        <v>-0.39408929386916314</v>
      </c>
      <c r="BM87" s="163" t="e">
        <f t="shared" ref="BM87" si="1227">BM86/BM83</f>
        <v>#DIV/0!</v>
      </c>
    </row>
    <row r="88" spans="1:65" ht="15.75">
      <c r="A88" s="130"/>
      <c r="B88" s="5" t="s">
        <v>129</v>
      </c>
      <c r="C88" s="11">
        <f>C85-C84</f>
        <v>-189</v>
      </c>
      <c r="D88" s="11">
        <f t="shared" ref="D88:BK88" si="1228">D85-D84</f>
        <v>-69</v>
      </c>
      <c r="E88" s="11">
        <f t="shared" si="1228"/>
        <v>0</v>
      </c>
      <c r="F88" s="11">
        <f t="shared" si="1228"/>
        <v>-35</v>
      </c>
      <c r="G88" s="11">
        <f t="shared" si="1228"/>
        <v>-5</v>
      </c>
      <c r="H88" s="11">
        <f t="shared" si="1228"/>
        <v>0</v>
      </c>
      <c r="I88" s="11">
        <f t="shared" si="1228"/>
        <v>0</v>
      </c>
      <c r="J88" s="11">
        <f t="shared" si="1228"/>
        <v>-25</v>
      </c>
      <c r="K88" s="11">
        <f t="shared" si="1228"/>
        <v>0</v>
      </c>
      <c r="L88" s="11">
        <f t="shared" si="1228"/>
        <v>-6</v>
      </c>
      <c r="M88" s="11">
        <f t="shared" si="1228"/>
        <v>-1</v>
      </c>
      <c r="N88" s="11">
        <f t="shared" si="1228"/>
        <v>0</v>
      </c>
      <c r="O88" s="11">
        <f t="shared" si="1228"/>
        <v>0</v>
      </c>
      <c r="P88" s="11">
        <f t="shared" si="1228"/>
        <v>-2</v>
      </c>
      <c r="Q88" s="11">
        <f t="shared" si="1228"/>
        <v>0</v>
      </c>
      <c r="R88" s="11">
        <f t="shared" si="1228"/>
        <v>0</v>
      </c>
      <c r="S88" s="11">
        <f t="shared" si="1228"/>
        <v>0</v>
      </c>
      <c r="T88" s="11">
        <f t="shared" si="1228"/>
        <v>0</v>
      </c>
      <c r="U88" s="11">
        <f t="shared" ref="U88" si="1229">U85-U84</f>
        <v>0</v>
      </c>
      <c r="V88" s="9">
        <f t="shared" si="1228"/>
        <v>0</v>
      </c>
      <c r="W88" s="11">
        <f t="shared" si="1228"/>
        <v>0</v>
      </c>
      <c r="X88" s="11">
        <f t="shared" si="1228"/>
        <v>0</v>
      </c>
      <c r="Y88" s="11">
        <f t="shared" si="1228"/>
        <v>0</v>
      </c>
      <c r="Z88" s="11">
        <f t="shared" si="1228"/>
        <v>0</v>
      </c>
      <c r="AA88" s="11">
        <f t="shared" si="1228"/>
        <v>0</v>
      </c>
      <c r="AB88" s="11">
        <f t="shared" ref="AB88" si="1230">AB85-AB84</f>
        <v>0</v>
      </c>
      <c r="AC88" s="9">
        <f t="shared" ref="AC88:AD88" si="1231">AC85-AC84</f>
        <v>0</v>
      </c>
      <c r="AD88" s="10">
        <f t="shared" si="1231"/>
        <v>-332</v>
      </c>
      <c r="AE88" s="11">
        <f t="shared" si="1228"/>
        <v>0</v>
      </c>
      <c r="AF88" s="11">
        <f t="shared" si="1228"/>
        <v>0</v>
      </c>
      <c r="AG88" s="11">
        <f t="shared" si="1228"/>
        <v>0</v>
      </c>
      <c r="AH88" s="11">
        <f t="shared" si="1228"/>
        <v>0</v>
      </c>
      <c r="AI88" s="11">
        <f t="shared" si="1228"/>
        <v>0</v>
      </c>
      <c r="AJ88" s="11">
        <f t="shared" si="1228"/>
        <v>0</v>
      </c>
      <c r="AK88" s="11">
        <f t="shared" si="1228"/>
        <v>-10705</v>
      </c>
      <c r="AL88" s="11">
        <f t="shared" si="1228"/>
        <v>0</v>
      </c>
      <c r="AM88" s="11">
        <f t="shared" si="1228"/>
        <v>47703</v>
      </c>
      <c r="AN88" s="11">
        <f t="shared" si="1228"/>
        <v>0</v>
      </c>
      <c r="AO88" s="9">
        <f t="shared" si="1228"/>
        <v>0</v>
      </c>
      <c r="AP88" s="11">
        <f t="shared" si="1228"/>
        <v>2422</v>
      </c>
      <c r="AQ88" s="9">
        <f t="shared" si="1228"/>
        <v>0</v>
      </c>
      <c r="AR88" s="11">
        <f t="shared" si="1228"/>
        <v>-6653</v>
      </c>
      <c r="AS88" s="11">
        <f t="shared" si="1228"/>
        <v>0</v>
      </c>
      <c r="AT88" s="11">
        <f t="shared" si="1228"/>
        <v>0</v>
      </c>
      <c r="AU88" s="11">
        <f t="shared" si="1228"/>
        <v>-5582</v>
      </c>
      <c r="AV88" s="11">
        <f t="shared" si="1228"/>
        <v>0</v>
      </c>
      <c r="AW88" s="11">
        <f t="shared" si="1228"/>
        <v>0</v>
      </c>
      <c r="AX88" s="11">
        <f t="shared" si="1228"/>
        <v>0</v>
      </c>
      <c r="AY88" s="11">
        <f t="shared" si="1228"/>
        <v>0</v>
      </c>
      <c r="AZ88" s="11">
        <f t="shared" si="1228"/>
        <v>4114</v>
      </c>
      <c r="BA88" s="11">
        <f t="shared" si="1228"/>
        <v>-52132</v>
      </c>
      <c r="BB88" s="9">
        <f t="shared" si="1228"/>
        <v>0</v>
      </c>
      <c r="BC88" s="11">
        <f t="shared" si="1228"/>
        <v>0</v>
      </c>
      <c r="BD88" s="11">
        <f t="shared" si="1228"/>
        <v>0</v>
      </c>
      <c r="BE88" s="11">
        <f t="shared" si="1228"/>
        <v>0</v>
      </c>
      <c r="BF88" s="11">
        <f t="shared" si="1228"/>
        <v>0</v>
      </c>
      <c r="BG88" s="11">
        <f t="shared" si="1228"/>
        <v>-855</v>
      </c>
      <c r="BH88" s="9">
        <f t="shared" si="1228"/>
        <v>-21688</v>
      </c>
      <c r="BI88" s="45">
        <f t="shared" si="1228"/>
        <v>-22020</v>
      </c>
      <c r="BJ88" s="11">
        <f t="shared" si="1228"/>
        <v>0</v>
      </c>
      <c r="BK88" s="51">
        <f t="shared" si="1228"/>
        <v>-22020</v>
      </c>
      <c r="BM88" s="30">
        <f t="shared" si="1116"/>
        <v>-21688</v>
      </c>
    </row>
    <row r="89" spans="1:65" ht="15.75">
      <c r="A89" s="130"/>
      <c r="B89" s="5" t="s">
        <v>130</v>
      </c>
      <c r="C89" s="13">
        <f>C88/C84</f>
        <v>-0.33870967741935482</v>
      </c>
      <c r="D89" s="13">
        <f t="shared" ref="D89" si="1232">D88/D84</f>
        <v>-0.23154362416107382</v>
      </c>
      <c r="E89" s="13" t="e">
        <f t="shared" ref="E89" si="1233">E88/E84</f>
        <v>#DIV/0!</v>
      </c>
      <c r="F89" s="13">
        <f t="shared" ref="F89" si="1234">F88/F84</f>
        <v>-0.36458333333333331</v>
      </c>
      <c r="G89" s="13">
        <f t="shared" ref="G89" si="1235">G88/G84</f>
        <v>-0.17857142857142858</v>
      </c>
      <c r="H89" s="13" t="e">
        <f t="shared" ref="H89" si="1236">H88/H84</f>
        <v>#DIV/0!</v>
      </c>
      <c r="I89" s="13" t="e">
        <f t="shared" ref="I89" si="1237">I88/I84</f>
        <v>#DIV/0!</v>
      </c>
      <c r="J89" s="13">
        <f t="shared" ref="J89" si="1238">J88/J84</f>
        <v>-1</v>
      </c>
      <c r="K89" s="13" t="e">
        <f t="shared" ref="K89" si="1239">K88/K84</f>
        <v>#DIV/0!</v>
      </c>
      <c r="L89" s="13">
        <f t="shared" ref="L89" si="1240">L88/L84</f>
        <v>-1</v>
      </c>
      <c r="M89" s="13">
        <f t="shared" ref="M89" si="1241">M88/M84</f>
        <v>-0.25</v>
      </c>
      <c r="N89" s="13" t="e">
        <f t="shared" ref="N89" si="1242">N88/N84</f>
        <v>#DIV/0!</v>
      </c>
      <c r="O89" s="13" t="e">
        <f t="shared" ref="O89" si="1243">O88/O84</f>
        <v>#DIV/0!</v>
      </c>
      <c r="P89" s="13">
        <f t="shared" ref="P89" si="1244">P88/P84</f>
        <v>-1</v>
      </c>
      <c r="Q89" s="13" t="e">
        <f t="shared" ref="Q89" si="1245">Q88/Q84</f>
        <v>#DIV/0!</v>
      </c>
      <c r="R89" s="13" t="e">
        <f t="shared" ref="R89" si="1246">R88/R84</f>
        <v>#DIV/0!</v>
      </c>
      <c r="S89" s="13" t="e">
        <f t="shared" ref="S89" si="1247">S88/S84</f>
        <v>#DIV/0!</v>
      </c>
      <c r="T89" s="13" t="e">
        <f t="shared" ref="T89:U89" si="1248">T88/T84</f>
        <v>#DIV/0!</v>
      </c>
      <c r="U89" s="13" t="e">
        <f t="shared" si="1248"/>
        <v>#DIV/0!</v>
      </c>
      <c r="V89" s="163" t="e">
        <f t="shared" ref="V89" si="1249">V88/V84</f>
        <v>#DIV/0!</v>
      </c>
      <c r="W89" s="13" t="e">
        <f t="shared" ref="W89" si="1250">W88/W84</f>
        <v>#DIV/0!</v>
      </c>
      <c r="X89" s="13" t="e">
        <f t="shared" ref="X89" si="1251">X88/X84</f>
        <v>#DIV/0!</v>
      </c>
      <c r="Y89" s="13" t="e">
        <f t="shared" ref="Y89" si="1252">Y88/Y84</f>
        <v>#DIV/0!</v>
      </c>
      <c r="Z89" s="13" t="e">
        <f t="shared" ref="Z89" si="1253">Z88/Z84</f>
        <v>#DIV/0!</v>
      </c>
      <c r="AA89" s="13" t="e">
        <f t="shared" ref="AA89:AD89" si="1254">AA88/AA84</f>
        <v>#DIV/0!</v>
      </c>
      <c r="AB89" s="13" t="e">
        <f t="shared" ref="AB89" si="1255">AB88/AB84</f>
        <v>#DIV/0!</v>
      </c>
      <c r="AC89" s="163" t="e">
        <f t="shared" si="1254"/>
        <v>#DIV/0!</v>
      </c>
      <c r="AD89" s="14">
        <f t="shared" si="1254"/>
        <v>-0.32645034414945917</v>
      </c>
      <c r="AE89" s="13" t="e">
        <f t="shared" ref="AE89" si="1256">AE88/AE84</f>
        <v>#DIV/0!</v>
      </c>
      <c r="AF89" s="13" t="e">
        <f t="shared" ref="AF89" si="1257">AF88/AF84</f>
        <v>#DIV/0!</v>
      </c>
      <c r="AG89" s="13" t="e">
        <f t="shared" ref="AG89" si="1258">AG88/AG84</f>
        <v>#DIV/0!</v>
      </c>
      <c r="AH89" s="13" t="e">
        <f t="shared" ref="AH89" si="1259">AH88/AH84</f>
        <v>#DIV/0!</v>
      </c>
      <c r="AI89" s="13" t="e">
        <f t="shared" ref="AI89" si="1260">AI88/AI84</f>
        <v>#DIV/0!</v>
      </c>
      <c r="AJ89" s="13" t="e">
        <f t="shared" ref="AJ89" si="1261">AJ88/AJ84</f>
        <v>#DIV/0!</v>
      </c>
      <c r="AK89" s="13">
        <f t="shared" ref="AK89" si="1262">AK88/AK84</f>
        <v>-0.34809612070367119</v>
      </c>
      <c r="AL89" s="13" t="e">
        <f t="shared" ref="AL89" si="1263">AL88/AL84</f>
        <v>#DIV/0!</v>
      </c>
      <c r="AM89" s="13">
        <f t="shared" ref="AM89" si="1264">AM88/AM84</f>
        <v>0.20511596708031268</v>
      </c>
      <c r="AN89" s="13" t="e">
        <f t="shared" ref="AN89" si="1265">AN88/AN84</f>
        <v>#DIV/0!</v>
      </c>
      <c r="AO89" s="163" t="e">
        <f t="shared" ref="AO89" si="1266">AO88/AO84</f>
        <v>#DIV/0!</v>
      </c>
      <c r="AP89" s="13">
        <f t="shared" ref="AP89" si="1267">AP88/AP84</f>
        <v>9.4980392156862745</v>
      </c>
      <c r="AQ89" s="163" t="e">
        <f t="shared" ref="AQ89" si="1268">AQ88/AQ84</f>
        <v>#DIV/0!</v>
      </c>
      <c r="AR89" s="13">
        <f t="shared" ref="AR89" si="1269">AR88/AR84</f>
        <v>-0.56501061571125266</v>
      </c>
      <c r="AS89" s="13" t="e">
        <f t="shared" ref="AS89" si="1270">AS88/AS84</f>
        <v>#DIV/0!</v>
      </c>
      <c r="AT89" s="13" t="e">
        <f t="shared" ref="AT89" si="1271">AT88/AT84</f>
        <v>#DIV/0!</v>
      </c>
      <c r="AU89" s="13">
        <f t="shared" ref="AU89" si="1272">AU88/AU84</f>
        <v>-0.56652796102709835</v>
      </c>
      <c r="AV89" s="13" t="e">
        <f t="shared" ref="AV89" si="1273">AV88/AV84</f>
        <v>#DIV/0!</v>
      </c>
      <c r="AW89" s="13" t="e">
        <f t="shared" ref="AW89" si="1274">AW88/AW84</f>
        <v>#DIV/0!</v>
      </c>
      <c r="AX89" s="13" t="e">
        <f t="shared" ref="AX89" si="1275">AX88/AX84</f>
        <v>#DIV/0!</v>
      </c>
      <c r="AY89" s="13" t="e">
        <f t="shared" ref="AY89" si="1276">AY88/AY84</f>
        <v>#DIV/0!</v>
      </c>
      <c r="AZ89" s="13">
        <f t="shared" ref="AZ89" si="1277">AZ88/AZ84</f>
        <v>4.0254403131115462</v>
      </c>
      <c r="BA89" s="13">
        <f t="shared" ref="BA89" si="1278">BA88/BA84</f>
        <v>-0.71136946673216528</v>
      </c>
      <c r="BB89" s="163" t="e">
        <f t="shared" ref="BB89" si="1279">BB88/BB84</f>
        <v>#DIV/0!</v>
      </c>
      <c r="BC89" s="13" t="e">
        <f t="shared" ref="BC89" si="1280">BC88/BC84</f>
        <v>#DIV/0!</v>
      </c>
      <c r="BD89" s="13" t="e">
        <f t="shared" ref="BD89" si="1281">BD88/BD84</f>
        <v>#DIV/0!</v>
      </c>
      <c r="BE89" s="13" t="e">
        <f t="shared" ref="BE89" si="1282">BE88/BE84</f>
        <v>#DIV/0!</v>
      </c>
      <c r="BF89" s="13" t="e">
        <f t="shared" ref="BF89" si="1283">BF88/BF84</f>
        <v>#DIV/0!</v>
      </c>
      <c r="BG89" s="13">
        <f t="shared" ref="BG89:BH89" si="1284">BG88/BG84</f>
        <v>-0.74090121317157709</v>
      </c>
      <c r="BH89" s="163">
        <f t="shared" si="1284"/>
        <v>-6.0133864948344988E-2</v>
      </c>
      <c r="BI89" s="46">
        <f t="shared" ref="BI89" si="1285">BI88/BI84</f>
        <v>-6.0882716441927789E-2</v>
      </c>
      <c r="BJ89" s="13" t="e">
        <f t="shared" ref="BJ89:BK89" si="1286">BJ88/BJ84</f>
        <v>#DIV/0!</v>
      </c>
      <c r="BK89" s="52">
        <f t="shared" si="1286"/>
        <v>-6.0882716441927789E-2</v>
      </c>
      <c r="BM89" s="14">
        <f t="shared" ref="BM89" si="1287">BM88/BM84</f>
        <v>-6.0133864948344988E-2</v>
      </c>
    </row>
    <row r="90" spans="1:65" ht="15.75">
      <c r="A90" s="130"/>
      <c r="B90" s="5" t="s">
        <v>307</v>
      </c>
      <c r="C90" s="128">
        <f>C85/C82</f>
        <v>0.11477449455676517</v>
      </c>
      <c r="D90" s="128">
        <f t="shared" ref="D90:BK90" si="1288">D85/D82</f>
        <v>0.11889927310488058</v>
      </c>
      <c r="E90" s="128" t="e">
        <f t="shared" si="1288"/>
        <v>#DIV/0!</v>
      </c>
      <c r="F90" s="128">
        <f t="shared" si="1288"/>
        <v>9.3846153846153843E-2</v>
      </c>
      <c r="G90" s="128">
        <f t="shared" si="1288"/>
        <v>0.1411042944785276</v>
      </c>
      <c r="H90" s="128" t="e">
        <f t="shared" si="1288"/>
        <v>#DIV/0!</v>
      </c>
      <c r="I90" s="128" t="e">
        <f t="shared" si="1288"/>
        <v>#DIV/0!</v>
      </c>
      <c r="J90" s="128">
        <f t="shared" si="1288"/>
        <v>0</v>
      </c>
      <c r="K90" s="128" t="e">
        <f t="shared" si="1288"/>
        <v>#DIV/0!</v>
      </c>
      <c r="L90" s="128">
        <f t="shared" si="1288"/>
        <v>0</v>
      </c>
      <c r="M90" s="128">
        <f t="shared" si="1288"/>
        <v>0.5</v>
      </c>
      <c r="N90" s="128">
        <f t="shared" si="1288"/>
        <v>0</v>
      </c>
      <c r="O90" s="128">
        <f t="shared" si="1288"/>
        <v>0</v>
      </c>
      <c r="P90" s="128">
        <f t="shared" si="1288"/>
        <v>0</v>
      </c>
      <c r="Q90" s="128" t="e">
        <f t="shared" si="1288"/>
        <v>#DIV/0!</v>
      </c>
      <c r="R90" s="128" t="e">
        <f t="shared" si="1288"/>
        <v>#DIV/0!</v>
      </c>
      <c r="S90" s="128" t="e">
        <f t="shared" si="1288"/>
        <v>#DIV/0!</v>
      </c>
      <c r="T90" s="128" t="e">
        <f t="shared" si="1288"/>
        <v>#DIV/0!</v>
      </c>
      <c r="U90" s="128" t="e">
        <f t="shared" si="1288"/>
        <v>#DIV/0!</v>
      </c>
      <c r="V90" s="178" t="e">
        <f t="shared" si="1288"/>
        <v>#DIV/0!</v>
      </c>
      <c r="W90" s="128" t="e">
        <f t="shared" si="1288"/>
        <v>#DIV/0!</v>
      </c>
      <c r="X90" s="128" t="e">
        <f t="shared" si="1288"/>
        <v>#DIV/0!</v>
      </c>
      <c r="Y90" s="128" t="e">
        <f t="shared" si="1288"/>
        <v>#DIV/0!</v>
      </c>
      <c r="Z90" s="128" t="e">
        <f t="shared" si="1288"/>
        <v>#DIV/0!</v>
      </c>
      <c r="AA90" s="128" t="e">
        <f t="shared" si="1288"/>
        <v>#DIV/0!</v>
      </c>
      <c r="AB90" s="128" t="e">
        <f t="shared" ref="AB90" si="1289">AB85/AB82</f>
        <v>#DIV/0!</v>
      </c>
      <c r="AC90" s="178" t="e">
        <f t="shared" si="1288"/>
        <v>#DIV/0!</v>
      </c>
      <c r="AD90" s="217">
        <f t="shared" si="1288"/>
        <v>0.10804416403785488</v>
      </c>
      <c r="AE90" s="128" t="e">
        <f t="shared" si="1288"/>
        <v>#DIV/0!</v>
      </c>
      <c r="AF90" s="128" t="e">
        <f t="shared" si="1288"/>
        <v>#DIV/0!</v>
      </c>
      <c r="AG90" s="128" t="e">
        <f t="shared" si="1288"/>
        <v>#DIV/0!</v>
      </c>
      <c r="AH90" s="128" t="e">
        <f t="shared" si="1288"/>
        <v>#DIV/0!</v>
      </c>
      <c r="AI90" s="128" t="e">
        <f t="shared" si="1288"/>
        <v>#DIV/0!</v>
      </c>
      <c r="AJ90" s="128" t="e">
        <f t="shared" si="1288"/>
        <v>#DIV/0!</v>
      </c>
      <c r="AK90" s="128">
        <f t="shared" si="1288"/>
        <v>0.32004597627751791</v>
      </c>
      <c r="AL90" s="128" t="e">
        <f t="shared" si="1288"/>
        <v>#DIV/0!</v>
      </c>
      <c r="AM90" s="128">
        <f t="shared" si="1288"/>
        <v>0.14360426628190334</v>
      </c>
      <c r="AN90" s="128" t="e">
        <f t="shared" si="1288"/>
        <v>#DIV/0!</v>
      </c>
      <c r="AO90" s="178" t="e">
        <f t="shared" si="1288"/>
        <v>#DIV/0!</v>
      </c>
      <c r="AP90" s="128">
        <f t="shared" si="1288"/>
        <v>3.7007340641718622E-2</v>
      </c>
      <c r="AQ90" s="178" t="e">
        <f t="shared" si="1288"/>
        <v>#DIV/0!</v>
      </c>
      <c r="AR90" s="128">
        <f t="shared" si="1288"/>
        <v>8.3421554096972259E-2</v>
      </c>
      <c r="AS90" s="128" t="e">
        <f t="shared" si="1288"/>
        <v>#DIV/0!</v>
      </c>
      <c r="AT90" s="128" t="e">
        <f t="shared" si="1288"/>
        <v>#DIV/0!</v>
      </c>
      <c r="AU90" s="128">
        <f t="shared" si="1288"/>
        <v>0.1453116494284159</v>
      </c>
      <c r="AV90" s="128" t="e">
        <f t="shared" si="1288"/>
        <v>#DIV/0!</v>
      </c>
      <c r="AW90" s="128" t="e">
        <f t="shared" si="1288"/>
        <v>#DIV/0!</v>
      </c>
      <c r="AX90" s="128" t="e">
        <f t="shared" si="1288"/>
        <v>#DIV/0!</v>
      </c>
      <c r="AY90" s="128" t="e">
        <f t="shared" si="1288"/>
        <v>#DIV/0!</v>
      </c>
      <c r="AZ90" s="128">
        <f t="shared" si="1288"/>
        <v>6.7288544177759146E-2</v>
      </c>
      <c r="BA90" s="128">
        <f t="shared" si="1288"/>
        <v>0.12414748383007196</v>
      </c>
      <c r="BB90" s="178" t="e">
        <f t="shared" si="1288"/>
        <v>#DIV/0!</v>
      </c>
      <c r="BC90" s="128" t="e">
        <f t="shared" si="1288"/>
        <v>#DIV/0!</v>
      </c>
      <c r="BD90" s="128" t="e">
        <f t="shared" si="1288"/>
        <v>#DIV/0!</v>
      </c>
      <c r="BE90" s="128" t="e">
        <f t="shared" si="1288"/>
        <v>#DIV/0!</v>
      </c>
      <c r="BF90" s="128" t="e">
        <f t="shared" si="1288"/>
        <v>#DIV/0!</v>
      </c>
      <c r="BG90" s="128">
        <f t="shared" si="1288"/>
        <v>0.2812793979303857</v>
      </c>
      <c r="BH90" s="178">
        <f t="shared" si="1288"/>
        <v>0.13977075837431255</v>
      </c>
      <c r="BI90" s="128">
        <f t="shared" si="1288"/>
        <v>0.13968803489455714</v>
      </c>
      <c r="BJ90" s="128">
        <f t="shared" si="1288"/>
        <v>0</v>
      </c>
      <c r="BK90" s="128">
        <f t="shared" si="1288"/>
        <v>0.1453364557842719</v>
      </c>
      <c r="BM90" s="128" t="e">
        <f t="shared" ref="BM90" si="1290">BM85/BM82</f>
        <v>#DIV/0!</v>
      </c>
    </row>
    <row r="91" spans="1:65" s="181" customFormat="1" ht="15.75">
      <c r="A91" s="130"/>
      <c r="B91" s="5" t="s">
        <v>308</v>
      </c>
      <c r="C91" s="11">
        <f>C82-C85</f>
        <v>2846</v>
      </c>
      <c r="D91" s="11">
        <f t="shared" ref="D91:BK91" si="1291">D82-D85</f>
        <v>1697</v>
      </c>
      <c r="E91" s="11">
        <f t="shared" si="1291"/>
        <v>0</v>
      </c>
      <c r="F91" s="11">
        <f t="shared" si="1291"/>
        <v>589</v>
      </c>
      <c r="G91" s="11">
        <f t="shared" si="1291"/>
        <v>140</v>
      </c>
      <c r="H91" s="11">
        <f t="shared" si="1291"/>
        <v>0</v>
      </c>
      <c r="I91" s="11">
        <f t="shared" si="1291"/>
        <v>0</v>
      </c>
      <c r="J91" s="11">
        <f t="shared" si="1291"/>
        <v>279</v>
      </c>
      <c r="K91" s="11">
        <f t="shared" si="1291"/>
        <v>0</v>
      </c>
      <c r="L91" s="11">
        <f t="shared" si="1291"/>
        <v>32</v>
      </c>
      <c r="M91" s="11">
        <f t="shared" si="1291"/>
        <v>3</v>
      </c>
      <c r="N91" s="11">
        <f t="shared" si="1291"/>
        <v>31</v>
      </c>
      <c r="O91" s="11">
        <f t="shared" si="1291"/>
        <v>29</v>
      </c>
      <c r="P91" s="11">
        <f t="shared" si="1291"/>
        <v>9</v>
      </c>
      <c r="Q91" s="11">
        <f t="shared" si="1291"/>
        <v>0</v>
      </c>
      <c r="R91" s="11">
        <f t="shared" si="1291"/>
        <v>0</v>
      </c>
      <c r="S91" s="11">
        <f t="shared" si="1291"/>
        <v>0</v>
      </c>
      <c r="T91" s="11">
        <f t="shared" si="1291"/>
        <v>0</v>
      </c>
      <c r="U91" s="11">
        <f t="shared" si="1291"/>
        <v>0</v>
      </c>
      <c r="V91" s="11">
        <f t="shared" si="1291"/>
        <v>0</v>
      </c>
      <c r="W91" s="11">
        <f t="shared" si="1291"/>
        <v>0</v>
      </c>
      <c r="X91" s="11">
        <f t="shared" si="1291"/>
        <v>0</v>
      </c>
      <c r="Y91" s="11">
        <f t="shared" si="1291"/>
        <v>0</v>
      </c>
      <c r="Z91" s="11">
        <f t="shared" si="1291"/>
        <v>0</v>
      </c>
      <c r="AA91" s="11">
        <f t="shared" si="1291"/>
        <v>0</v>
      </c>
      <c r="AB91" s="11">
        <f t="shared" si="1291"/>
        <v>0</v>
      </c>
      <c r="AC91" s="11">
        <f t="shared" si="1291"/>
        <v>0</v>
      </c>
      <c r="AD91" s="11">
        <f t="shared" si="1291"/>
        <v>5655</v>
      </c>
      <c r="AE91" s="11">
        <f t="shared" si="1291"/>
        <v>0</v>
      </c>
      <c r="AF91" s="11">
        <f t="shared" si="1291"/>
        <v>0</v>
      </c>
      <c r="AG91" s="11">
        <f t="shared" si="1291"/>
        <v>0</v>
      </c>
      <c r="AH91" s="11">
        <f t="shared" si="1291"/>
        <v>0</v>
      </c>
      <c r="AI91" s="11">
        <f t="shared" si="1291"/>
        <v>0</v>
      </c>
      <c r="AJ91" s="11">
        <f t="shared" si="1291"/>
        <v>0</v>
      </c>
      <c r="AK91" s="11">
        <f t="shared" si="1291"/>
        <v>42593</v>
      </c>
      <c r="AL91" s="11">
        <f t="shared" si="1291"/>
        <v>0</v>
      </c>
      <c r="AM91" s="11">
        <f t="shared" si="1291"/>
        <v>1671407</v>
      </c>
      <c r="AN91" s="11">
        <f t="shared" si="1291"/>
        <v>0</v>
      </c>
      <c r="AO91" s="11">
        <f t="shared" si="1291"/>
        <v>0</v>
      </c>
      <c r="AP91" s="11">
        <f t="shared" si="1291"/>
        <v>69660</v>
      </c>
      <c r="AQ91" s="11">
        <f t="shared" si="1291"/>
        <v>0</v>
      </c>
      <c r="AR91" s="11">
        <f t="shared" si="1291"/>
        <v>56277</v>
      </c>
      <c r="AS91" s="11">
        <f t="shared" si="1291"/>
        <v>0</v>
      </c>
      <c r="AT91" s="11">
        <f t="shared" si="1291"/>
        <v>0</v>
      </c>
      <c r="AU91" s="11">
        <f t="shared" si="1291"/>
        <v>25121</v>
      </c>
      <c r="AV91" s="11">
        <f t="shared" si="1291"/>
        <v>0</v>
      </c>
      <c r="AW91" s="11">
        <f t="shared" si="1291"/>
        <v>0</v>
      </c>
      <c r="AX91" s="11">
        <f t="shared" si="1291"/>
        <v>0</v>
      </c>
      <c r="AY91" s="11">
        <f t="shared" si="1291"/>
        <v>0</v>
      </c>
      <c r="AZ91" s="11">
        <f t="shared" si="1291"/>
        <v>71192</v>
      </c>
      <c r="BA91" s="11">
        <f t="shared" si="1291"/>
        <v>149226</v>
      </c>
      <c r="BB91" s="11">
        <f t="shared" si="1291"/>
        <v>0</v>
      </c>
      <c r="BC91" s="11">
        <f t="shared" si="1291"/>
        <v>0</v>
      </c>
      <c r="BD91" s="11">
        <f t="shared" si="1291"/>
        <v>0</v>
      </c>
      <c r="BE91" s="11">
        <f t="shared" si="1291"/>
        <v>0</v>
      </c>
      <c r="BF91" s="11">
        <f t="shared" si="1291"/>
        <v>0</v>
      </c>
      <c r="BG91" s="11">
        <f t="shared" si="1291"/>
        <v>764</v>
      </c>
      <c r="BH91" s="11">
        <f t="shared" si="1291"/>
        <v>2086240</v>
      </c>
      <c r="BI91" s="11">
        <f t="shared" si="1291"/>
        <v>2091895</v>
      </c>
      <c r="BJ91" s="11">
        <f t="shared" si="1291"/>
        <v>94501</v>
      </c>
      <c r="BK91" s="11">
        <f t="shared" si="1291"/>
        <v>1997394</v>
      </c>
      <c r="BL91" s="11">
        <f t="shared" ref="BL91:BM91" si="1292">BL85-BL82</f>
        <v>339652</v>
      </c>
      <c r="BM91" s="11">
        <f t="shared" si="1292"/>
        <v>338974</v>
      </c>
    </row>
    <row r="92" spans="1:65" s="181" customFormat="1" ht="15.7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6"/>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44"/>
      <c r="BJ92" s="5"/>
      <c r="BK92" s="50"/>
    </row>
    <row r="93" spans="1:65" s="234" customFormat="1" ht="15.75">
      <c r="A93" s="228" t="s">
        <v>137</v>
      </c>
      <c r="B93" s="222" t="str">
        <f>B82</f>
        <v xml:space="preserve">VOA 2024-25 </v>
      </c>
      <c r="C93" s="224">
        <v>117334</v>
      </c>
      <c r="D93" s="224">
        <v>69460</v>
      </c>
      <c r="E93" s="224">
        <v>0</v>
      </c>
      <c r="F93" s="224">
        <v>16202</v>
      </c>
      <c r="G93" s="224">
        <v>7340</v>
      </c>
      <c r="H93" s="224">
        <v>0</v>
      </c>
      <c r="I93" s="224">
        <v>0</v>
      </c>
      <c r="J93" s="224">
        <v>0</v>
      </c>
      <c r="K93" s="224">
        <v>0</v>
      </c>
      <c r="L93" s="224">
        <v>949</v>
      </c>
      <c r="M93" s="224">
        <v>9656</v>
      </c>
      <c r="N93" s="224">
        <v>1453</v>
      </c>
      <c r="O93" s="224">
        <v>311</v>
      </c>
      <c r="P93" s="224">
        <v>1719</v>
      </c>
      <c r="Q93" s="224">
        <v>0</v>
      </c>
      <c r="R93" s="224">
        <v>635</v>
      </c>
      <c r="S93" s="224">
        <v>268544</v>
      </c>
      <c r="T93" s="224">
        <v>313493</v>
      </c>
      <c r="U93" s="224">
        <v>0</v>
      </c>
      <c r="V93" s="224">
        <v>0</v>
      </c>
      <c r="W93" s="224">
        <v>0</v>
      </c>
      <c r="X93" s="224">
        <v>0</v>
      </c>
      <c r="Y93" s="224">
        <v>0</v>
      </c>
      <c r="Z93" s="224">
        <v>0</v>
      </c>
      <c r="AA93" s="224">
        <v>0</v>
      </c>
      <c r="AB93" s="224">
        <v>0</v>
      </c>
      <c r="AC93" s="224">
        <v>0</v>
      </c>
      <c r="AD93" s="225">
        <f t="shared" ref="AD93" si="1293">SUM(C93:AC93)</f>
        <v>807096</v>
      </c>
      <c r="AE93" s="224">
        <v>185</v>
      </c>
      <c r="AF93" s="224">
        <v>0</v>
      </c>
      <c r="AG93" s="224">
        <v>0</v>
      </c>
      <c r="AH93" s="224">
        <v>0</v>
      </c>
      <c r="AI93" s="224">
        <v>0</v>
      </c>
      <c r="AJ93" s="224">
        <v>0</v>
      </c>
      <c r="AK93" s="224">
        <v>514</v>
      </c>
      <c r="AL93" s="224">
        <v>32214</v>
      </c>
      <c r="AM93" s="224">
        <v>8096</v>
      </c>
      <c r="AN93" s="224">
        <v>0</v>
      </c>
      <c r="AO93" s="224">
        <v>31186</v>
      </c>
      <c r="AP93" s="224">
        <v>0</v>
      </c>
      <c r="AQ93" s="224">
        <v>0</v>
      </c>
      <c r="AR93" s="224">
        <v>0</v>
      </c>
      <c r="AS93" s="224">
        <v>0</v>
      </c>
      <c r="AT93" s="224">
        <v>0</v>
      </c>
      <c r="AU93" s="224">
        <v>0</v>
      </c>
      <c r="AV93" s="224">
        <v>0</v>
      </c>
      <c r="AW93" s="224">
        <v>0</v>
      </c>
      <c r="AX93" s="224">
        <v>79</v>
      </c>
      <c r="AY93" s="224">
        <v>0</v>
      </c>
      <c r="AZ93" s="224">
        <v>0</v>
      </c>
      <c r="BA93" s="224">
        <v>0</v>
      </c>
      <c r="BB93" s="224">
        <v>0</v>
      </c>
      <c r="BC93" s="224">
        <v>4158</v>
      </c>
      <c r="BD93" s="224">
        <v>4247</v>
      </c>
      <c r="BE93" s="224">
        <v>0</v>
      </c>
      <c r="BF93" s="224">
        <v>571</v>
      </c>
      <c r="BG93" s="224">
        <v>14242</v>
      </c>
      <c r="BH93" s="229">
        <f>SUM(AE93:BG93)</f>
        <v>95492</v>
      </c>
      <c r="BI93" s="230">
        <f>AD93+BH93</f>
        <v>902588</v>
      </c>
      <c r="BJ93" s="231">
        <v>0</v>
      </c>
      <c r="BK93" s="225">
        <f t="shared" ref="BK93:BK94" si="1294">BI93-BJ93</f>
        <v>902588</v>
      </c>
      <c r="BL93" s="234">
        <v>9</v>
      </c>
      <c r="BM93" s="235"/>
    </row>
    <row r="94" spans="1:65" s="41" customFormat="1" ht="15.75">
      <c r="A94" s="136"/>
      <c r="B94" s="218" t="s">
        <v>315</v>
      </c>
      <c r="C94" s="10">
        <v>22293</v>
      </c>
      <c r="D94" s="10">
        <v>13198</v>
      </c>
      <c r="E94" s="10">
        <v>0</v>
      </c>
      <c r="F94" s="10">
        <v>3079</v>
      </c>
      <c r="G94" s="10">
        <v>1394</v>
      </c>
      <c r="H94" s="10">
        <v>0</v>
      </c>
      <c r="I94" s="10">
        <v>0</v>
      </c>
      <c r="J94" s="10">
        <v>0</v>
      </c>
      <c r="K94" s="10">
        <v>0</v>
      </c>
      <c r="L94" s="10">
        <v>181</v>
      </c>
      <c r="M94" s="10">
        <v>1835</v>
      </c>
      <c r="N94" s="10">
        <v>276</v>
      </c>
      <c r="O94" s="10">
        <v>60</v>
      </c>
      <c r="P94" s="10">
        <v>327</v>
      </c>
      <c r="Q94" s="10">
        <v>0</v>
      </c>
      <c r="R94" s="10">
        <v>120</v>
      </c>
      <c r="S94" s="10">
        <v>134272</v>
      </c>
      <c r="T94" s="10">
        <v>59564</v>
      </c>
      <c r="U94" s="10">
        <v>0</v>
      </c>
      <c r="V94" s="10">
        <v>0</v>
      </c>
      <c r="W94" s="10">
        <v>0</v>
      </c>
      <c r="X94" s="10">
        <v>0</v>
      </c>
      <c r="Y94" s="10">
        <v>0</v>
      </c>
      <c r="Z94" s="10">
        <v>0</v>
      </c>
      <c r="AA94" s="10">
        <v>0</v>
      </c>
      <c r="AB94" s="10">
        <v>0</v>
      </c>
      <c r="AC94" s="10">
        <v>0</v>
      </c>
      <c r="AD94" s="123">
        <f t="shared" ref="AD94" si="1295">SUM(C94:AC94)</f>
        <v>236599</v>
      </c>
      <c r="AE94" s="10">
        <v>44</v>
      </c>
      <c r="AF94" s="10">
        <v>0</v>
      </c>
      <c r="AG94" s="10">
        <v>0</v>
      </c>
      <c r="AH94" s="10">
        <v>0</v>
      </c>
      <c r="AI94" s="10">
        <v>0</v>
      </c>
      <c r="AJ94" s="10">
        <v>0</v>
      </c>
      <c r="AK94" s="10">
        <v>124</v>
      </c>
      <c r="AL94" s="10">
        <v>7733</v>
      </c>
      <c r="AM94" s="10">
        <v>1943</v>
      </c>
      <c r="AN94" s="10">
        <v>0</v>
      </c>
      <c r="AO94" s="10">
        <v>7483</v>
      </c>
      <c r="AP94" s="10">
        <v>0</v>
      </c>
      <c r="AQ94" s="10">
        <v>0</v>
      </c>
      <c r="AR94" s="10">
        <v>0</v>
      </c>
      <c r="AS94" s="10">
        <v>0</v>
      </c>
      <c r="AT94" s="10">
        <v>0</v>
      </c>
      <c r="AU94" s="10">
        <v>0</v>
      </c>
      <c r="AV94" s="10">
        <v>0</v>
      </c>
      <c r="AW94" s="10">
        <v>0</v>
      </c>
      <c r="AX94" s="10">
        <v>19</v>
      </c>
      <c r="AY94" s="10">
        <v>0</v>
      </c>
      <c r="AZ94" s="10">
        <v>0</v>
      </c>
      <c r="BA94" s="10">
        <v>0</v>
      </c>
      <c r="BB94" s="10">
        <v>0</v>
      </c>
      <c r="BC94" s="10">
        <v>999</v>
      </c>
      <c r="BD94" s="10">
        <v>1020</v>
      </c>
      <c r="BE94" s="10">
        <v>0</v>
      </c>
      <c r="BF94" s="10">
        <v>137</v>
      </c>
      <c r="BG94" s="10">
        <v>3418</v>
      </c>
      <c r="BH94" s="10">
        <f>SUM(AE94:BG94)</f>
        <v>22920</v>
      </c>
      <c r="BI94" s="220">
        <f>AD94+BH94</f>
        <v>259519</v>
      </c>
      <c r="BJ94" s="10">
        <v>0</v>
      </c>
      <c r="BK94" s="10">
        <f t="shared" si="1294"/>
        <v>259519</v>
      </c>
      <c r="BM94" s="219"/>
    </row>
    <row r="95" spans="1:65" ht="15.75">
      <c r="A95" s="130"/>
      <c r="B95" s="12" t="s">
        <v>316</v>
      </c>
      <c r="C95" s="9">
        <f>IF('Upto Month COPPY'!$J$4="",0,'Upto Month COPPY'!$J$4)</f>
        <v>20828</v>
      </c>
      <c r="D95" s="9">
        <f>IF('Upto Month COPPY'!$J$5="",0,'Upto Month COPPY'!$J$5)</f>
        <v>10941</v>
      </c>
      <c r="E95" s="9">
        <f>IF('Upto Month COPPY'!$J$6="",0,'Upto Month COPPY'!$J$6)</f>
        <v>36</v>
      </c>
      <c r="F95" s="9">
        <f>IF('Upto Month COPPY'!$J$7="",0,'Upto Month COPPY'!$J$7)</f>
        <v>2499</v>
      </c>
      <c r="G95" s="9">
        <f>IF('Upto Month COPPY'!$J$8="",0,'Upto Month COPPY'!$J$8)</f>
        <v>1397</v>
      </c>
      <c r="H95" s="9">
        <f>IF('Upto Month COPPY'!$J$9="",0,'Upto Month COPPY'!$J$9)</f>
        <v>0</v>
      </c>
      <c r="I95" s="9">
        <f>IF('Upto Month COPPY'!$J$10="",0,'Upto Month COPPY'!$J$10)</f>
        <v>0</v>
      </c>
      <c r="J95" s="9">
        <f>IF('Upto Month COPPY'!$J$11="",0,'Upto Month COPPY'!$J$11)</f>
        <v>0</v>
      </c>
      <c r="K95" s="9">
        <f>IF('Upto Month COPPY'!$J$12="",0,'Upto Month COPPY'!$J$12)</f>
        <v>0</v>
      </c>
      <c r="L95" s="9">
        <f>IF('Upto Month COPPY'!$J$13="",0,'Upto Month COPPY'!$J$13)</f>
        <v>263</v>
      </c>
      <c r="M95" s="9">
        <f>IF('Upto Month COPPY'!$J$14="",0,'Upto Month COPPY'!$J$14)</f>
        <v>2327</v>
      </c>
      <c r="N95" s="9">
        <f>IF('Upto Month COPPY'!$J$15="",0,'Upto Month COPPY'!$J$15)</f>
        <v>350</v>
      </c>
      <c r="O95" s="9">
        <f>IF('Upto Month COPPY'!$J$16="",0,'Upto Month COPPY'!$J$16)</f>
        <v>29</v>
      </c>
      <c r="P95" s="9">
        <f>IF('Upto Month COPPY'!$J$17="",0,'Upto Month COPPY'!$J$17)</f>
        <v>520</v>
      </c>
      <c r="Q95" s="9">
        <f>IF('Upto Month COPPY'!$J$18="",0,'Upto Month COPPY'!$J$18)</f>
        <v>0</v>
      </c>
      <c r="R95" s="9">
        <f>IF('Upto Month COPPY'!$J$21="",0,'Upto Month COPPY'!$J$21)</f>
        <v>222</v>
      </c>
      <c r="S95" s="9">
        <f>IF('Upto Month COPPY'!$J$26="",0,'Upto Month COPPY'!$J$26)</f>
        <v>111262</v>
      </c>
      <c r="T95" s="9">
        <f>IF('Upto Month COPPY'!$J$27="",0,'Upto Month COPPY'!$J$27)</f>
        <v>55996</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123">
        <f t="shared" ref="AD95:AD96" si="1296">SUM(C95:AC95)</f>
        <v>206670</v>
      </c>
      <c r="AE95" s="9">
        <f>IF('Upto Month COPPY'!$J$19="",0,'Upto Month COPPY'!$J$19)</f>
        <v>3</v>
      </c>
      <c r="AF95" s="9">
        <f>IF('Upto Month COPPY'!$J$20="",0,'Upto Month COPPY'!$J$20)</f>
        <v>5</v>
      </c>
      <c r="AG95" s="9">
        <f>IF('Upto Month COPPY'!$J$22="",0,'Upto Month COPPY'!$J$22)</f>
        <v>206</v>
      </c>
      <c r="AH95" s="9">
        <f>IF('Upto Month COPPY'!$J$23="",0,'Upto Month COPPY'!$J$23)</f>
        <v>0</v>
      </c>
      <c r="AI95" s="9">
        <f>IF('Upto Month COPPY'!$J$24="",0,'Upto Month COPPY'!$J$24)</f>
        <v>0</v>
      </c>
      <c r="AJ95" s="9">
        <f>IF('Upto Month COPPY'!$J$25="",0,'Upto Month COPPY'!$J$25)</f>
        <v>0</v>
      </c>
      <c r="AK95" s="9">
        <f>IF('Upto Month COPPY'!$J$28="",0,'Upto Month COPPY'!$J$28)</f>
        <v>1</v>
      </c>
      <c r="AL95" s="9">
        <f>IF('Upto Month COPPY'!$J$29="",0,'Upto Month COPPY'!$J$29)</f>
        <v>9269</v>
      </c>
      <c r="AM95" s="9">
        <f>IF('Upto Month COPPY'!$J$31="",0,'Upto Month COPPY'!$J$31)</f>
        <v>-731</v>
      </c>
      <c r="AN95" s="9">
        <f>IF('Upto Month COPPY'!$J$32="",0,'Upto Month COPPY'!$J$32)</f>
        <v>0</v>
      </c>
      <c r="AO95" s="9">
        <f>IF('Upto Month COPPY'!$J$33="",0,'Upto Month COPPY'!$J$33)</f>
        <v>4394</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22</v>
      </c>
      <c r="AY95" s="9">
        <f>IF('Upto Month COPPY'!$J$47="",0,'Upto Month COPPY'!$J$47)</f>
        <v>0</v>
      </c>
      <c r="AZ95" s="9">
        <f>IF('Upto Month COPPY'!$J$49="",0,'Upto Month COPPY'!$J$49)</f>
        <v>0</v>
      </c>
      <c r="BA95" s="9">
        <f>IF('Upto Month COPPY'!$J$50="",0,'Upto Month COPPY'!$J$50)</f>
        <v>0</v>
      </c>
      <c r="BB95" s="9">
        <f>IF('Upto Month COPPY'!$J$52="",0,'Upto Month COPPY'!$J$52)</f>
        <v>0</v>
      </c>
      <c r="BC95" s="9">
        <f>IF('Upto Month COPPY'!$J$53="",0,'Upto Month COPPY'!$J$53)</f>
        <v>890</v>
      </c>
      <c r="BD95" s="9">
        <f>IF('Upto Month COPPY'!$J$54="",0,'Upto Month COPPY'!$J$54)</f>
        <v>890</v>
      </c>
      <c r="BE95" s="9">
        <f>IF('Upto Month COPPY'!$J$55="",0,'Upto Month COPPY'!$J$55)</f>
        <v>0</v>
      </c>
      <c r="BF95" s="9">
        <f>IF('Upto Month COPPY'!$J$56="",0,'Upto Month COPPY'!$J$56)</f>
        <v>23</v>
      </c>
      <c r="BG95" s="9">
        <f>IF('Upto Month COPPY'!$J$58="",0,'Upto Month COPPY'!$J$58)</f>
        <v>447</v>
      </c>
      <c r="BH95" s="9">
        <f>SUM(AE95:BG95)</f>
        <v>15419</v>
      </c>
      <c r="BI95" s="127">
        <f>AD95+BH95</f>
        <v>222089</v>
      </c>
      <c r="BJ95" s="9">
        <f>IF('Upto Month COPPY'!$J$60="",0,'Upto Month COPPY'!$J$60)</f>
        <v>0</v>
      </c>
      <c r="BK95" s="51">
        <f t="shared" ref="BK95:BK96" si="1297">BI95-BJ95</f>
        <v>222089</v>
      </c>
      <c r="BL95">
        <f>'Upto Month COPPY'!$J$61</f>
        <v>222091</v>
      </c>
      <c r="BM95" s="30">
        <f t="shared" ref="BM95:BM99" si="1298">BK95-AD95</f>
        <v>15419</v>
      </c>
    </row>
    <row r="96" spans="1:65" ht="15.75" customHeight="1">
      <c r="A96" s="130"/>
      <c r="B96" s="183" t="s">
        <v>317</v>
      </c>
      <c r="C96" s="9">
        <f>IF('Upto Month Current'!$J$4="",0,'Upto Month Current'!$J$4)</f>
        <v>21107</v>
      </c>
      <c r="D96" s="9">
        <f>IF('Upto Month Current'!$J$5="",0,'Upto Month Current'!$J$5)</f>
        <v>12520</v>
      </c>
      <c r="E96" s="9">
        <f>IF('Upto Month Current'!$J$6="",0,'Upto Month Current'!$J$6)</f>
        <v>0</v>
      </c>
      <c r="F96" s="9">
        <f>IF('Upto Month Current'!$J$7="",0,'Upto Month Current'!$J$7)</f>
        <v>2608</v>
      </c>
      <c r="G96" s="9">
        <f>IF('Upto Month Current'!$J$8="",0,'Upto Month Current'!$J$8)</f>
        <v>1452</v>
      </c>
      <c r="H96" s="9">
        <f>IF('Upto Month Current'!$J$9="",0,'Upto Month Current'!$J$9)</f>
        <v>0</v>
      </c>
      <c r="I96" s="9">
        <f>IF('Upto Month Current'!$J$10="",0,'Upto Month Current'!$J$10)</f>
        <v>0</v>
      </c>
      <c r="J96" s="9">
        <f>IF('Upto Month Current'!$J$11="",0,'Upto Month Current'!$J$11)</f>
        <v>0</v>
      </c>
      <c r="K96" s="9">
        <f>IF('Upto Month Current'!$J$12="",0,'Upto Month Current'!$J$12)</f>
        <v>0</v>
      </c>
      <c r="L96" s="9">
        <f>IF('Upto Month Current'!$J$13="",0,'Upto Month Current'!$J$13)</f>
        <v>130</v>
      </c>
      <c r="M96" s="9">
        <f>IF('Upto Month Current'!$J$14="",0,'Upto Month Current'!$J$14)</f>
        <v>1886</v>
      </c>
      <c r="N96" s="9">
        <f>IF('Upto Month Current'!$J$15="",0,'Upto Month Current'!$J$15)</f>
        <v>515</v>
      </c>
      <c r="O96" s="9">
        <f>IF('Upto Month Current'!$J$16="",0,'Upto Month Current'!$J$16)</f>
        <v>0</v>
      </c>
      <c r="P96" s="9">
        <f>IF('Upto Month Current'!$J$17="",0,'Upto Month Current'!$J$17)</f>
        <v>207</v>
      </c>
      <c r="Q96" s="9">
        <f>IF('Upto Month Current'!$J$18="",0,'Upto Month Current'!$J$18)</f>
        <v>0</v>
      </c>
      <c r="R96" s="9">
        <f>IF('Upto Month Current'!$J$21="",0,'Upto Month Current'!$J$21)</f>
        <v>148</v>
      </c>
      <c r="S96" s="9">
        <f>IF('Upto Month Current'!$J$26="",0,'Upto Month Current'!$J$26)</f>
        <v>9990</v>
      </c>
      <c r="T96" s="9">
        <f>IF('Upto Month Current'!$J$27="",0,'Upto Month Current'!$J$27)</f>
        <v>187945</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0</v>
      </c>
      <c r="Z96" s="9">
        <f>IF('Upto Month Current'!$J$43="",0,'Upto Month Current'!$J$43)</f>
        <v>0</v>
      </c>
      <c r="AA96" s="9">
        <f>IF('Upto Month Current'!$J$44="",0,'Upto Month Current'!$J$44)</f>
        <v>0</v>
      </c>
      <c r="AB96" s="9">
        <f>IF('Upto Month Current'!$J$48="",0,'Upto Month Current'!$J$48)</f>
        <v>0</v>
      </c>
      <c r="AC96" s="9">
        <f>IF('Upto Month Current'!$J$51="",0,'Upto Month Current'!$J$51)</f>
        <v>0</v>
      </c>
      <c r="AD96" s="123">
        <f t="shared" si="1296"/>
        <v>238508</v>
      </c>
      <c r="AE96" s="9">
        <f>IF('Upto Month Current'!$J$19="",0,'Upto Month Current'!$J$19)</f>
        <v>10</v>
      </c>
      <c r="AF96" s="9">
        <f>IF('Upto Month Current'!$J$20="",0,'Upto Month Current'!$J$20)</f>
        <v>11</v>
      </c>
      <c r="AG96" s="9">
        <f>IF('Upto Month Current'!$J$22="",0,'Upto Month Current'!$J$22)</f>
        <v>220</v>
      </c>
      <c r="AH96" s="9">
        <f>IF('Upto Month Current'!$J$23="",0,'Upto Month Current'!$J$23)</f>
        <v>0</v>
      </c>
      <c r="AI96" s="9">
        <f>IF('Upto Month Current'!$J$24="",0,'Upto Month Current'!$J$24)</f>
        <v>0</v>
      </c>
      <c r="AJ96" s="9">
        <f>IF('Upto Month Current'!$J$25="",0,'Upto Month Current'!$J$25)</f>
        <v>0</v>
      </c>
      <c r="AK96" s="9">
        <f>IF('Upto Month Current'!$J$28="",0,'Upto Month Current'!$J$28)</f>
        <v>33</v>
      </c>
      <c r="AL96" s="9">
        <f>IF('Upto Month Current'!$J$29="",0,'Upto Month Current'!$J$29)</f>
        <v>6330</v>
      </c>
      <c r="AM96" s="9">
        <f>IF('Upto Month Current'!$J$31="",0,'Upto Month Current'!$J$31)</f>
        <v>-1635</v>
      </c>
      <c r="AN96" s="9">
        <f>IF('Upto Month Current'!$J$32="",0,'Upto Month Current'!$J$32)</f>
        <v>4</v>
      </c>
      <c r="AO96" s="9">
        <f>IF('Upto Month Current'!$J$33="",0,'Upto Month Current'!$J$33)</f>
        <v>9118</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14</v>
      </c>
      <c r="AY96" s="9">
        <f>IF('Upto Month Current'!$J$47="",0,'Upto Month Current'!$J$47)</f>
        <v>0</v>
      </c>
      <c r="AZ96" s="9">
        <f>IF('Upto Month Current'!$J$49="",0,'Upto Month Current'!$J$49)</f>
        <v>0</v>
      </c>
      <c r="BA96" s="9">
        <f>IF('Upto Month Current'!$J$50="",0,'Upto Month Current'!$J$50)</f>
        <v>0</v>
      </c>
      <c r="BB96" s="9">
        <f>IF('Upto Month Current'!$J$52="",0,'Upto Month Current'!$J$52)</f>
        <v>0</v>
      </c>
      <c r="BC96" s="9">
        <f>IF('Upto Month Current'!$J$53="",0,'Upto Month Current'!$J$53)</f>
        <v>1140</v>
      </c>
      <c r="BD96" s="9">
        <f>IF('Upto Month Current'!$J$54="",0,'Upto Month Current'!$J$54)</f>
        <v>1140</v>
      </c>
      <c r="BE96" s="9">
        <f>IF('Upto Month Current'!$J$55="",0,'Upto Month Current'!$J$55)</f>
        <v>0</v>
      </c>
      <c r="BF96" s="9">
        <f>IF('Upto Month Current'!$J$56="",0,'Upto Month Current'!$J$56)</f>
        <v>66</v>
      </c>
      <c r="BG96" s="9">
        <f>IF('Upto Month Current'!$J$58="",0,'Upto Month Current'!$J$58)</f>
        <v>659</v>
      </c>
      <c r="BH96" s="9">
        <f>SUM(AE96:BG96)</f>
        <v>17110</v>
      </c>
      <c r="BI96" s="127">
        <f>AD96+BH96</f>
        <v>255618</v>
      </c>
      <c r="BJ96" s="9">
        <f>IF('Upto Month Current'!$J$60="",0,'Upto Month Current'!$J$60)</f>
        <v>0</v>
      </c>
      <c r="BK96" s="51">
        <f t="shared" si="1297"/>
        <v>255618</v>
      </c>
      <c r="BL96">
        <f>'Upto Month Current'!$J$61</f>
        <v>255615</v>
      </c>
      <c r="BM96" s="30">
        <f t="shared" si="1298"/>
        <v>17110</v>
      </c>
    </row>
    <row r="97" spans="1:65" ht="15.75">
      <c r="A97" s="130"/>
      <c r="B97" s="5" t="s">
        <v>127</v>
      </c>
      <c r="C97" s="11">
        <f>C96-C94</f>
        <v>-1186</v>
      </c>
      <c r="D97" s="11">
        <f t="shared" ref="D97" si="1299">D96-D94</f>
        <v>-678</v>
      </c>
      <c r="E97" s="11">
        <f t="shared" ref="E97" si="1300">E96-E94</f>
        <v>0</v>
      </c>
      <c r="F97" s="11">
        <f t="shared" ref="F97" si="1301">F96-F94</f>
        <v>-471</v>
      </c>
      <c r="G97" s="11">
        <f t="shared" ref="G97" si="1302">G96-G94</f>
        <v>58</v>
      </c>
      <c r="H97" s="11">
        <f t="shared" ref="H97" si="1303">H96-H94</f>
        <v>0</v>
      </c>
      <c r="I97" s="11">
        <f t="shared" ref="I97" si="1304">I96-I94</f>
        <v>0</v>
      </c>
      <c r="J97" s="11">
        <f t="shared" ref="J97" si="1305">J96-J94</f>
        <v>0</v>
      </c>
      <c r="K97" s="11">
        <f t="shared" ref="K97" si="1306">K96-K94</f>
        <v>0</v>
      </c>
      <c r="L97" s="11">
        <f t="shared" ref="L97" si="1307">L96-L94</f>
        <v>-51</v>
      </c>
      <c r="M97" s="11">
        <f t="shared" ref="M97" si="1308">M96-M94</f>
        <v>51</v>
      </c>
      <c r="N97" s="11">
        <f t="shared" ref="N97" si="1309">N96-N94</f>
        <v>239</v>
      </c>
      <c r="O97" s="11">
        <f t="shared" ref="O97" si="1310">O96-O94</f>
        <v>-60</v>
      </c>
      <c r="P97" s="11">
        <f t="shared" ref="P97" si="1311">P96-P94</f>
        <v>-120</v>
      </c>
      <c r="Q97" s="11">
        <f t="shared" ref="Q97" si="1312">Q96-Q94</f>
        <v>0</v>
      </c>
      <c r="R97" s="11">
        <f t="shared" ref="R97" si="1313">R96-R94</f>
        <v>28</v>
      </c>
      <c r="S97" s="11">
        <f t="shared" ref="S97" si="1314">S96-S94</f>
        <v>-124282</v>
      </c>
      <c r="T97" s="11">
        <f t="shared" ref="T97:U97" si="1315">T96-T94</f>
        <v>128381</v>
      </c>
      <c r="U97" s="11">
        <f t="shared" si="1315"/>
        <v>0</v>
      </c>
      <c r="V97" s="9">
        <f t="shared" ref="V97" si="1316">V96-V94</f>
        <v>0</v>
      </c>
      <c r="W97" s="11">
        <f t="shared" ref="W97" si="1317">W96-W94</f>
        <v>0</v>
      </c>
      <c r="X97" s="11">
        <f t="shared" ref="X97" si="1318">X96-X94</f>
        <v>0</v>
      </c>
      <c r="Y97" s="11">
        <f t="shared" ref="Y97" si="1319">Y96-Y94</f>
        <v>0</v>
      </c>
      <c r="Z97" s="11">
        <f t="shared" ref="Z97" si="1320">Z96-Z94</f>
        <v>0</v>
      </c>
      <c r="AA97" s="11">
        <f t="shared" ref="AA97:AD97" si="1321">AA96-AA94</f>
        <v>0</v>
      </c>
      <c r="AB97" s="11">
        <f t="shared" ref="AB97" si="1322">AB96-AB94</f>
        <v>0</v>
      </c>
      <c r="AC97" s="9">
        <f t="shared" si="1321"/>
        <v>0</v>
      </c>
      <c r="AD97" s="10">
        <f t="shared" si="1321"/>
        <v>1909</v>
      </c>
      <c r="AE97" s="11">
        <f t="shared" ref="AE97" si="1323">AE96-AE94</f>
        <v>-34</v>
      </c>
      <c r="AF97" s="11">
        <f t="shared" ref="AF97" si="1324">AF96-AF94</f>
        <v>11</v>
      </c>
      <c r="AG97" s="11">
        <f t="shared" ref="AG97" si="1325">AG96-AG94</f>
        <v>220</v>
      </c>
      <c r="AH97" s="11">
        <f t="shared" ref="AH97" si="1326">AH96-AH94</f>
        <v>0</v>
      </c>
      <c r="AI97" s="11">
        <f t="shared" ref="AI97" si="1327">AI96-AI94</f>
        <v>0</v>
      </c>
      <c r="AJ97" s="11">
        <f t="shared" ref="AJ97" si="1328">AJ96-AJ94</f>
        <v>0</v>
      </c>
      <c r="AK97" s="11">
        <f t="shared" ref="AK97" si="1329">AK96-AK94</f>
        <v>-91</v>
      </c>
      <c r="AL97" s="11">
        <f t="shared" ref="AL97" si="1330">AL96-AL94</f>
        <v>-1403</v>
      </c>
      <c r="AM97" s="11">
        <f t="shared" ref="AM97" si="1331">AM96-AM94</f>
        <v>-3578</v>
      </c>
      <c r="AN97" s="11">
        <f t="shared" ref="AN97" si="1332">AN96-AN94</f>
        <v>4</v>
      </c>
      <c r="AO97" s="9">
        <f t="shared" ref="AO97" si="1333">AO96-AO94</f>
        <v>1635</v>
      </c>
      <c r="AP97" s="11">
        <f t="shared" ref="AP97" si="1334">AP96-AP94</f>
        <v>0</v>
      </c>
      <c r="AQ97" s="9">
        <f t="shared" ref="AQ97" si="1335">AQ96-AQ94</f>
        <v>0</v>
      </c>
      <c r="AR97" s="11">
        <f t="shared" ref="AR97" si="1336">AR96-AR94</f>
        <v>0</v>
      </c>
      <c r="AS97" s="11">
        <f t="shared" ref="AS97" si="1337">AS96-AS94</f>
        <v>0</v>
      </c>
      <c r="AT97" s="11">
        <f t="shared" ref="AT97" si="1338">AT96-AT94</f>
        <v>0</v>
      </c>
      <c r="AU97" s="11">
        <f t="shared" ref="AU97" si="1339">AU96-AU94</f>
        <v>0</v>
      </c>
      <c r="AV97" s="11">
        <f t="shared" ref="AV97" si="1340">AV96-AV94</f>
        <v>0</v>
      </c>
      <c r="AW97" s="11">
        <f t="shared" ref="AW97" si="1341">AW96-AW94</f>
        <v>0</v>
      </c>
      <c r="AX97" s="11">
        <f t="shared" ref="AX97" si="1342">AX96-AX94</f>
        <v>-5</v>
      </c>
      <c r="AY97" s="11">
        <f t="shared" ref="AY97" si="1343">AY96-AY94</f>
        <v>0</v>
      </c>
      <c r="AZ97" s="11">
        <f t="shared" ref="AZ97" si="1344">AZ96-AZ94</f>
        <v>0</v>
      </c>
      <c r="BA97" s="11">
        <f t="shared" ref="BA97" si="1345">BA96-BA94</f>
        <v>0</v>
      </c>
      <c r="BB97" s="9">
        <v>0</v>
      </c>
      <c r="BC97" s="11">
        <f t="shared" ref="BC97" si="1346">BC96-BC94</f>
        <v>141</v>
      </c>
      <c r="BD97" s="11">
        <f t="shared" ref="BD97" si="1347">BD96-BD94</f>
        <v>120</v>
      </c>
      <c r="BE97" s="11">
        <f t="shared" ref="BE97" si="1348">BE96-BE94</f>
        <v>0</v>
      </c>
      <c r="BF97" s="11">
        <f t="shared" ref="BF97" si="1349">BF96-BF94</f>
        <v>-71</v>
      </c>
      <c r="BG97" s="11">
        <f t="shared" ref="BG97:BH97" si="1350">BG96-BG94</f>
        <v>-2759</v>
      </c>
      <c r="BH97" s="9">
        <f t="shared" si="1350"/>
        <v>-5810</v>
      </c>
      <c r="BI97" s="45">
        <f t="shared" ref="BI97" si="1351">BI96-BI94</f>
        <v>-3901</v>
      </c>
      <c r="BJ97" s="11">
        <f t="shared" ref="BJ97:BK97" si="1352">BJ96-BJ94</f>
        <v>0</v>
      </c>
      <c r="BK97" s="51">
        <f t="shared" si="1352"/>
        <v>-3901</v>
      </c>
      <c r="BM97" s="30">
        <f t="shared" si="1298"/>
        <v>-5810</v>
      </c>
    </row>
    <row r="98" spans="1:65" ht="15.75">
      <c r="A98" s="130"/>
      <c r="B98" s="5" t="s">
        <v>128</v>
      </c>
      <c r="C98" s="13">
        <f>C97/C94</f>
        <v>-5.3200556228412507E-2</v>
      </c>
      <c r="D98" s="13">
        <f t="shared" ref="D98" si="1353">D97/D94</f>
        <v>-5.1371419912107898E-2</v>
      </c>
      <c r="E98" s="13" t="e">
        <f t="shared" ref="E98" si="1354">E97/E94</f>
        <v>#DIV/0!</v>
      </c>
      <c r="F98" s="13">
        <f t="shared" ref="F98" si="1355">F97/F94</f>
        <v>-0.15297174407275088</v>
      </c>
      <c r="G98" s="13">
        <f t="shared" ref="G98" si="1356">G97/G94</f>
        <v>4.1606886657101862E-2</v>
      </c>
      <c r="H98" s="13" t="e">
        <f t="shared" ref="H98" si="1357">H97/H94</f>
        <v>#DIV/0!</v>
      </c>
      <c r="I98" s="13" t="e">
        <f t="shared" ref="I98" si="1358">I97/I94</f>
        <v>#DIV/0!</v>
      </c>
      <c r="J98" s="13" t="e">
        <f t="shared" ref="J98" si="1359">J97/J94</f>
        <v>#DIV/0!</v>
      </c>
      <c r="K98" s="13" t="e">
        <f t="shared" ref="K98" si="1360">K97/K94</f>
        <v>#DIV/0!</v>
      </c>
      <c r="L98" s="13">
        <f t="shared" ref="L98" si="1361">L97/L94</f>
        <v>-0.28176795580110497</v>
      </c>
      <c r="M98" s="13">
        <f t="shared" ref="M98" si="1362">M97/M94</f>
        <v>2.7792915531335151E-2</v>
      </c>
      <c r="N98" s="13">
        <f t="shared" ref="N98" si="1363">N97/N94</f>
        <v>0.86594202898550721</v>
      </c>
      <c r="O98" s="13">
        <f t="shared" ref="O98" si="1364">O97/O94</f>
        <v>-1</v>
      </c>
      <c r="P98" s="13">
        <f t="shared" ref="P98" si="1365">P97/P94</f>
        <v>-0.3669724770642202</v>
      </c>
      <c r="Q98" s="13" t="e">
        <f t="shared" ref="Q98" si="1366">Q97/Q94</f>
        <v>#DIV/0!</v>
      </c>
      <c r="R98" s="13">
        <f t="shared" ref="R98" si="1367">R97/R94</f>
        <v>0.23333333333333334</v>
      </c>
      <c r="S98" s="13">
        <f t="shared" ref="S98" si="1368">S97/S94</f>
        <v>-0.92559878455672073</v>
      </c>
      <c r="T98" s="13">
        <f t="shared" ref="T98:U98" si="1369">T97/T94</f>
        <v>2.1553455107111676</v>
      </c>
      <c r="U98" s="13" t="e">
        <f t="shared" si="1369"/>
        <v>#DIV/0!</v>
      </c>
      <c r="V98" s="163" t="e">
        <f t="shared" ref="V98" si="1370">V97/V94</f>
        <v>#DIV/0!</v>
      </c>
      <c r="W98" s="13" t="e">
        <f t="shared" ref="W98" si="1371">W97/W94</f>
        <v>#DIV/0!</v>
      </c>
      <c r="X98" s="13" t="e">
        <f t="shared" ref="X98" si="1372">X97/X94</f>
        <v>#DIV/0!</v>
      </c>
      <c r="Y98" s="13" t="e">
        <f t="shared" ref="Y98" si="1373">Y97/Y94</f>
        <v>#DIV/0!</v>
      </c>
      <c r="Z98" s="13" t="e">
        <f t="shared" ref="Z98" si="1374">Z97/Z94</f>
        <v>#DIV/0!</v>
      </c>
      <c r="AA98" s="13" t="e">
        <f t="shared" ref="AA98:AD98" si="1375">AA97/AA94</f>
        <v>#DIV/0!</v>
      </c>
      <c r="AB98" s="13" t="e">
        <f t="shared" ref="AB98" si="1376">AB97/AB94</f>
        <v>#DIV/0!</v>
      </c>
      <c r="AC98" s="163" t="e">
        <f t="shared" si="1375"/>
        <v>#DIV/0!</v>
      </c>
      <c r="AD98" s="14">
        <f t="shared" si="1375"/>
        <v>8.0685040934238943E-3</v>
      </c>
      <c r="AE98" s="13">
        <f t="shared" ref="AE98" si="1377">AE97/AE94</f>
        <v>-0.77272727272727271</v>
      </c>
      <c r="AF98" s="13" t="e">
        <f t="shared" ref="AF98" si="1378">AF97/AF94</f>
        <v>#DIV/0!</v>
      </c>
      <c r="AG98" s="13" t="e">
        <f t="shared" ref="AG98" si="1379">AG97/AG94</f>
        <v>#DIV/0!</v>
      </c>
      <c r="AH98" s="13" t="e">
        <f t="shared" ref="AH98" si="1380">AH97/AH94</f>
        <v>#DIV/0!</v>
      </c>
      <c r="AI98" s="13" t="e">
        <f t="shared" ref="AI98" si="1381">AI97/AI94</f>
        <v>#DIV/0!</v>
      </c>
      <c r="AJ98" s="13" t="e">
        <f t="shared" ref="AJ98" si="1382">AJ97/AJ94</f>
        <v>#DIV/0!</v>
      </c>
      <c r="AK98" s="13">
        <f t="shared" ref="AK98" si="1383">AK97/AK94</f>
        <v>-0.7338709677419355</v>
      </c>
      <c r="AL98" s="13">
        <f t="shared" ref="AL98" si="1384">AL97/AL94</f>
        <v>-0.18143023406181302</v>
      </c>
      <c r="AM98" s="13">
        <f t="shared" ref="AM98" si="1385">AM97/AM94</f>
        <v>-1.8414822439526506</v>
      </c>
      <c r="AN98" s="13" t="e">
        <f t="shared" ref="AN98" si="1386">AN97/AN94</f>
        <v>#DIV/0!</v>
      </c>
      <c r="AO98" s="163">
        <f t="shared" ref="AO98" si="1387">AO97/AO94</f>
        <v>0.21849525591340371</v>
      </c>
      <c r="AP98" s="13" t="e">
        <f t="shared" ref="AP98" si="1388">AP97/AP94</f>
        <v>#DIV/0!</v>
      </c>
      <c r="AQ98" s="163" t="e">
        <f t="shared" ref="AQ98" si="1389">AQ97/AQ94</f>
        <v>#DIV/0!</v>
      </c>
      <c r="AR98" s="13" t="e">
        <f t="shared" ref="AR98" si="1390">AR97/AR94</f>
        <v>#DIV/0!</v>
      </c>
      <c r="AS98" s="13" t="e">
        <f t="shared" ref="AS98" si="1391">AS97/AS94</f>
        <v>#DIV/0!</v>
      </c>
      <c r="AT98" s="13" t="e">
        <f t="shared" ref="AT98" si="1392">AT97/AT94</f>
        <v>#DIV/0!</v>
      </c>
      <c r="AU98" s="13" t="e">
        <f t="shared" ref="AU98" si="1393">AU97/AU94</f>
        <v>#DIV/0!</v>
      </c>
      <c r="AV98" s="13" t="e">
        <f t="shared" ref="AV98" si="1394">AV97/AV94</f>
        <v>#DIV/0!</v>
      </c>
      <c r="AW98" s="13" t="e">
        <f t="shared" ref="AW98" si="1395">AW97/AW94</f>
        <v>#DIV/0!</v>
      </c>
      <c r="AX98" s="13">
        <f t="shared" ref="AX98" si="1396">AX97/AX94</f>
        <v>-0.26315789473684209</v>
      </c>
      <c r="AY98" s="13" t="e">
        <f t="shared" ref="AY98" si="1397">AY97/AY94</f>
        <v>#DIV/0!</v>
      </c>
      <c r="AZ98" s="13" t="e">
        <f t="shared" ref="AZ98" si="1398">AZ97/AZ94</f>
        <v>#DIV/0!</v>
      </c>
      <c r="BA98" s="13" t="e">
        <f t="shared" ref="BA98" si="1399">BA97/BA94</f>
        <v>#DIV/0!</v>
      </c>
      <c r="BB98" s="163">
        <v>0</v>
      </c>
      <c r="BC98" s="13">
        <f t="shared" ref="BC98" si="1400">BC97/BC94</f>
        <v>0.14114114114114115</v>
      </c>
      <c r="BD98" s="13">
        <f t="shared" ref="BD98" si="1401">BD97/BD94</f>
        <v>0.11764705882352941</v>
      </c>
      <c r="BE98" s="13" t="e">
        <f t="shared" ref="BE98" si="1402">BE97/BE94</f>
        <v>#DIV/0!</v>
      </c>
      <c r="BF98" s="13">
        <f t="shared" ref="BF98" si="1403">BF97/BF94</f>
        <v>-0.51824817518248179</v>
      </c>
      <c r="BG98" s="13">
        <f t="shared" ref="BG98:BH98" si="1404">BG97/BG94</f>
        <v>-0.80719719133996493</v>
      </c>
      <c r="BH98" s="163">
        <f t="shared" si="1404"/>
        <v>-0.25349040139616058</v>
      </c>
      <c r="BI98" s="46">
        <f t="shared" ref="BI98" si="1405">BI97/BI94</f>
        <v>-1.5031654715069032E-2</v>
      </c>
      <c r="BJ98" s="13" t="e">
        <f t="shared" ref="BJ98:BK98" si="1406">BJ97/BJ94</f>
        <v>#DIV/0!</v>
      </c>
      <c r="BK98" s="52">
        <f t="shared" si="1406"/>
        <v>-1.5031654715069032E-2</v>
      </c>
      <c r="BM98" s="163" t="e">
        <f t="shared" ref="BM98" si="1407">BM97/BM94</f>
        <v>#DIV/0!</v>
      </c>
    </row>
    <row r="99" spans="1:65" ht="15.75">
      <c r="A99" s="130"/>
      <c r="B99" s="5" t="s">
        <v>129</v>
      </c>
      <c r="C99" s="11">
        <f>C96-C95</f>
        <v>279</v>
      </c>
      <c r="D99" s="11">
        <f t="shared" ref="D99:BK99" si="1408">D96-D95</f>
        <v>1579</v>
      </c>
      <c r="E99" s="11">
        <f t="shared" si="1408"/>
        <v>-36</v>
      </c>
      <c r="F99" s="11">
        <f t="shared" si="1408"/>
        <v>109</v>
      </c>
      <c r="G99" s="11">
        <f t="shared" si="1408"/>
        <v>55</v>
      </c>
      <c r="H99" s="11">
        <f t="shared" si="1408"/>
        <v>0</v>
      </c>
      <c r="I99" s="11">
        <f t="shared" si="1408"/>
        <v>0</v>
      </c>
      <c r="J99" s="11">
        <f t="shared" si="1408"/>
        <v>0</v>
      </c>
      <c r="K99" s="11">
        <f t="shared" si="1408"/>
        <v>0</v>
      </c>
      <c r="L99" s="11">
        <f t="shared" si="1408"/>
        <v>-133</v>
      </c>
      <c r="M99" s="11">
        <f t="shared" si="1408"/>
        <v>-441</v>
      </c>
      <c r="N99" s="11">
        <f t="shared" si="1408"/>
        <v>165</v>
      </c>
      <c r="O99" s="11">
        <f t="shared" si="1408"/>
        <v>-29</v>
      </c>
      <c r="P99" s="11">
        <f t="shared" si="1408"/>
        <v>-313</v>
      </c>
      <c r="Q99" s="11">
        <f t="shared" si="1408"/>
        <v>0</v>
      </c>
      <c r="R99" s="11">
        <f t="shared" si="1408"/>
        <v>-74</v>
      </c>
      <c r="S99" s="11">
        <f t="shared" si="1408"/>
        <v>-101272</v>
      </c>
      <c r="T99" s="11">
        <f t="shared" si="1408"/>
        <v>131949</v>
      </c>
      <c r="U99" s="11">
        <f t="shared" ref="U99" si="1409">U96-U95</f>
        <v>0</v>
      </c>
      <c r="V99" s="9">
        <f t="shared" si="1408"/>
        <v>0</v>
      </c>
      <c r="W99" s="11">
        <f t="shared" si="1408"/>
        <v>0</v>
      </c>
      <c r="X99" s="11">
        <f t="shared" si="1408"/>
        <v>0</v>
      </c>
      <c r="Y99" s="11">
        <f t="shared" si="1408"/>
        <v>0</v>
      </c>
      <c r="Z99" s="11">
        <f t="shared" si="1408"/>
        <v>0</v>
      </c>
      <c r="AA99" s="11">
        <f t="shared" si="1408"/>
        <v>0</v>
      </c>
      <c r="AB99" s="11">
        <f t="shared" ref="AB99" si="1410">AB96-AB95</f>
        <v>0</v>
      </c>
      <c r="AC99" s="9">
        <f t="shared" ref="AC99:AD99" si="1411">AC96-AC95</f>
        <v>0</v>
      </c>
      <c r="AD99" s="10">
        <f t="shared" si="1411"/>
        <v>31838</v>
      </c>
      <c r="AE99" s="11">
        <f t="shared" si="1408"/>
        <v>7</v>
      </c>
      <c r="AF99" s="11">
        <f t="shared" si="1408"/>
        <v>6</v>
      </c>
      <c r="AG99" s="11">
        <f t="shared" si="1408"/>
        <v>14</v>
      </c>
      <c r="AH99" s="11">
        <f t="shared" si="1408"/>
        <v>0</v>
      </c>
      <c r="AI99" s="11">
        <f t="shared" si="1408"/>
        <v>0</v>
      </c>
      <c r="AJ99" s="11">
        <f t="shared" si="1408"/>
        <v>0</v>
      </c>
      <c r="AK99" s="11">
        <f t="shared" si="1408"/>
        <v>32</v>
      </c>
      <c r="AL99" s="11">
        <f t="shared" si="1408"/>
        <v>-2939</v>
      </c>
      <c r="AM99" s="11">
        <f t="shared" si="1408"/>
        <v>-904</v>
      </c>
      <c r="AN99" s="11">
        <f t="shared" si="1408"/>
        <v>4</v>
      </c>
      <c r="AO99" s="9">
        <f t="shared" si="1408"/>
        <v>4724</v>
      </c>
      <c r="AP99" s="11">
        <f t="shared" si="1408"/>
        <v>0</v>
      </c>
      <c r="AQ99" s="9">
        <f t="shared" si="1408"/>
        <v>0</v>
      </c>
      <c r="AR99" s="11">
        <f t="shared" si="1408"/>
        <v>0</v>
      </c>
      <c r="AS99" s="11">
        <f t="shared" si="1408"/>
        <v>0</v>
      </c>
      <c r="AT99" s="11">
        <f t="shared" si="1408"/>
        <v>0</v>
      </c>
      <c r="AU99" s="11">
        <f t="shared" si="1408"/>
        <v>0</v>
      </c>
      <c r="AV99" s="11">
        <f t="shared" si="1408"/>
        <v>0</v>
      </c>
      <c r="AW99" s="11">
        <f t="shared" si="1408"/>
        <v>0</v>
      </c>
      <c r="AX99" s="11">
        <f t="shared" si="1408"/>
        <v>-8</v>
      </c>
      <c r="AY99" s="11">
        <f t="shared" si="1408"/>
        <v>0</v>
      </c>
      <c r="AZ99" s="11">
        <f t="shared" si="1408"/>
        <v>0</v>
      </c>
      <c r="BA99" s="11">
        <f t="shared" si="1408"/>
        <v>0</v>
      </c>
      <c r="BB99" s="9">
        <f t="shared" si="1408"/>
        <v>0</v>
      </c>
      <c r="BC99" s="11">
        <f t="shared" si="1408"/>
        <v>250</v>
      </c>
      <c r="BD99" s="11">
        <f t="shared" si="1408"/>
        <v>250</v>
      </c>
      <c r="BE99" s="11">
        <f t="shared" si="1408"/>
        <v>0</v>
      </c>
      <c r="BF99" s="11">
        <f t="shared" si="1408"/>
        <v>43</v>
      </c>
      <c r="BG99" s="11">
        <f t="shared" si="1408"/>
        <v>212</v>
      </c>
      <c r="BH99" s="9">
        <f t="shared" si="1408"/>
        <v>1691</v>
      </c>
      <c r="BI99" s="45">
        <f t="shared" si="1408"/>
        <v>33529</v>
      </c>
      <c r="BJ99" s="11">
        <f t="shared" si="1408"/>
        <v>0</v>
      </c>
      <c r="BK99" s="51">
        <f t="shared" si="1408"/>
        <v>33529</v>
      </c>
      <c r="BM99" s="30">
        <f t="shared" si="1298"/>
        <v>1691</v>
      </c>
    </row>
    <row r="100" spans="1:65" ht="15.75">
      <c r="A100" s="130"/>
      <c r="B100" s="5" t="s">
        <v>130</v>
      </c>
      <c r="C100" s="13">
        <f>C99/C95</f>
        <v>1.3395429229882849E-2</v>
      </c>
      <c r="D100" s="13">
        <f t="shared" ref="D100" si="1412">D99/D95</f>
        <v>0.14431953203546294</v>
      </c>
      <c r="E100" s="13">
        <f t="shared" ref="E100" si="1413">E99/E95</f>
        <v>-1</v>
      </c>
      <c r="F100" s="13">
        <f t="shared" ref="F100" si="1414">F99/F95</f>
        <v>4.3617446978791517E-2</v>
      </c>
      <c r="G100" s="13">
        <f t="shared" ref="G100" si="1415">G99/G95</f>
        <v>3.937007874015748E-2</v>
      </c>
      <c r="H100" s="13" t="e">
        <f t="shared" ref="H100" si="1416">H99/H95</f>
        <v>#DIV/0!</v>
      </c>
      <c r="I100" s="13" t="e">
        <f t="shared" ref="I100" si="1417">I99/I95</f>
        <v>#DIV/0!</v>
      </c>
      <c r="J100" s="13" t="e">
        <f t="shared" ref="J100" si="1418">J99/J95</f>
        <v>#DIV/0!</v>
      </c>
      <c r="K100" s="13" t="e">
        <f t="shared" ref="K100" si="1419">K99/K95</f>
        <v>#DIV/0!</v>
      </c>
      <c r="L100" s="13">
        <f t="shared" ref="L100" si="1420">L99/L95</f>
        <v>-0.50570342205323193</v>
      </c>
      <c r="M100" s="13">
        <f t="shared" ref="M100" si="1421">M99/M95</f>
        <v>-0.18951439621830685</v>
      </c>
      <c r="N100" s="13">
        <f t="shared" ref="N100" si="1422">N99/N95</f>
        <v>0.47142857142857142</v>
      </c>
      <c r="O100" s="13">
        <f t="shared" ref="O100" si="1423">O99/O95</f>
        <v>-1</v>
      </c>
      <c r="P100" s="13">
        <f t="shared" ref="P100" si="1424">P99/P95</f>
        <v>-0.60192307692307689</v>
      </c>
      <c r="Q100" s="13" t="e">
        <f t="shared" ref="Q100" si="1425">Q99/Q95</f>
        <v>#DIV/0!</v>
      </c>
      <c r="R100" s="13">
        <f t="shared" ref="R100" si="1426">R99/R95</f>
        <v>-0.33333333333333331</v>
      </c>
      <c r="S100" s="13">
        <f t="shared" ref="S100" si="1427">S99/S95</f>
        <v>-0.91021193219607777</v>
      </c>
      <c r="T100" s="13">
        <f t="shared" ref="T100:U100" si="1428">T99/T95</f>
        <v>2.3564004571755124</v>
      </c>
      <c r="U100" s="13" t="e">
        <f t="shared" si="1428"/>
        <v>#DIV/0!</v>
      </c>
      <c r="V100" s="163" t="e">
        <f t="shared" ref="V100" si="1429">V99/V95</f>
        <v>#DIV/0!</v>
      </c>
      <c r="W100" s="13" t="e">
        <f t="shared" ref="W100" si="1430">W99/W95</f>
        <v>#DIV/0!</v>
      </c>
      <c r="X100" s="13" t="e">
        <f t="shared" ref="X100" si="1431">X99/X95</f>
        <v>#DIV/0!</v>
      </c>
      <c r="Y100" s="13" t="e">
        <f t="shared" ref="Y100" si="1432">Y99/Y95</f>
        <v>#DIV/0!</v>
      </c>
      <c r="Z100" s="13" t="e">
        <f t="shared" ref="Z100" si="1433">Z99/Z95</f>
        <v>#DIV/0!</v>
      </c>
      <c r="AA100" s="13" t="e">
        <f t="shared" ref="AA100:AD100" si="1434">AA99/AA95</f>
        <v>#DIV/0!</v>
      </c>
      <c r="AB100" s="13" t="e">
        <f t="shared" ref="AB100" si="1435">AB99/AB95</f>
        <v>#DIV/0!</v>
      </c>
      <c r="AC100" s="163" t="e">
        <f t="shared" si="1434"/>
        <v>#DIV/0!</v>
      </c>
      <c r="AD100" s="14">
        <f t="shared" si="1434"/>
        <v>0.1540523539942904</v>
      </c>
      <c r="AE100" s="13">
        <f t="shared" ref="AE100" si="1436">AE99/AE95</f>
        <v>2.3333333333333335</v>
      </c>
      <c r="AF100" s="13">
        <f t="shared" ref="AF100" si="1437">AF99/AF95</f>
        <v>1.2</v>
      </c>
      <c r="AG100" s="13">
        <f t="shared" ref="AG100" si="1438">AG99/AG95</f>
        <v>6.7961165048543687E-2</v>
      </c>
      <c r="AH100" s="13" t="e">
        <f t="shared" ref="AH100" si="1439">AH99/AH95</f>
        <v>#DIV/0!</v>
      </c>
      <c r="AI100" s="13" t="e">
        <f t="shared" ref="AI100" si="1440">AI99/AI95</f>
        <v>#DIV/0!</v>
      </c>
      <c r="AJ100" s="13" t="e">
        <f t="shared" ref="AJ100" si="1441">AJ99/AJ95</f>
        <v>#DIV/0!</v>
      </c>
      <c r="AK100" s="13">
        <f t="shared" ref="AK100" si="1442">AK99/AK95</f>
        <v>32</v>
      </c>
      <c r="AL100" s="13">
        <f t="shared" ref="AL100" si="1443">AL99/AL95</f>
        <v>-0.31707843348797066</v>
      </c>
      <c r="AM100" s="13">
        <f t="shared" ref="AM100" si="1444">AM99/AM95</f>
        <v>1.2366621067031465</v>
      </c>
      <c r="AN100" s="13" t="e">
        <f t="shared" ref="AN100" si="1445">AN99/AN95</f>
        <v>#DIV/0!</v>
      </c>
      <c r="AO100" s="163">
        <f t="shared" ref="AO100" si="1446">AO99/AO95</f>
        <v>1.0751024123805188</v>
      </c>
      <c r="AP100" s="13" t="e">
        <f t="shared" ref="AP100" si="1447">AP99/AP95</f>
        <v>#DIV/0!</v>
      </c>
      <c r="AQ100" s="163" t="e">
        <f t="shared" ref="AQ100" si="1448">AQ99/AQ95</f>
        <v>#DIV/0!</v>
      </c>
      <c r="AR100" s="13" t="e">
        <f t="shared" ref="AR100" si="1449">AR99/AR95</f>
        <v>#DIV/0!</v>
      </c>
      <c r="AS100" s="13" t="e">
        <f t="shared" ref="AS100" si="1450">AS99/AS95</f>
        <v>#DIV/0!</v>
      </c>
      <c r="AT100" s="13" t="e">
        <f t="shared" ref="AT100" si="1451">AT99/AT95</f>
        <v>#DIV/0!</v>
      </c>
      <c r="AU100" s="13" t="e">
        <f t="shared" ref="AU100" si="1452">AU99/AU95</f>
        <v>#DIV/0!</v>
      </c>
      <c r="AV100" s="13" t="e">
        <f t="shared" ref="AV100" si="1453">AV99/AV95</f>
        <v>#DIV/0!</v>
      </c>
      <c r="AW100" s="13" t="e">
        <f t="shared" ref="AW100" si="1454">AW99/AW95</f>
        <v>#DIV/0!</v>
      </c>
      <c r="AX100" s="13">
        <f t="shared" ref="AX100" si="1455">AX99/AX95</f>
        <v>-0.36363636363636365</v>
      </c>
      <c r="AY100" s="13" t="e">
        <f t="shared" ref="AY100" si="1456">AY99/AY95</f>
        <v>#DIV/0!</v>
      </c>
      <c r="AZ100" s="13" t="e">
        <f t="shared" ref="AZ100" si="1457">AZ99/AZ95</f>
        <v>#DIV/0!</v>
      </c>
      <c r="BA100" s="13" t="e">
        <f t="shared" ref="BA100" si="1458">BA99/BA95</f>
        <v>#DIV/0!</v>
      </c>
      <c r="BB100" s="163" t="e">
        <f t="shared" ref="BB100" si="1459">BB99/BB95</f>
        <v>#DIV/0!</v>
      </c>
      <c r="BC100" s="13">
        <f t="shared" ref="BC100" si="1460">BC99/BC95</f>
        <v>0.2808988764044944</v>
      </c>
      <c r="BD100" s="13">
        <f t="shared" ref="BD100" si="1461">BD99/BD95</f>
        <v>0.2808988764044944</v>
      </c>
      <c r="BE100" s="13" t="e">
        <f t="shared" ref="BE100" si="1462">BE99/BE95</f>
        <v>#DIV/0!</v>
      </c>
      <c r="BF100" s="13">
        <f t="shared" ref="BF100" si="1463">BF99/BF95</f>
        <v>1.8695652173913044</v>
      </c>
      <c r="BG100" s="13">
        <f t="shared" ref="BG100:BH100" si="1464">BG99/BG95</f>
        <v>0.47427293064876958</v>
      </c>
      <c r="BH100" s="163">
        <f t="shared" si="1464"/>
        <v>0.10966988780076529</v>
      </c>
      <c r="BI100" s="46">
        <f t="shared" ref="BI100" si="1465">BI99/BI95</f>
        <v>0.15097100711876771</v>
      </c>
      <c r="BJ100" s="13" t="e">
        <f t="shared" ref="BJ100:BK100" si="1466">BJ99/BJ95</f>
        <v>#DIV/0!</v>
      </c>
      <c r="BK100" s="52">
        <f t="shared" si="1466"/>
        <v>0.15097100711876771</v>
      </c>
      <c r="BM100" s="14">
        <f t="shared" ref="BM100" si="1467">BM99/BM95</f>
        <v>0.10966988780076529</v>
      </c>
    </row>
    <row r="101" spans="1:65" ht="15.75">
      <c r="A101" s="130"/>
      <c r="B101" s="5" t="s">
        <v>307</v>
      </c>
      <c r="C101" s="128">
        <f>C96/C93</f>
        <v>0.17988818245350879</v>
      </c>
      <c r="D101" s="128">
        <f t="shared" ref="D101:BK101" si="1468">D96/D93</f>
        <v>0.1802476245321048</v>
      </c>
      <c r="E101" s="128" t="e">
        <f t="shared" si="1468"/>
        <v>#DIV/0!</v>
      </c>
      <c r="F101" s="128">
        <f t="shared" si="1468"/>
        <v>0.16096778175533885</v>
      </c>
      <c r="G101" s="128">
        <f t="shared" si="1468"/>
        <v>0.19782016348773843</v>
      </c>
      <c r="H101" s="128" t="e">
        <f t="shared" si="1468"/>
        <v>#DIV/0!</v>
      </c>
      <c r="I101" s="128" t="e">
        <f t="shared" si="1468"/>
        <v>#DIV/0!</v>
      </c>
      <c r="J101" s="128" t="e">
        <f t="shared" si="1468"/>
        <v>#DIV/0!</v>
      </c>
      <c r="K101" s="128" t="e">
        <f t="shared" si="1468"/>
        <v>#DIV/0!</v>
      </c>
      <c r="L101" s="128">
        <f t="shared" si="1468"/>
        <v>0.13698630136986301</v>
      </c>
      <c r="M101" s="128">
        <f t="shared" si="1468"/>
        <v>0.19531897265948633</v>
      </c>
      <c r="N101" s="128">
        <f t="shared" si="1468"/>
        <v>0.35443909153475567</v>
      </c>
      <c r="O101" s="128">
        <f t="shared" si="1468"/>
        <v>0</v>
      </c>
      <c r="P101" s="128">
        <f t="shared" si="1468"/>
        <v>0.12041884816753927</v>
      </c>
      <c r="Q101" s="128" t="e">
        <f t="shared" si="1468"/>
        <v>#DIV/0!</v>
      </c>
      <c r="R101" s="128">
        <f t="shared" si="1468"/>
        <v>0.23307086614173228</v>
      </c>
      <c r="S101" s="128">
        <f t="shared" si="1468"/>
        <v>3.7200607721639654E-2</v>
      </c>
      <c r="T101" s="128">
        <f t="shared" si="1468"/>
        <v>0.59951896852561304</v>
      </c>
      <c r="U101" s="128" t="e">
        <f t="shared" si="1468"/>
        <v>#DIV/0!</v>
      </c>
      <c r="V101" s="178" t="e">
        <f t="shared" si="1468"/>
        <v>#DIV/0!</v>
      </c>
      <c r="W101" s="128" t="e">
        <f t="shared" si="1468"/>
        <v>#DIV/0!</v>
      </c>
      <c r="X101" s="128" t="e">
        <f t="shared" si="1468"/>
        <v>#DIV/0!</v>
      </c>
      <c r="Y101" s="128" t="e">
        <f t="shared" si="1468"/>
        <v>#DIV/0!</v>
      </c>
      <c r="Z101" s="128" t="e">
        <f t="shared" si="1468"/>
        <v>#DIV/0!</v>
      </c>
      <c r="AA101" s="128" t="e">
        <f t="shared" si="1468"/>
        <v>#DIV/0!</v>
      </c>
      <c r="AB101" s="128" t="e">
        <f t="shared" ref="AB101" si="1469">AB96/AB93</f>
        <v>#DIV/0!</v>
      </c>
      <c r="AC101" s="178" t="e">
        <f t="shared" si="1468"/>
        <v>#DIV/0!</v>
      </c>
      <c r="AD101" s="217">
        <f t="shared" si="1468"/>
        <v>0.29551379265911365</v>
      </c>
      <c r="AE101" s="128">
        <f t="shared" si="1468"/>
        <v>5.4054054054054057E-2</v>
      </c>
      <c r="AF101" s="128" t="e">
        <f t="shared" si="1468"/>
        <v>#DIV/0!</v>
      </c>
      <c r="AG101" s="128" t="e">
        <f t="shared" si="1468"/>
        <v>#DIV/0!</v>
      </c>
      <c r="AH101" s="128" t="e">
        <f t="shared" si="1468"/>
        <v>#DIV/0!</v>
      </c>
      <c r="AI101" s="128" t="e">
        <f t="shared" si="1468"/>
        <v>#DIV/0!</v>
      </c>
      <c r="AJ101" s="128" t="e">
        <f t="shared" si="1468"/>
        <v>#DIV/0!</v>
      </c>
      <c r="AK101" s="128">
        <f t="shared" si="1468"/>
        <v>6.4202334630350189E-2</v>
      </c>
      <c r="AL101" s="128">
        <f t="shared" si="1468"/>
        <v>0.19649841683739988</v>
      </c>
      <c r="AM101" s="128">
        <f t="shared" si="1468"/>
        <v>-0.201951581027668</v>
      </c>
      <c r="AN101" s="128" t="e">
        <f t="shared" si="1468"/>
        <v>#DIV/0!</v>
      </c>
      <c r="AO101" s="178">
        <f t="shared" si="1468"/>
        <v>0.29237478355672419</v>
      </c>
      <c r="AP101" s="128" t="e">
        <f t="shared" si="1468"/>
        <v>#DIV/0!</v>
      </c>
      <c r="AQ101" s="178" t="e">
        <f t="shared" si="1468"/>
        <v>#DIV/0!</v>
      </c>
      <c r="AR101" s="128" t="e">
        <f t="shared" si="1468"/>
        <v>#DIV/0!</v>
      </c>
      <c r="AS101" s="128" t="e">
        <f t="shared" si="1468"/>
        <v>#DIV/0!</v>
      </c>
      <c r="AT101" s="128" t="e">
        <f t="shared" si="1468"/>
        <v>#DIV/0!</v>
      </c>
      <c r="AU101" s="128" t="e">
        <f t="shared" si="1468"/>
        <v>#DIV/0!</v>
      </c>
      <c r="AV101" s="128" t="e">
        <f t="shared" si="1468"/>
        <v>#DIV/0!</v>
      </c>
      <c r="AW101" s="128" t="e">
        <f t="shared" si="1468"/>
        <v>#DIV/0!</v>
      </c>
      <c r="AX101" s="128">
        <f t="shared" si="1468"/>
        <v>0.17721518987341772</v>
      </c>
      <c r="AY101" s="128" t="e">
        <f t="shared" si="1468"/>
        <v>#DIV/0!</v>
      </c>
      <c r="AZ101" s="128" t="e">
        <f t="shared" si="1468"/>
        <v>#DIV/0!</v>
      </c>
      <c r="BA101" s="128" t="e">
        <f t="shared" si="1468"/>
        <v>#DIV/0!</v>
      </c>
      <c r="BB101" s="178" t="e">
        <f t="shared" si="1468"/>
        <v>#DIV/0!</v>
      </c>
      <c r="BC101" s="128">
        <f t="shared" si="1468"/>
        <v>0.27417027417027418</v>
      </c>
      <c r="BD101" s="128">
        <f t="shared" si="1468"/>
        <v>0.26842477042618318</v>
      </c>
      <c r="BE101" s="128" t="e">
        <f t="shared" si="1468"/>
        <v>#DIV/0!</v>
      </c>
      <c r="BF101" s="128">
        <f t="shared" si="1468"/>
        <v>0.11558669001751314</v>
      </c>
      <c r="BG101" s="128">
        <f t="shared" si="1468"/>
        <v>4.6271591068670133E-2</v>
      </c>
      <c r="BH101" s="178">
        <f t="shared" si="1468"/>
        <v>0.17917731328278808</v>
      </c>
      <c r="BI101" s="128">
        <f t="shared" si="1468"/>
        <v>0.28320562648738962</v>
      </c>
      <c r="BJ101" s="128" t="e">
        <f t="shared" si="1468"/>
        <v>#DIV/0!</v>
      </c>
      <c r="BK101" s="128">
        <f t="shared" si="1468"/>
        <v>0.28320562648738962</v>
      </c>
      <c r="BM101" s="128" t="e">
        <f t="shared" ref="BM101" si="1470">BM96/BM93</f>
        <v>#DIV/0!</v>
      </c>
    </row>
    <row r="102" spans="1:65" s="181" customFormat="1" ht="15.75">
      <c r="A102" s="130"/>
      <c r="B102" s="5" t="s">
        <v>308</v>
      </c>
      <c r="C102" s="11">
        <f>C93-C96</f>
        <v>96227</v>
      </c>
      <c r="D102" s="11">
        <f t="shared" ref="D102:BK102" si="1471">D93-D96</f>
        <v>56940</v>
      </c>
      <c r="E102" s="11">
        <f t="shared" si="1471"/>
        <v>0</v>
      </c>
      <c r="F102" s="11">
        <f t="shared" si="1471"/>
        <v>13594</v>
      </c>
      <c r="G102" s="11">
        <f t="shared" si="1471"/>
        <v>5888</v>
      </c>
      <c r="H102" s="11">
        <f t="shared" si="1471"/>
        <v>0</v>
      </c>
      <c r="I102" s="11">
        <f t="shared" si="1471"/>
        <v>0</v>
      </c>
      <c r="J102" s="11">
        <f t="shared" si="1471"/>
        <v>0</v>
      </c>
      <c r="K102" s="11">
        <f t="shared" si="1471"/>
        <v>0</v>
      </c>
      <c r="L102" s="11">
        <f t="shared" si="1471"/>
        <v>819</v>
      </c>
      <c r="M102" s="11">
        <f t="shared" si="1471"/>
        <v>7770</v>
      </c>
      <c r="N102" s="11">
        <f t="shared" si="1471"/>
        <v>938</v>
      </c>
      <c r="O102" s="11">
        <f t="shared" si="1471"/>
        <v>311</v>
      </c>
      <c r="P102" s="11">
        <f t="shared" si="1471"/>
        <v>1512</v>
      </c>
      <c r="Q102" s="11">
        <f t="shared" si="1471"/>
        <v>0</v>
      </c>
      <c r="R102" s="11">
        <f t="shared" si="1471"/>
        <v>487</v>
      </c>
      <c r="S102" s="11">
        <f t="shared" si="1471"/>
        <v>258554</v>
      </c>
      <c r="T102" s="11">
        <f t="shared" si="1471"/>
        <v>125548</v>
      </c>
      <c r="U102" s="11">
        <f t="shared" si="1471"/>
        <v>0</v>
      </c>
      <c r="V102" s="11">
        <f t="shared" si="1471"/>
        <v>0</v>
      </c>
      <c r="W102" s="11">
        <f t="shared" si="1471"/>
        <v>0</v>
      </c>
      <c r="X102" s="11">
        <f t="shared" si="1471"/>
        <v>0</v>
      </c>
      <c r="Y102" s="11">
        <f t="shared" si="1471"/>
        <v>0</v>
      </c>
      <c r="Z102" s="11">
        <f t="shared" si="1471"/>
        <v>0</v>
      </c>
      <c r="AA102" s="11">
        <f t="shared" si="1471"/>
        <v>0</v>
      </c>
      <c r="AB102" s="11">
        <f t="shared" si="1471"/>
        <v>0</v>
      </c>
      <c r="AC102" s="11">
        <f t="shared" si="1471"/>
        <v>0</v>
      </c>
      <c r="AD102" s="11">
        <f t="shared" si="1471"/>
        <v>568588</v>
      </c>
      <c r="AE102" s="11">
        <f t="shared" si="1471"/>
        <v>175</v>
      </c>
      <c r="AF102" s="11">
        <f t="shared" si="1471"/>
        <v>-11</v>
      </c>
      <c r="AG102" s="11">
        <f t="shared" si="1471"/>
        <v>-220</v>
      </c>
      <c r="AH102" s="11">
        <f t="shared" si="1471"/>
        <v>0</v>
      </c>
      <c r="AI102" s="11">
        <f t="shared" si="1471"/>
        <v>0</v>
      </c>
      <c r="AJ102" s="11">
        <f t="shared" si="1471"/>
        <v>0</v>
      </c>
      <c r="AK102" s="11">
        <f t="shared" si="1471"/>
        <v>481</v>
      </c>
      <c r="AL102" s="11">
        <f t="shared" si="1471"/>
        <v>25884</v>
      </c>
      <c r="AM102" s="11">
        <f t="shared" si="1471"/>
        <v>9731</v>
      </c>
      <c r="AN102" s="11">
        <f t="shared" si="1471"/>
        <v>-4</v>
      </c>
      <c r="AO102" s="11">
        <f t="shared" si="1471"/>
        <v>22068</v>
      </c>
      <c r="AP102" s="11">
        <f t="shared" si="1471"/>
        <v>0</v>
      </c>
      <c r="AQ102" s="11">
        <f t="shared" si="1471"/>
        <v>0</v>
      </c>
      <c r="AR102" s="11">
        <f t="shared" si="1471"/>
        <v>0</v>
      </c>
      <c r="AS102" s="11">
        <f t="shared" si="1471"/>
        <v>0</v>
      </c>
      <c r="AT102" s="11">
        <f t="shared" si="1471"/>
        <v>0</v>
      </c>
      <c r="AU102" s="11">
        <f t="shared" si="1471"/>
        <v>0</v>
      </c>
      <c r="AV102" s="11">
        <f t="shared" si="1471"/>
        <v>0</v>
      </c>
      <c r="AW102" s="11">
        <f t="shared" si="1471"/>
        <v>0</v>
      </c>
      <c r="AX102" s="11">
        <f t="shared" si="1471"/>
        <v>65</v>
      </c>
      <c r="AY102" s="11">
        <f t="shared" si="1471"/>
        <v>0</v>
      </c>
      <c r="AZ102" s="11">
        <f t="shared" si="1471"/>
        <v>0</v>
      </c>
      <c r="BA102" s="11">
        <f t="shared" si="1471"/>
        <v>0</v>
      </c>
      <c r="BB102" s="11">
        <f t="shared" si="1471"/>
        <v>0</v>
      </c>
      <c r="BC102" s="11">
        <f t="shared" si="1471"/>
        <v>3018</v>
      </c>
      <c r="BD102" s="11">
        <f t="shared" si="1471"/>
        <v>3107</v>
      </c>
      <c r="BE102" s="11">
        <f t="shared" si="1471"/>
        <v>0</v>
      </c>
      <c r="BF102" s="11">
        <f t="shared" si="1471"/>
        <v>505</v>
      </c>
      <c r="BG102" s="11">
        <f t="shared" si="1471"/>
        <v>13583</v>
      </c>
      <c r="BH102" s="11">
        <f t="shared" si="1471"/>
        <v>78382</v>
      </c>
      <c r="BI102" s="11">
        <f t="shared" si="1471"/>
        <v>646970</v>
      </c>
      <c r="BJ102" s="11">
        <f t="shared" si="1471"/>
        <v>0</v>
      </c>
      <c r="BK102" s="11">
        <f t="shared" si="1471"/>
        <v>646970</v>
      </c>
      <c r="BL102" s="11">
        <f t="shared" ref="BL102:BM102" si="1472">BL96-BL93</f>
        <v>255606</v>
      </c>
      <c r="BM102" s="11">
        <f t="shared" si="1472"/>
        <v>17110</v>
      </c>
    </row>
    <row r="103" spans="1:65" s="181" customFormat="1" ht="15.7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6"/>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44"/>
      <c r="BJ103" s="5"/>
      <c r="BK103" s="50"/>
    </row>
    <row r="104" spans="1:65" s="234" customFormat="1" ht="15.75">
      <c r="A104" s="228" t="s">
        <v>39</v>
      </c>
      <c r="B104" s="222" t="str">
        <f>B93</f>
        <v xml:space="preserve">VOA 2024-25 </v>
      </c>
      <c r="C104" s="224">
        <v>219003</v>
      </c>
      <c r="D104" s="224">
        <v>137696</v>
      </c>
      <c r="E104" s="224">
        <v>0</v>
      </c>
      <c r="F104" s="224">
        <v>17451</v>
      </c>
      <c r="G104" s="224">
        <v>9890</v>
      </c>
      <c r="H104" s="224">
        <v>0</v>
      </c>
      <c r="I104" s="224">
        <v>0</v>
      </c>
      <c r="J104" s="224">
        <v>0</v>
      </c>
      <c r="K104" s="224">
        <v>0</v>
      </c>
      <c r="L104" s="224">
        <v>20</v>
      </c>
      <c r="M104" s="224">
        <v>19957</v>
      </c>
      <c r="N104" s="224">
        <v>160</v>
      </c>
      <c r="O104" s="224">
        <v>2387</v>
      </c>
      <c r="P104" s="224">
        <v>21356</v>
      </c>
      <c r="Q104" s="224">
        <v>0</v>
      </c>
      <c r="R104" s="224">
        <v>681</v>
      </c>
      <c r="S104" s="224">
        <v>0</v>
      </c>
      <c r="T104" s="224">
        <v>0</v>
      </c>
      <c r="U104" s="224">
        <v>0</v>
      </c>
      <c r="V104" s="224">
        <v>0</v>
      </c>
      <c r="W104" s="224">
        <v>0</v>
      </c>
      <c r="X104" s="224">
        <v>0</v>
      </c>
      <c r="Y104" s="224">
        <v>0</v>
      </c>
      <c r="Z104" s="224">
        <v>0</v>
      </c>
      <c r="AA104" s="224">
        <v>0</v>
      </c>
      <c r="AB104" s="224">
        <v>0</v>
      </c>
      <c r="AC104" s="224">
        <v>0</v>
      </c>
      <c r="AD104" s="225">
        <f t="shared" ref="AD104" si="1473">SUM(C104:AC104)</f>
        <v>428601</v>
      </c>
      <c r="AE104" s="224">
        <v>1719</v>
      </c>
      <c r="AF104" s="224">
        <v>56</v>
      </c>
      <c r="AG104" s="224">
        <v>0</v>
      </c>
      <c r="AH104" s="224">
        <v>0</v>
      </c>
      <c r="AI104" s="224">
        <v>0</v>
      </c>
      <c r="AJ104" s="224">
        <v>0</v>
      </c>
      <c r="AK104" s="224">
        <v>286</v>
      </c>
      <c r="AL104" s="224">
        <v>261</v>
      </c>
      <c r="AM104" s="224">
        <v>0</v>
      </c>
      <c r="AN104" s="224">
        <v>0</v>
      </c>
      <c r="AO104" s="224">
        <v>3382</v>
      </c>
      <c r="AP104" s="224">
        <v>0</v>
      </c>
      <c r="AQ104" s="224">
        <v>0</v>
      </c>
      <c r="AR104" s="224">
        <v>0</v>
      </c>
      <c r="AS104" s="224">
        <v>0</v>
      </c>
      <c r="AT104" s="224">
        <v>0</v>
      </c>
      <c r="AU104" s="224">
        <v>0</v>
      </c>
      <c r="AV104" s="224">
        <v>0</v>
      </c>
      <c r="AW104" s="224">
        <v>0</v>
      </c>
      <c r="AX104" s="224">
        <v>27</v>
      </c>
      <c r="AY104" s="224">
        <v>0</v>
      </c>
      <c r="AZ104" s="224">
        <v>0</v>
      </c>
      <c r="BA104" s="224">
        <v>0</v>
      </c>
      <c r="BB104" s="224">
        <v>0</v>
      </c>
      <c r="BC104" s="224">
        <v>135</v>
      </c>
      <c r="BD104" s="224">
        <v>138</v>
      </c>
      <c r="BE104" s="224">
        <v>0</v>
      </c>
      <c r="BF104" s="224">
        <v>95</v>
      </c>
      <c r="BG104" s="232">
        <v>80664</v>
      </c>
      <c r="BH104" s="225">
        <f>SUM(AE104:BG104)</f>
        <v>86763</v>
      </c>
      <c r="BI104" s="230">
        <f>AD104+BH104</f>
        <v>515364</v>
      </c>
      <c r="BJ104" s="231">
        <v>0</v>
      </c>
      <c r="BK104" s="225">
        <f t="shared" ref="BK104:BK105" si="1474">BI104-BJ104</f>
        <v>515364</v>
      </c>
      <c r="BL104" s="234">
        <v>10</v>
      </c>
      <c r="BM104" s="235"/>
    </row>
    <row r="105" spans="1:65" s="41" customFormat="1" ht="15.75">
      <c r="A105" s="136"/>
      <c r="B105" s="218" t="s">
        <v>315</v>
      </c>
      <c r="C105" s="10">
        <v>41610</v>
      </c>
      <c r="D105" s="10">
        <v>26162</v>
      </c>
      <c r="E105" s="10">
        <v>0</v>
      </c>
      <c r="F105" s="10">
        <v>3316</v>
      </c>
      <c r="G105" s="10">
        <v>1880</v>
      </c>
      <c r="H105" s="10">
        <v>0</v>
      </c>
      <c r="I105" s="10">
        <v>0</v>
      </c>
      <c r="J105" s="10">
        <v>0</v>
      </c>
      <c r="K105" s="10">
        <v>0</v>
      </c>
      <c r="L105" s="10">
        <v>4</v>
      </c>
      <c r="M105" s="10">
        <v>3792</v>
      </c>
      <c r="N105" s="10">
        <v>30</v>
      </c>
      <c r="O105" s="10">
        <v>454</v>
      </c>
      <c r="P105" s="10">
        <v>4058</v>
      </c>
      <c r="Q105" s="10">
        <v>0</v>
      </c>
      <c r="R105" s="10">
        <v>129</v>
      </c>
      <c r="S105" s="10">
        <v>0</v>
      </c>
      <c r="T105" s="10">
        <v>0</v>
      </c>
      <c r="U105" s="10">
        <v>0</v>
      </c>
      <c r="V105" s="10">
        <v>0</v>
      </c>
      <c r="W105" s="10">
        <v>0</v>
      </c>
      <c r="X105" s="10">
        <v>0</v>
      </c>
      <c r="Y105" s="10">
        <v>0</v>
      </c>
      <c r="Z105" s="10">
        <v>0</v>
      </c>
      <c r="AA105" s="10">
        <v>0</v>
      </c>
      <c r="AB105" s="10">
        <v>0</v>
      </c>
      <c r="AC105" s="10">
        <v>0</v>
      </c>
      <c r="AD105" s="123">
        <f t="shared" ref="AD105" si="1475">SUM(C105:AC105)</f>
        <v>81435</v>
      </c>
      <c r="AE105" s="10">
        <v>412</v>
      </c>
      <c r="AF105" s="10">
        <v>13</v>
      </c>
      <c r="AG105" s="10">
        <v>0</v>
      </c>
      <c r="AH105" s="10">
        <v>0</v>
      </c>
      <c r="AI105" s="10">
        <v>0</v>
      </c>
      <c r="AJ105" s="10">
        <v>0</v>
      </c>
      <c r="AK105" s="10">
        <v>69</v>
      </c>
      <c r="AL105" s="10">
        <v>62</v>
      </c>
      <c r="AM105" s="10">
        <v>0</v>
      </c>
      <c r="AN105" s="10">
        <v>0</v>
      </c>
      <c r="AO105" s="10">
        <v>812</v>
      </c>
      <c r="AP105" s="10">
        <v>0</v>
      </c>
      <c r="AQ105" s="10">
        <v>0</v>
      </c>
      <c r="AR105" s="10">
        <v>0</v>
      </c>
      <c r="AS105" s="10">
        <v>0</v>
      </c>
      <c r="AT105" s="10">
        <v>0</v>
      </c>
      <c r="AU105" s="10">
        <v>0</v>
      </c>
      <c r="AV105" s="10">
        <v>0</v>
      </c>
      <c r="AW105" s="10">
        <v>0</v>
      </c>
      <c r="AX105" s="10">
        <v>6</v>
      </c>
      <c r="AY105" s="10">
        <v>0</v>
      </c>
      <c r="AZ105" s="10">
        <v>0</v>
      </c>
      <c r="BA105" s="10">
        <v>0</v>
      </c>
      <c r="BB105" s="10">
        <v>0</v>
      </c>
      <c r="BC105" s="10">
        <v>32</v>
      </c>
      <c r="BD105" s="10">
        <v>32</v>
      </c>
      <c r="BE105" s="10">
        <v>0</v>
      </c>
      <c r="BF105" s="10">
        <v>23</v>
      </c>
      <c r="BG105" s="10">
        <v>19359</v>
      </c>
      <c r="BH105" s="10">
        <f>SUM(AE105:BG105)</f>
        <v>20820</v>
      </c>
      <c r="BI105" s="220">
        <f>AD105+BH105</f>
        <v>102255</v>
      </c>
      <c r="BJ105" s="10">
        <v>0</v>
      </c>
      <c r="BK105" s="10">
        <f t="shared" si="1474"/>
        <v>102255</v>
      </c>
      <c r="BM105" s="219"/>
    </row>
    <row r="106" spans="1:65" ht="15.75">
      <c r="A106" s="130"/>
      <c r="B106" s="12" t="s">
        <v>316</v>
      </c>
      <c r="C106" s="9">
        <f>IF('Upto Month COPPY'!$K$4="",0,'Upto Month COPPY'!$K$4)</f>
        <v>39113</v>
      </c>
      <c r="D106" s="9">
        <f>IF('Upto Month COPPY'!$K$5="",0,'Upto Month COPPY'!$K$5)</f>
        <v>19929</v>
      </c>
      <c r="E106" s="9">
        <f>IF('Upto Month COPPY'!$K$6="",0,'Upto Month COPPY'!$K$6)</f>
        <v>0</v>
      </c>
      <c r="F106" s="9">
        <f>IF('Upto Month COPPY'!$K$7="",0,'Upto Month COPPY'!$K$7)</f>
        <v>2737</v>
      </c>
      <c r="G106" s="9">
        <f>IF('Upto Month COPPY'!$K$8="",0,'Upto Month COPPY'!$K$8)</f>
        <v>1825</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10</v>
      </c>
      <c r="M106" s="9">
        <f>IF('Upto Month COPPY'!$K$14="",0,'Upto Month COPPY'!$K$14)</f>
        <v>2403</v>
      </c>
      <c r="N106" s="9">
        <f>IF('Upto Month COPPY'!$K$15="",0,'Upto Month COPPY'!$K$15)</f>
        <v>41</v>
      </c>
      <c r="O106" s="9">
        <f>IF('Upto Month COPPY'!$K$16="",0,'Upto Month COPPY'!$K$16)</f>
        <v>624</v>
      </c>
      <c r="P106" s="9">
        <f>IF('Upto Month COPPY'!$K$17="",0,'Upto Month COPPY'!$K$17)</f>
        <v>6735</v>
      </c>
      <c r="Q106" s="9">
        <f>IF('Upto Month COPPY'!$K$18="",0,'Upto Month COPPY'!$K$18)</f>
        <v>0</v>
      </c>
      <c r="R106" s="9">
        <f>IF('Upto Month COPPY'!$K$21="",0,'Upto Month COPPY'!$K$21)</f>
        <v>210</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0</v>
      </c>
      <c r="Z106" s="9">
        <f>IF('Upto Month COPPY'!$K$43="",0,'Upto Month COPPY'!$K$43)</f>
        <v>0</v>
      </c>
      <c r="AA106" s="9">
        <f>IF('Upto Month COPPY'!$K$44="",0,'Upto Month COPPY'!$K$44)</f>
        <v>0</v>
      </c>
      <c r="AB106" s="9">
        <f>IF('Upto Month COPPY'!$K$48="",0,'Upto Month COPPY'!$K$48)</f>
        <v>0</v>
      </c>
      <c r="AC106" s="9">
        <f>IF('Upto Month COPPY'!$K$51="",0,'Upto Month COPPY'!$K$51)</f>
        <v>0</v>
      </c>
      <c r="AD106" s="123">
        <f t="shared" ref="AD106:AD107" si="1476">SUM(C106:AC106)</f>
        <v>73627</v>
      </c>
      <c r="AE106" s="9">
        <f>IF('Upto Month COPPY'!$K$19="",0,'Upto Month COPPY'!$K$19)</f>
        <v>207</v>
      </c>
      <c r="AF106" s="9">
        <f>IF('Upto Month COPPY'!$K$20="",0,'Upto Month COPPY'!$K$20)</f>
        <v>28</v>
      </c>
      <c r="AG106" s="9">
        <f>IF('Upto Month COPPY'!$K$22="",0,'Upto Month COPPY'!$K$22)</f>
        <v>0</v>
      </c>
      <c r="AH106" s="9">
        <f>IF('Upto Month COPPY'!$K$23="",0,'Upto Month COPPY'!$K$23)</f>
        <v>0</v>
      </c>
      <c r="AI106" s="9">
        <f>IF('Upto Month COPPY'!$K$24="",0,'Upto Month COPPY'!$K$24)</f>
        <v>0</v>
      </c>
      <c r="AJ106" s="9">
        <f>IF('Upto Month COPPY'!$K$25="",0,'Upto Month COPPY'!$K$25)</f>
        <v>0</v>
      </c>
      <c r="AK106" s="9">
        <f>IF('Upto Month COPPY'!$K$28="",0,'Upto Month COPPY'!$K$28)</f>
        <v>213</v>
      </c>
      <c r="AL106" s="9">
        <f>IF('Upto Month COPPY'!$K$29="",0,'Upto Month COPPY'!$K$29)</f>
        <v>0</v>
      </c>
      <c r="AM106" s="9">
        <f>IF('Upto Month COPPY'!$K$31="",0,'Upto Month COPPY'!$K$31)</f>
        <v>0</v>
      </c>
      <c r="AN106" s="9">
        <f>IF('Upto Month COPPY'!$K$32="",0,'Upto Month COPPY'!$K$32)</f>
        <v>0</v>
      </c>
      <c r="AO106" s="9">
        <f>IF('Upto Month COPPY'!$K$33="",0,'Upto Month COPPY'!$K$33)</f>
        <v>420</v>
      </c>
      <c r="AP106" s="9">
        <f>IF('Upto Month COPPY'!$K$34="",0,'Upto Month COPPY'!$K$34)</f>
        <v>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7</v>
      </c>
      <c r="AX106" s="9">
        <f>IF('Upto Month COPPY'!$K$46="",0,'Upto Month COPPY'!$K$46)</f>
        <v>0</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19</v>
      </c>
      <c r="BD106" s="9">
        <f>IF('Upto Month COPPY'!$K$54="",0,'Upto Month COPPY'!$K$54)</f>
        <v>19</v>
      </c>
      <c r="BE106" s="9">
        <f>IF('Upto Month COPPY'!$K$55="",0,'Upto Month COPPY'!$K$55)</f>
        <v>0</v>
      </c>
      <c r="BF106" s="9">
        <f>IF('Upto Month COPPY'!$K$56="",0,'Upto Month COPPY'!$K$56)</f>
        <v>2</v>
      </c>
      <c r="BG106" s="9">
        <f>IF('Upto Month COPPY'!$K$58="",0,'Upto Month COPPY'!$K$58)</f>
        <v>7895</v>
      </c>
      <c r="BH106" s="9">
        <f>SUM(AE106:BG106)</f>
        <v>8810</v>
      </c>
      <c r="BI106" s="127">
        <f>AD106+BH106</f>
        <v>82437</v>
      </c>
      <c r="BJ106" s="9">
        <f>IF('Upto Month COPPY'!$K$60="",0,'Upto Month COPPY'!$K$60)</f>
        <v>0</v>
      </c>
      <c r="BK106" s="51">
        <f t="shared" ref="BK106:BK107" si="1477">BI106-BJ106</f>
        <v>82437</v>
      </c>
      <c r="BL106">
        <f>'Upto Month COPPY'!$K$61</f>
        <v>82436</v>
      </c>
      <c r="BM106" s="30">
        <f t="shared" ref="BM106:BM110" si="1478">BK106-AD106</f>
        <v>8810</v>
      </c>
    </row>
    <row r="107" spans="1:65" ht="15.75" customHeight="1">
      <c r="A107" s="130"/>
      <c r="B107" s="183" t="s">
        <v>317</v>
      </c>
      <c r="C107" s="9">
        <f>IF('Upto Month Current'!$K$4="",0,'Upto Month Current'!$K$4)</f>
        <v>29393</v>
      </c>
      <c r="D107" s="9">
        <f>IF('Upto Month Current'!$K$5="",0,'Upto Month Current'!$K$5)</f>
        <v>17907</v>
      </c>
      <c r="E107" s="9">
        <f>IF('Upto Month Current'!$K$6="",0,'Upto Month Current'!$K$6)</f>
        <v>0</v>
      </c>
      <c r="F107" s="9">
        <f>IF('Upto Month Current'!$K$7="",0,'Upto Month Current'!$K$7)</f>
        <v>2686</v>
      </c>
      <c r="G107" s="9">
        <f>IF('Upto Month Current'!$K$8="",0,'Upto Month Current'!$K$8)</f>
        <v>1809</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8</v>
      </c>
      <c r="M107" s="9">
        <f>IF('Upto Month Current'!$K$14="",0,'Upto Month Current'!$K$14)</f>
        <v>2247</v>
      </c>
      <c r="N107" s="9">
        <f>IF('Upto Month Current'!$K$15="",0,'Upto Month Current'!$K$15)</f>
        <v>0</v>
      </c>
      <c r="O107" s="9">
        <f>IF('Upto Month Current'!$K$16="",0,'Upto Month Current'!$K$16)</f>
        <v>169</v>
      </c>
      <c r="P107" s="9">
        <f>IF('Upto Month Current'!$K$17="",0,'Upto Month Current'!$K$17)</f>
        <v>4045</v>
      </c>
      <c r="Q107" s="9">
        <f>IF('Upto Month Current'!$K$18="",0,'Upto Month Current'!$K$18)</f>
        <v>0</v>
      </c>
      <c r="R107" s="9">
        <f>IF('Upto Month Current'!$K$21="",0,'Upto Month Current'!$K$21)</f>
        <v>22</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0</v>
      </c>
      <c r="Z107" s="9">
        <f>IF('Upto Month Current'!$K$43="",0,'Upto Month Current'!$K$43)</f>
        <v>0</v>
      </c>
      <c r="AA107" s="9">
        <f>IF('Upto Month Current'!$K$44="",0,'Upto Month Current'!$K$44)</f>
        <v>0</v>
      </c>
      <c r="AB107" s="9">
        <f>IF('Upto Month Current'!$K$48="",0,'Upto Month Current'!$K$48)</f>
        <v>0</v>
      </c>
      <c r="AC107" s="9">
        <f>IF('Upto Month Current'!$K$51="",0,'Upto Month Current'!$K$51)</f>
        <v>0</v>
      </c>
      <c r="AD107" s="123">
        <f t="shared" si="1476"/>
        <v>58286</v>
      </c>
      <c r="AE107" s="9">
        <f>IF('Upto Month Current'!$K$19="",0,'Upto Month Current'!$K$19)</f>
        <v>247</v>
      </c>
      <c r="AF107" s="9">
        <f>IF('Upto Month Current'!$K$20="",0,'Upto Month Current'!$K$20)</f>
        <v>23</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0</v>
      </c>
      <c r="AL107" s="9">
        <f>IF('Upto Month Current'!$K$29="",0,'Upto Month Current'!$K$29)</f>
        <v>858</v>
      </c>
      <c r="AM107" s="9">
        <f>IF('Upto Month Current'!$K$31="",0,'Upto Month Current'!$K$31)</f>
        <v>0</v>
      </c>
      <c r="AN107" s="9">
        <f>IF('Upto Month Current'!$K$32="",0,'Upto Month Current'!$K$32)</f>
        <v>0</v>
      </c>
      <c r="AO107" s="9">
        <f>IF('Upto Month Current'!$K$33="",0,'Upto Month Current'!$K$33)</f>
        <v>1394</v>
      </c>
      <c r="AP107" s="9">
        <f>IF('Upto Month Current'!$K$34="",0,'Upto Month Current'!$K$34)</f>
        <v>0</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0</v>
      </c>
      <c r="AY107" s="9">
        <f>IF('Upto Month Current'!$K$47="",0,'Upto Month Current'!$K$47)</f>
        <v>0</v>
      </c>
      <c r="AZ107" s="9">
        <f>IF('Upto Month Current'!$K$49="",0,'Upto Month Current'!$K$49)</f>
        <v>0</v>
      </c>
      <c r="BA107" s="9">
        <f>IF('Upto Month Current'!$K$50="",0,'Upto Month Current'!$K$50)</f>
        <v>0</v>
      </c>
      <c r="BB107" s="9">
        <f>IF('Upto Month Current'!$K$52="",0,'Upto Month Current'!$K$52)</f>
        <v>0</v>
      </c>
      <c r="BC107" s="9">
        <f>IF('Upto Month Current'!$K$53="",0,'Upto Month Current'!$K$53)</f>
        <v>84</v>
      </c>
      <c r="BD107" s="9">
        <f>IF('Upto Month Current'!$K$54="",0,'Upto Month Current'!$K$54)</f>
        <v>84</v>
      </c>
      <c r="BE107" s="9">
        <f>IF('Upto Month Current'!$K$55="",0,'Upto Month Current'!$K$55)</f>
        <v>0</v>
      </c>
      <c r="BF107" s="9">
        <f>IF('Upto Month Current'!$K$56="",0,'Upto Month Current'!$K$56)</f>
        <v>0</v>
      </c>
      <c r="BG107" s="9">
        <f>IF('Upto Month Current'!$K$58="",0,'Upto Month Current'!$K$58)</f>
        <v>9138</v>
      </c>
      <c r="BH107" s="9">
        <f>SUM(AE107:BG107)</f>
        <v>11828</v>
      </c>
      <c r="BI107" s="127">
        <f>AD107+BH107</f>
        <v>70114</v>
      </c>
      <c r="BJ107" s="9">
        <f>IF('Upto Month Current'!$K$60="",0,'Upto Month Current'!$K$60)</f>
        <v>0</v>
      </c>
      <c r="BK107" s="51">
        <f t="shared" si="1477"/>
        <v>70114</v>
      </c>
      <c r="BL107">
        <f>'Upto Month Current'!$K$61</f>
        <v>70113</v>
      </c>
      <c r="BM107" s="30">
        <f t="shared" si="1478"/>
        <v>11828</v>
      </c>
    </row>
    <row r="108" spans="1:65" ht="15.75">
      <c r="A108" s="130"/>
      <c r="B108" s="5" t="s">
        <v>127</v>
      </c>
      <c r="C108" s="11">
        <f>C107-C105</f>
        <v>-12217</v>
      </c>
      <c r="D108" s="11">
        <f t="shared" ref="D108" si="1479">D107-D105</f>
        <v>-8255</v>
      </c>
      <c r="E108" s="11">
        <f t="shared" ref="E108" si="1480">E107-E105</f>
        <v>0</v>
      </c>
      <c r="F108" s="11">
        <f t="shared" ref="F108" si="1481">F107-F105</f>
        <v>-630</v>
      </c>
      <c r="G108" s="11">
        <f t="shared" ref="G108" si="1482">G107-G105</f>
        <v>-71</v>
      </c>
      <c r="H108" s="11">
        <f t="shared" ref="H108" si="1483">H107-H105</f>
        <v>0</v>
      </c>
      <c r="I108" s="11">
        <f t="shared" ref="I108" si="1484">I107-I105</f>
        <v>0</v>
      </c>
      <c r="J108" s="11">
        <f t="shared" ref="J108" si="1485">J107-J105</f>
        <v>0</v>
      </c>
      <c r="K108" s="11">
        <f t="shared" ref="K108" si="1486">K107-K105</f>
        <v>0</v>
      </c>
      <c r="L108" s="11">
        <f t="shared" ref="L108" si="1487">L107-L105</f>
        <v>4</v>
      </c>
      <c r="M108" s="11">
        <f t="shared" ref="M108" si="1488">M107-M105</f>
        <v>-1545</v>
      </c>
      <c r="N108" s="11">
        <f t="shared" ref="N108" si="1489">N107-N105</f>
        <v>-30</v>
      </c>
      <c r="O108" s="11">
        <f t="shared" ref="O108" si="1490">O107-O105</f>
        <v>-285</v>
      </c>
      <c r="P108" s="11">
        <f t="shared" ref="P108" si="1491">P107-P105</f>
        <v>-13</v>
      </c>
      <c r="Q108" s="11">
        <f t="shared" ref="Q108" si="1492">Q107-Q105</f>
        <v>0</v>
      </c>
      <c r="R108" s="11">
        <f t="shared" ref="R108" si="1493">R107-R105</f>
        <v>-107</v>
      </c>
      <c r="S108" s="11">
        <f t="shared" ref="S108" si="1494">S107-S105</f>
        <v>0</v>
      </c>
      <c r="T108" s="11">
        <f t="shared" ref="T108:U108" si="1495">T107-T105</f>
        <v>0</v>
      </c>
      <c r="U108" s="11">
        <f t="shared" si="1495"/>
        <v>0</v>
      </c>
      <c r="V108" s="9">
        <f t="shared" ref="V108" si="1496">V107-V105</f>
        <v>0</v>
      </c>
      <c r="W108" s="11">
        <f t="shared" ref="W108" si="1497">W107-W105</f>
        <v>0</v>
      </c>
      <c r="X108" s="11">
        <f t="shared" ref="X108" si="1498">X107-X105</f>
        <v>0</v>
      </c>
      <c r="Y108" s="11">
        <f t="shared" ref="Y108" si="1499">Y107-Y105</f>
        <v>0</v>
      </c>
      <c r="Z108" s="11">
        <f t="shared" ref="Z108" si="1500">Z107-Z105</f>
        <v>0</v>
      </c>
      <c r="AA108" s="11">
        <f t="shared" ref="AA108:AD108" si="1501">AA107-AA105</f>
        <v>0</v>
      </c>
      <c r="AB108" s="11">
        <f t="shared" ref="AB108" si="1502">AB107-AB105</f>
        <v>0</v>
      </c>
      <c r="AC108" s="9">
        <f t="shared" si="1501"/>
        <v>0</v>
      </c>
      <c r="AD108" s="10">
        <f t="shared" si="1501"/>
        <v>-23149</v>
      </c>
      <c r="AE108" s="11">
        <f t="shared" ref="AE108" si="1503">AE107-AE105</f>
        <v>-165</v>
      </c>
      <c r="AF108" s="11">
        <f t="shared" ref="AF108" si="1504">AF107-AF105</f>
        <v>10</v>
      </c>
      <c r="AG108" s="11">
        <f t="shared" ref="AG108" si="1505">AG107-AG105</f>
        <v>0</v>
      </c>
      <c r="AH108" s="11">
        <f t="shared" ref="AH108" si="1506">AH107-AH105</f>
        <v>0</v>
      </c>
      <c r="AI108" s="11">
        <f t="shared" ref="AI108" si="1507">AI107-AI105</f>
        <v>0</v>
      </c>
      <c r="AJ108" s="11">
        <f t="shared" ref="AJ108" si="1508">AJ107-AJ105</f>
        <v>0</v>
      </c>
      <c r="AK108" s="11">
        <f t="shared" ref="AK108" si="1509">AK107-AK105</f>
        <v>-69</v>
      </c>
      <c r="AL108" s="11">
        <f t="shared" ref="AL108" si="1510">AL107-AL105</f>
        <v>796</v>
      </c>
      <c r="AM108" s="11">
        <f t="shared" ref="AM108" si="1511">AM107-AM105</f>
        <v>0</v>
      </c>
      <c r="AN108" s="11">
        <f t="shared" ref="AN108" si="1512">AN107-AN105</f>
        <v>0</v>
      </c>
      <c r="AO108" s="9">
        <f t="shared" ref="AO108" si="1513">AO107-AO105</f>
        <v>582</v>
      </c>
      <c r="AP108" s="11">
        <f t="shared" ref="AP108" si="1514">AP107-AP105</f>
        <v>0</v>
      </c>
      <c r="AQ108" s="9">
        <f t="shared" ref="AQ108" si="1515">AQ107-AQ105</f>
        <v>0</v>
      </c>
      <c r="AR108" s="11">
        <f t="shared" ref="AR108" si="1516">AR107-AR105</f>
        <v>0</v>
      </c>
      <c r="AS108" s="11">
        <f t="shared" ref="AS108" si="1517">AS107-AS105</f>
        <v>0</v>
      </c>
      <c r="AT108" s="11">
        <f t="shared" ref="AT108" si="1518">AT107-AT105</f>
        <v>0</v>
      </c>
      <c r="AU108" s="11">
        <f t="shared" ref="AU108" si="1519">AU107-AU105</f>
        <v>0</v>
      </c>
      <c r="AV108" s="11">
        <f t="shared" ref="AV108" si="1520">AV107-AV105</f>
        <v>0</v>
      </c>
      <c r="AW108" s="11">
        <f t="shared" ref="AW108" si="1521">AW107-AW105</f>
        <v>0</v>
      </c>
      <c r="AX108" s="11">
        <f t="shared" ref="AX108" si="1522">AX107-AX105</f>
        <v>-6</v>
      </c>
      <c r="AY108" s="11">
        <f t="shared" ref="AY108" si="1523">AY107-AY105</f>
        <v>0</v>
      </c>
      <c r="AZ108" s="11">
        <f t="shared" ref="AZ108" si="1524">AZ107-AZ105</f>
        <v>0</v>
      </c>
      <c r="BA108" s="11">
        <f t="shared" ref="BA108" si="1525">BA107-BA105</f>
        <v>0</v>
      </c>
      <c r="BB108" s="9">
        <f t="shared" ref="BB108" si="1526">BB107-BB105</f>
        <v>0</v>
      </c>
      <c r="BC108" s="11">
        <f t="shared" ref="BC108" si="1527">BC107-BC105</f>
        <v>52</v>
      </c>
      <c r="BD108" s="11">
        <f t="shared" ref="BD108" si="1528">BD107-BD105</f>
        <v>52</v>
      </c>
      <c r="BE108" s="11">
        <f t="shared" ref="BE108" si="1529">BE107-BE105</f>
        <v>0</v>
      </c>
      <c r="BF108" s="11">
        <f t="shared" ref="BF108" si="1530">BF107-BF105</f>
        <v>-23</v>
      </c>
      <c r="BG108" s="11">
        <f t="shared" ref="BG108:BH108" si="1531">BG107-BG105</f>
        <v>-10221</v>
      </c>
      <c r="BH108" s="9">
        <f t="shared" si="1531"/>
        <v>-8992</v>
      </c>
      <c r="BI108" s="45">
        <f t="shared" ref="BI108" si="1532">BI107-BI105</f>
        <v>-32141</v>
      </c>
      <c r="BJ108" s="11">
        <f t="shared" ref="BJ108:BK108" si="1533">BJ107-BJ105</f>
        <v>0</v>
      </c>
      <c r="BK108" s="51">
        <f t="shared" si="1533"/>
        <v>-32141</v>
      </c>
      <c r="BM108" s="30">
        <f t="shared" si="1478"/>
        <v>-8992</v>
      </c>
    </row>
    <row r="109" spans="1:65" ht="15.75">
      <c r="A109" s="130"/>
      <c r="B109" s="5" t="s">
        <v>128</v>
      </c>
      <c r="C109" s="13">
        <f>C108/C105</f>
        <v>-0.29360730593607304</v>
      </c>
      <c r="D109" s="13">
        <f t="shared" ref="D109" si="1534">D108/D105</f>
        <v>-0.3155339805825243</v>
      </c>
      <c r="E109" s="13" t="e">
        <f t="shared" ref="E109" si="1535">E108/E105</f>
        <v>#DIV/0!</v>
      </c>
      <c r="F109" s="13">
        <f t="shared" ref="F109" si="1536">F108/F105</f>
        <v>-0.18998793727382388</v>
      </c>
      <c r="G109" s="13">
        <f t="shared" ref="G109" si="1537">G108/G105</f>
        <v>-3.776595744680851E-2</v>
      </c>
      <c r="H109" s="13" t="e">
        <f t="shared" ref="H109" si="1538">H108/H105</f>
        <v>#DIV/0!</v>
      </c>
      <c r="I109" s="13" t="e">
        <f t="shared" ref="I109" si="1539">I108/I105</f>
        <v>#DIV/0!</v>
      </c>
      <c r="J109" s="13" t="e">
        <f t="shared" ref="J109" si="1540">J108/J105</f>
        <v>#DIV/0!</v>
      </c>
      <c r="K109" s="13" t="e">
        <f t="shared" ref="K109" si="1541">K108/K105</f>
        <v>#DIV/0!</v>
      </c>
      <c r="L109" s="13">
        <f t="shared" ref="L109" si="1542">L108/L105</f>
        <v>1</v>
      </c>
      <c r="M109" s="13">
        <f t="shared" ref="M109" si="1543">M108/M105</f>
        <v>-0.4074367088607595</v>
      </c>
      <c r="N109" s="13">
        <f t="shared" ref="N109" si="1544">N108/N105</f>
        <v>-1</v>
      </c>
      <c r="O109" s="13">
        <f t="shared" ref="O109" si="1545">O108/O105</f>
        <v>-0.6277533039647577</v>
      </c>
      <c r="P109" s="13">
        <f t="shared" ref="P109" si="1546">P108/P105</f>
        <v>-3.2035485460818135E-3</v>
      </c>
      <c r="Q109" s="13" t="e">
        <f t="shared" ref="Q109" si="1547">Q108/Q105</f>
        <v>#DIV/0!</v>
      </c>
      <c r="R109" s="13">
        <f t="shared" ref="R109" si="1548">R108/R105</f>
        <v>-0.8294573643410853</v>
      </c>
      <c r="S109" s="13" t="e">
        <f t="shared" ref="S109" si="1549">S108/S105</f>
        <v>#DIV/0!</v>
      </c>
      <c r="T109" s="13" t="e">
        <f t="shared" ref="T109:U109" si="1550">T108/T105</f>
        <v>#DIV/0!</v>
      </c>
      <c r="U109" s="13" t="e">
        <f t="shared" si="1550"/>
        <v>#DIV/0!</v>
      </c>
      <c r="V109" s="163" t="e">
        <f t="shared" ref="V109" si="1551">V108/V105</f>
        <v>#DIV/0!</v>
      </c>
      <c r="W109" s="13" t="e">
        <f t="shared" ref="W109" si="1552">W108/W105</f>
        <v>#DIV/0!</v>
      </c>
      <c r="X109" s="13" t="e">
        <f t="shared" ref="X109" si="1553">X108/X105</f>
        <v>#DIV/0!</v>
      </c>
      <c r="Y109" s="13" t="e">
        <f t="shared" ref="Y109" si="1554">Y108/Y105</f>
        <v>#DIV/0!</v>
      </c>
      <c r="Z109" s="13" t="e">
        <f t="shared" ref="Z109" si="1555">Z108/Z105</f>
        <v>#DIV/0!</v>
      </c>
      <c r="AA109" s="13" t="e">
        <f t="shared" ref="AA109:AD109" si="1556">AA108/AA105</f>
        <v>#DIV/0!</v>
      </c>
      <c r="AB109" s="13" t="e">
        <f t="shared" ref="AB109" si="1557">AB108/AB105</f>
        <v>#DIV/0!</v>
      </c>
      <c r="AC109" s="163" t="e">
        <f t="shared" si="1556"/>
        <v>#DIV/0!</v>
      </c>
      <c r="AD109" s="14">
        <f t="shared" si="1556"/>
        <v>-0.28426352305519742</v>
      </c>
      <c r="AE109" s="13">
        <f t="shared" ref="AE109" si="1558">AE108/AE105</f>
        <v>-0.40048543689320387</v>
      </c>
      <c r="AF109" s="13">
        <f t="shared" ref="AF109" si="1559">AF108/AF105</f>
        <v>0.76923076923076927</v>
      </c>
      <c r="AG109" s="13" t="e">
        <f t="shared" ref="AG109" si="1560">AG108/AG105</f>
        <v>#DIV/0!</v>
      </c>
      <c r="AH109" s="13" t="e">
        <f t="shared" ref="AH109" si="1561">AH108/AH105</f>
        <v>#DIV/0!</v>
      </c>
      <c r="AI109" s="13" t="e">
        <f t="shared" ref="AI109" si="1562">AI108/AI105</f>
        <v>#DIV/0!</v>
      </c>
      <c r="AJ109" s="13" t="e">
        <f t="shared" ref="AJ109" si="1563">AJ108/AJ105</f>
        <v>#DIV/0!</v>
      </c>
      <c r="AK109" s="13">
        <f t="shared" ref="AK109" si="1564">AK108/AK105</f>
        <v>-1</v>
      </c>
      <c r="AL109" s="13">
        <f t="shared" ref="AL109" si="1565">AL108/AL105</f>
        <v>12.838709677419354</v>
      </c>
      <c r="AM109" s="13" t="e">
        <f t="shared" ref="AM109" si="1566">AM108/AM105</f>
        <v>#DIV/0!</v>
      </c>
      <c r="AN109" s="13" t="e">
        <f t="shared" ref="AN109" si="1567">AN108/AN105</f>
        <v>#DIV/0!</v>
      </c>
      <c r="AO109" s="163">
        <f t="shared" ref="AO109" si="1568">AO108/AO105</f>
        <v>0.71674876847290636</v>
      </c>
      <c r="AP109" s="13" t="e">
        <f t="shared" ref="AP109" si="1569">AP108/AP105</f>
        <v>#DIV/0!</v>
      </c>
      <c r="AQ109" s="163" t="e">
        <f t="shared" ref="AQ109" si="1570">AQ108/AQ105</f>
        <v>#DIV/0!</v>
      </c>
      <c r="AR109" s="13" t="e">
        <f t="shared" ref="AR109" si="1571">AR108/AR105</f>
        <v>#DIV/0!</v>
      </c>
      <c r="AS109" s="13" t="e">
        <f t="shared" ref="AS109" si="1572">AS108/AS105</f>
        <v>#DIV/0!</v>
      </c>
      <c r="AT109" s="13" t="e">
        <f t="shared" ref="AT109" si="1573">AT108/AT105</f>
        <v>#DIV/0!</v>
      </c>
      <c r="AU109" s="13" t="e">
        <f t="shared" ref="AU109" si="1574">AU108/AU105</f>
        <v>#DIV/0!</v>
      </c>
      <c r="AV109" s="13" t="e">
        <f t="shared" ref="AV109" si="1575">AV108/AV105</f>
        <v>#DIV/0!</v>
      </c>
      <c r="AW109" s="13" t="e">
        <f t="shared" ref="AW109" si="1576">AW108/AW105</f>
        <v>#DIV/0!</v>
      </c>
      <c r="AX109" s="13">
        <f t="shared" ref="AX109" si="1577">AX108/AX105</f>
        <v>-1</v>
      </c>
      <c r="AY109" s="13" t="e">
        <f t="shared" ref="AY109" si="1578">AY108/AY105</f>
        <v>#DIV/0!</v>
      </c>
      <c r="AZ109" s="13" t="e">
        <f t="shared" ref="AZ109" si="1579">AZ108/AZ105</f>
        <v>#DIV/0!</v>
      </c>
      <c r="BA109" s="13" t="e">
        <f t="shared" ref="BA109" si="1580">BA108/BA105</f>
        <v>#DIV/0!</v>
      </c>
      <c r="BB109" s="163" t="e">
        <f t="shared" ref="BB109" si="1581">BB108/BB105</f>
        <v>#DIV/0!</v>
      </c>
      <c r="BC109" s="13">
        <f t="shared" ref="BC109" si="1582">BC108/BC105</f>
        <v>1.625</v>
      </c>
      <c r="BD109" s="13">
        <f t="shared" ref="BD109" si="1583">BD108/BD105</f>
        <v>1.625</v>
      </c>
      <c r="BE109" s="13" t="e">
        <f t="shared" ref="BE109" si="1584">BE108/BE105</f>
        <v>#DIV/0!</v>
      </c>
      <c r="BF109" s="13">
        <f t="shared" ref="BF109" si="1585">BF108/BF105</f>
        <v>-1</v>
      </c>
      <c r="BG109" s="13">
        <f t="shared" ref="BG109:BH109" si="1586">BG108/BG105</f>
        <v>-0.52797148613048195</v>
      </c>
      <c r="BH109" s="163">
        <f t="shared" si="1586"/>
        <v>-0.43189241114313159</v>
      </c>
      <c r="BI109" s="46">
        <f t="shared" ref="BI109" si="1587">BI108/BI105</f>
        <v>-0.31432203804214953</v>
      </c>
      <c r="BJ109" s="13" t="e">
        <f t="shared" ref="BJ109:BK109" si="1588">BJ108/BJ105</f>
        <v>#DIV/0!</v>
      </c>
      <c r="BK109" s="52">
        <f t="shared" si="1588"/>
        <v>-0.31432203804214953</v>
      </c>
      <c r="BM109" s="163" t="e">
        <f t="shared" ref="BM109" si="1589">BM108/BM105</f>
        <v>#DIV/0!</v>
      </c>
    </row>
    <row r="110" spans="1:65" ht="15.75">
      <c r="A110" s="130"/>
      <c r="B110" s="5" t="s">
        <v>129</v>
      </c>
      <c r="C110" s="11">
        <f>C107-C106</f>
        <v>-9720</v>
      </c>
      <c r="D110" s="11">
        <f t="shared" ref="D110:BK110" si="1590">D107-D106</f>
        <v>-2022</v>
      </c>
      <c r="E110" s="11">
        <f t="shared" si="1590"/>
        <v>0</v>
      </c>
      <c r="F110" s="11">
        <f t="shared" si="1590"/>
        <v>-51</v>
      </c>
      <c r="G110" s="11">
        <f t="shared" si="1590"/>
        <v>-16</v>
      </c>
      <c r="H110" s="11">
        <f t="shared" si="1590"/>
        <v>0</v>
      </c>
      <c r="I110" s="11">
        <f t="shared" si="1590"/>
        <v>0</v>
      </c>
      <c r="J110" s="11">
        <f t="shared" si="1590"/>
        <v>0</v>
      </c>
      <c r="K110" s="11">
        <f t="shared" si="1590"/>
        <v>0</v>
      </c>
      <c r="L110" s="11">
        <f t="shared" si="1590"/>
        <v>-2</v>
      </c>
      <c r="M110" s="11">
        <f t="shared" si="1590"/>
        <v>-156</v>
      </c>
      <c r="N110" s="11">
        <f t="shared" si="1590"/>
        <v>-41</v>
      </c>
      <c r="O110" s="11">
        <f t="shared" si="1590"/>
        <v>-455</v>
      </c>
      <c r="P110" s="11">
        <f t="shared" si="1590"/>
        <v>-2690</v>
      </c>
      <c r="Q110" s="11">
        <f t="shared" si="1590"/>
        <v>0</v>
      </c>
      <c r="R110" s="11">
        <f t="shared" si="1590"/>
        <v>-188</v>
      </c>
      <c r="S110" s="11">
        <f t="shared" si="1590"/>
        <v>0</v>
      </c>
      <c r="T110" s="11">
        <f t="shared" si="1590"/>
        <v>0</v>
      </c>
      <c r="U110" s="11">
        <f t="shared" ref="U110" si="1591">U107-U106</f>
        <v>0</v>
      </c>
      <c r="V110" s="9">
        <f t="shared" si="1590"/>
        <v>0</v>
      </c>
      <c r="W110" s="11">
        <f t="shared" si="1590"/>
        <v>0</v>
      </c>
      <c r="X110" s="11">
        <f t="shared" si="1590"/>
        <v>0</v>
      </c>
      <c r="Y110" s="11">
        <f t="shared" si="1590"/>
        <v>0</v>
      </c>
      <c r="Z110" s="11">
        <f t="shared" si="1590"/>
        <v>0</v>
      </c>
      <c r="AA110" s="11">
        <f t="shared" si="1590"/>
        <v>0</v>
      </c>
      <c r="AB110" s="11">
        <f t="shared" ref="AB110" si="1592">AB107-AB106</f>
        <v>0</v>
      </c>
      <c r="AC110" s="9">
        <f t="shared" ref="AC110:AD110" si="1593">AC107-AC106</f>
        <v>0</v>
      </c>
      <c r="AD110" s="10">
        <f t="shared" si="1593"/>
        <v>-15341</v>
      </c>
      <c r="AE110" s="11">
        <f t="shared" si="1590"/>
        <v>40</v>
      </c>
      <c r="AF110" s="11">
        <f t="shared" si="1590"/>
        <v>-5</v>
      </c>
      <c r="AG110" s="11">
        <f t="shared" si="1590"/>
        <v>0</v>
      </c>
      <c r="AH110" s="11">
        <f t="shared" si="1590"/>
        <v>0</v>
      </c>
      <c r="AI110" s="11">
        <f t="shared" si="1590"/>
        <v>0</v>
      </c>
      <c r="AJ110" s="11">
        <f t="shared" si="1590"/>
        <v>0</v>
      </c>
      <c r="AK110" s="11">
        <f t="shared" si="1590"/>
        <v>-213</v>
      </c>
      <c r="AL110" s="11">
        <f t="shared" si="1590"/>
        <v>858</v>
      </c>
      <c r="AM110" s="11">
        <f t="shared" si="1590"/>
        <v>0</v>
      </c>
      <c r="AN110" s="11">
        <f t="shared" si="1590"/>
        <v>0</v>
      </c>
      <c r="AO110" s="9">
        <f t="shared" si="1590"/>
        <v>974</v>
      </c>
      <c r="AP110" s="11">
        <f t="shared" si="1590"/>
        <v>0</v>
      </c>
      <c r="AQ110" s="9">
        <f t="shared" si="1590"/>
        <v>0</v>
      </c>
      <c r="AR110" s="11">
        <f t="shared" si="1590"/>
        <v>0</v>
      </c>
      <c r="AS110" s="11">
        <f t="shared" si="1590"/>
        <v>0</v>
      </c>
      <c r="AT110" s="11">
        <f t="shared" si="1590"/>
        <v>0</v>
      </c>
      <c r="AU110" s="11">
        <f t="shared" si="1590"/>
        <v>0</v>
      </c>
      <c r="AV110" s="11">
        <f t="shared" si="1590"/>
        <v>0</v>
      </c>
      <c r="AW110" s="11">
        <f t="shared" si="1590"/>
        <v>-7</v>
      </c>
      <c r="AX110" s="11">
        <f t="shared" si="1590"/>
        <v>0</v>
      </c>
      <c r="AY110" s="11">
        <f t="shared" si="1590"/>
        <v>0</v>
      </c>
      <c r="AZ110" s="11">
        <f t="shared" si="1590"/>
        <v>0</v>
      </c>
      <c r="BA110" s="11">
        <f t="shared" si="1590"/>
        <v>0</v>
      </c>
      <c r="BB110" s="9">
        <f t="shared" si="1590"/>
        <v>0</v>
      </c>
      <c r="BC110" s="11">
        <f t="shared" si="1590"/>
        <v>65</v>
      </c>
      <c r="BD110" s="11">
        <f t="shared" si="1590"/>
        <v>65</v>
      </c>
      <c r="BE110" s="11">
        <f t="shared" si="1590"/>
        <v>0</v>
      </c>
      <c r="BF110" s="11">
        <f t="shared" si="1590"/>
        <v>-2</v>
      </c>
      <c r="BG110" s="11">
        <f t="shared" si="1590"/>
        <v>1243</v>
      </c>
      <c r="BH110" s="9">
        <f t="shared" si="1590"/>
        <v>3018</v>
      </c>
      <c r="BI110" s="45">
        <f t="shared" si="1590"/>
        <v>-12323</v>
      </c>
      <c r="BJ110" s="11">
        <f t="shared" si="1590"/>
        <v>0</v>
      </c>
      <c r="BK110" s="51">
        <f t="shared" si="1590"/>
        <v>-12323</v>
      </c>
      <c r="BM110" s="30">
        <f t="shared" si="1478"/>
        <v>3018</v>
      </c>
    </row>
    <row r="111" spans="1:65" ht="15.75">
      <c r="A111" s="130"/>
      <c r="B111" s="5" t="s">
        <v>130</v>
      </c>
      <c r="C111" s="13">
        <f>C110/C106</f>
        <v>-0.24851072533428784</v>
      </c>
      <c r="D111" s="13">
        <f t="shared" ref="D111" si="1594">D110/D106</f>
        <v>-0.10146018365196448</v>
      </c>
      <c r="E111" s="13" t="e">
        <f t="shared" ref="E111" si="1595">E110/E106</f>
        <v>#DIV/0!</v>
      </c>
      <c r="F111" s="13">
        <f t="shared" ref="F111" si="1596">F110/F106</f>
        <v>-1.8633540372670808E-2</v>
      </c>
      <c r="G111" s="13">
        <f t="shared" ref="G111" si="1597">G110/G106</f>
        <v>-8.7671232876712323E-3</v>
      </c>
      <c r="H111" s="13" t="e">
        <f t="shared" ref="H111" si="1598">H110/H106</f>
        <v>#DIV/0!</v>
      </c>
      <c r="I111" s="13" t="e">
        <f t="shared" ref="I111" si="1599">I110/I106</f>
        <v>#DIV/0!</v>
      </c>
      <c r="J111" s="13" t="e">
        <f t="shared" ref="J111" si="1600">J110/J106</f>
        <v>#DIV/0!</v>
      </c>
      <c r="K111" s="13" t="e">
        <f t="shared" ref="K111" si="1601">K110/K106</f>
        <v>#DIV/0!</v>
      </c>
      <c r="L111" s="13">
        <f t="shared" ref="L111" si="1602">L110/L106</f>
        <v>-0.2</v>
      </c>
      <c r="M111" s="13">
        <f t="shared" ref="M111" si="1603">M110/M106</f>
        <v>-6.4918851435705374E-2</v>
      </c>
      <c r="N111" s="13">
        <f t="shared" ref="N111" si="1604">N110/N106</f>
        <v>-1</v>
      </c>
      <c r="O111" s="13">
        <f t="shared" ref="O111" si="1605">O110/O106</f>
        <v>-0.72916666666666663</v>
      </c>
      <c r="P111" s="13">
        <f t="shared" ref="P111" si="1606">P110/P106</f>
        <v>-0.39940608760207869</v>
      </c>
      <c r="Q111" s="13" t="e">
        <f t="shared" ref="Q111" si="1607">Q110/Q106</f>
        <v>#DIV/0!</v>
      </c>
      <c r="R111" s="13">
        <f t="shared" ref="R111" si="1608">R110/R106</f>
        <v>-0.89523809523809528</v>
      </c>
      <c r="S111" s="13" t="e">
        <f t="shared" ref="S111" si="1609">S110/S106</f>
        <v>#DIV/0!</v>
      </c>
      <c r="T111" s="13" t="e">
        <f t="shared" ref="T111:U111" si="1610">T110/T106</f>
        <v>#DIV/0!</v>
      </c>
      <c r="U111" s="13" t="e">
        <f t="shared" si="1610"/>
        <v>#DIV/0!</v>
      </c>
      <c r="V111" s="163" t="e">
        <f t="shared" ref="V111" si="1611">V110/V106</f>
        <v>#DIV/0!</v>
      </c>
      <c r="W111" s="13" t="e">
        <f t="shared" ref="W111" si="1612">W110/W106</f>
        <v>#DIV/0!</v>
      </c>
      <c r="X111" s="13" t="e">
        <f t="shared" ref="X111" si="1613">X110/X106</f>
        <v>#DIV/0!</v>
      </c>
      <c r="Y111" s="13" t="e">
        <f t="shared" ref="Y111" si="1614">Y110/Y106</f>
        <v>#DIV/0!</v>
      </c>
      <c r="Z111" s="13" t="e">
        <f t="shared" ref="Z111" si="1615">Z110/Z106</f>
        <v>#DIV/0!</v>
      </c>
      <c r="AA111" s="13" t="e">
        <f t="shared" ref="AA111:AD111" si="1616">AA110/AA106</f>
        <v>#DIV/0!</v>
      </c>
      <c r="AB111" s="13" t="e">
        <f t="shared" ref="AB111" si="1617">AB110/AB106</f>
        <v>#DIV/0!</v>
      </c>
      <c r="AC111" s="163" t="e">
        <f t="shared" si="1616"/>
        <v>#DIV/0!</v>
      </c>
      <c r="AD111" s="14">
        <f t="shared" si="1616"/>
        <v>-0.20836106319692504</v>
      </c>
      <c r="AE111" s="13">
        <f t="shared" ref="AE111" si="1618">AE110/AE106</f>
        <v>0.19323671497584541</v>
      </c>
      <c r="AF111" s="13">
        <f t="shared" ref="AF111" si="1619">AF110/AF106</f>
        <v>-0.17857142857142858</v>
      </c>
      <c r="AG111" s="13" t="e">
        <f t="shared" ref="AG111" si="1620">AG110/AG106</f>
        <v>#DIV/0!</v>
      </c>
      <c r="AH111" s="13" t="e">
        <f t="shared" ref="AH111" si="1621">AH110/AH106</f>
        <v>#DIV/0!</v>
      </c>
      <c r="AI111" s="13" t="e">
        <f t="shared" ref="AI111" si="1622">AI110/AI106</f>
        <v>#DIV/0!</v>
      </c>
      <c r="AJ111" s="13" t="e">
        <f t="shared" ref="AJ111" si="1623">AJ110/AJ106</f>
        <v>#DIV/0!</v>
      </c>
      <c r="AK111" s="13">
        <f t="shared" ref="AK111" si="1624">AK110/AK106</f>
        <v>-1</v>
      </c>
      <c r="AL111" s="13" t="e">
        <f t="shared" ref="AL111" si="1625">AL110/AL106</f>
        <v>#DIV/0!</v>
      </c>
      <c r="AM111" s="13" t="e">
        <f t="shared" ref="AM111" si="1626">AM110/AM106</f>
        <v>#DIV/0!</v>
      </c>
      <c r="AN111" s="13" t="e">
        <f t="shared" ref="AN111" si="1627">AN110/AN106</f>
        <v>#DIV/0!</v>
      </c>
      <c r="AO111" s="163">
        <f t="shared" ref="AO111" si="1628">AO110/AO106</f>
        <v>2.3190476190476192</v>
      </c>
      <c r="AP111" s="13" t="e">
        <f t="shared" ref="AP111" si="1629">AP110/AP106</f>
        <v>#DIV/0!</v>
      </c>
      <c r="AQ111" s="163" t="e">
        <f t="shared" ref="AQ111" si="1630">AQ110/AQ106</f>
        <v>#DIV/0!</v>
      </c>
      <c r="AR111" s="13" t="e">
        <f t="shared" ref="AR111" si="1631">AR110/AR106</f>
        <v>#DIV/0!</v>
      </c>
      <c r="AS111" s="13" t="e">
        <f t="shared" ref="AS111" si="1632">AS110/AS106</f>
        <v>#DIV/0!</v>
      </c>
      <c r="AT111" s="13" t="e">
        <f t="shared" ref="AT111" si="1633">AT110/AT106</f>
        <v>#DIV/0!</v>
      </c>
      <c r="AU111" s="13" t="e">
        <f t="shared" ref="AU111" si="1634">AU110/AU106</f>
        <v>#DIV/0!</v>
      </c>
      <c r="AV111" s="13" t="e">
        <f t="shared" ref="AV111" si="1635">AV110/AV106</f>
        <v>#DIV/0!</v>
      </c>
      <c r="AW111" s="13">
        <f t="shared" ref="AW111" si="1636">AW110/AW106</f>
        <v>-1</v>
      </c>
      <c r="AX111" s="13" t="e">
        <f t="shared" ref="AX111" si="1637">AX110/AX106</f>
        <v>#DIV/0!</v>
      </c>
      <c r="AY111" s="13" t="e">
        <f t="shared" ref="AY111" si="1638">AY110/AY106</f>
        <v>#DIV/0!</v>
      </c>
      <c r="AZ111" s="13" t="e">
        <f t="shared" ref="AZ111" si="1639">AZ110/AZ106</f>
        <v>#DIV/0!</v>
      </c>
      <c r="BA111" s="13" t="e">
        <f t="shared" ref="BA111" si="1640">BA110/BA106</f>
        <v>#DIV/0!</v>
      </c>
      <c r="BB111" s="163" t="e">
        <f t="shared" ref="BB111" si="1641">BB110/BB106</f>
        <v>#DIV/0!</v>
      </c>
      <c r="BC111" s="13">
        <f t="shared" ref="BC111" si="1642">BC110/BC106</f>
        <v>3.4210526315789473</v>
      </c>
      <c r="BD111" s="13">
        <f t="shared" ref="BD111" si="1643">BD110/BD106</f>
        <v>3.4210526315789473</v>
      </c>
      <c r="BE111" s="13" t="e">
        <f t="shared" ref="BE111" si="1644">BE110/BE106</f>
        <v>#DIV/0!</v>
      </c>
      <c r="BF111" s="13">
        <f t="shared" ref="BF111" si="1645">BF110/BF106</f>
        <v>-1</v>
      </c>
      <c r="BG111" s="13">
        <f t="shared" ref="BG111:BH111" si="1646">BG110/BG106</f>
        <v>0.15744141861937935</v>
      </c>
      <c r="BH111" s="163">
        <f t="shared" si="1646"/>
        <v>0.34256526674233823</v>
      </c>
      <c r="BI111" s="46">
        <f t="shared" ref="BI111" si="1647">BI110/BI106</f>
        <v>-0.14948384827201378</v>
      </c>
      <c r="BJ111" s="13" t="e">
        <f t="shared" ref="BJ111:BK111" si="1648">BJ110/BJ106</f>
        <v>#DIV/0!</v>
      </c>
      <c r="BK111" s="52">
        <f t="shared" si="1648"/>
        <v>-0.14948384827201378</v>
      </c>
      <c r="BM111" s="14">
        <f t="shared" ref="BM111" si="1649">BM110/BM106</f>
        <v>0.34256526674233823</v>
      </c>
    </row>
    <row r="112" spans="1:65" ht="15.75">
      <c r="A112" s="130"/>
      <c r="B112" s="5" t="s">
        <v>307</v>
      </c>
      <c r="C112" s="128">
        <f>C107/C104</f>
        <v>0.13421277334100445</v>
      </c>
      <c r="D112" s="128">
        <f t="shared" ref="D112:BK112" si="1650">D107/D104</f>
        <v>0.13004735068556822</v>
      </c>
      <c r="E112" s="128" t="e">
        <f t="shared" si="1650"/>
        <v>#DIV/0!</v>
      </c>
      <c r="F112" s="128">
        <f t="shared" si="1650"/>
        <v>0.15391668099249325</v>
      </c>
      <c r="G112" s="128">
        <f t="shared" si="1650"/>
        <v>0.18291203235591508</v>
      </c>
      <c r="H112" s="128" t="e">
        <f t="shared" si="1650"/>
        <v>#DIV/0!</v>
      </c>
      <c r="I112" s="128" t="e">
        <f t="shared" si="1650"/>
        <v>#DIV/0!</v>
      </c>
      <c r="J112" s="128" t="e">
        <f t="shared" si="1650"/>
        <v>#DIV/0!</v>
      </c>
      <c r="K112" s="128" t="e">
        <f t="shared" si="1650"/>
        <v>#DIV/0!</v>
      </c>
      <c r="L112" s="128">
        <f t="shared" si="1650"/>
        <v>0.4</v>
      </c>
      <c r="M112" s="128">
        <f t="shared" si="1650"/>
        <v>0.11259207295685725</v>
      </c>
      <c r="N112" s="128">
        <f t="shared" si="1650"/>
        <v>0</v>
      </c>
      <c r="O112" s="128">
        <f t="shared" si="1650"/>
        <v>7.0800167574361125E-2</v>
      </c>
      <c r="P112" s="128">
        <f t="shared" si="1650"/>
        <v>0.18940812886308298</v>
      </c>
      <c r="Q112" s="128" t="e">
        <f t="shared" si="1650"/>
        <v>#DIV/0!</v>
      </c>
      <c r="R112" s="128">
        <f t="shared" si="1650"/>
        <v>3.2305433186490456E-2</v>
      </c>
      <c r="S112" s="128" t="e">
        <f t="shared" si="1650"/>
        <v>#DIV/0!</v>
      </c>
      <c r="T112" s="128" t="e">
        <f t="shared" si="1650"/>
        <v>#DIV/0!</v>
      </c>
      <c r="U112" s="128" t="e">
        <f t="shared" si="1650"/>
        <v>#DIV/0!</v>
      </c>
      <c r="V112" s="178" t="e">
        <f t="shared" si="1650"/>
        <v>#DIV/0!</v>
      </c>
      <c r="W112" s="128" t="e">
        <f t="shared" si="1650"/>
        <v>#DIV/0!</v>
      </c>
      <c r="X112" s="128" t="e">
        <f t="shared" si="1650"/>
        <v>#DIV/0!</v>
      </c>
      <c r="Y112" s="128" t="e">
        <f t="shared" si="1650"/>
        <v>#DIV/0!</v>
      </c>
      <c r="Z112" s="128" t="e">
        <f t="shared" si="1650"/>
        <v>#DIV/0!</v>
      </c>
      <c r="AA112" s="128" t="e">
        <f t="shared" si="1650"/>
        <v>#DIV/0!</v>
      </c>
      <c r="AB112" s="128" t="e">
        <f t="shared" ref="AB112" si="1651">AB107/AB104</f>
        <v>#DIV/0!</v>
      </c>
      <c r="AC112" s="178" t="e">
        <f t="shared" si="1650"/>
        <v>#DIV/0!</v>
      </c>
      <c r="AD112" s="217">
        <f t="shared" si="1650"/>
        <v>0.13599128326812115</v>
      </c>
      <c r="AE112" s="128">
        <f t="shared" si="1650"/>
        <v>0.14368819080860964</v>
      </c>
      <c r="AF112" s="128">
        <f t="shared" si="1650"/>
        <v>0.4107142857142857</v>
      </c>
      <c r="AG112" s="128" t="e">
        <f t="shared" si="1650"/>
        <v>#DIV/0!</v>
      </c>
      <c r="AH112" s="128" t="e">
        <f t="shared" si="1650"/>
        <v>#DIV/0!</v>
      </c>
      <c r="AI112" s="128" t="e">
        <f t="shared" si="1650"/>
        <v>#DIV/0!</v>
      </c>
      <c r="AJ112" s="128" t="e">
        <f t="shared" si="1650"/>
        <v>#DIV/0!</v>
      </c>
      <c r="AK112" s="128">
        <f t="shared" si="1650"/>
        <v>0</v>
      </c>
      <c r="AL112" s="128">
        <f t="shared" si="1650"/>
        <v>3.2873563218390807</v>
      </c>
      <c r="AM112" s="128" t="e">
        <f t="shared" si="1650"/>
        <v>#DIV/0!</v>
      </c>
      <c r="AN112" s="128" t="e">
        <f t="shared" si="1650"/>
        <v>#DIV/0!</v>
      </c>
      <c r="AO112" s="178">
        <f t="shared" si="1650"/>
        <v>0.41218214074512122</v>
      </c>
      <c r="AP112" s="128" t="e">
        <f t="shared" si="1650"/>
        <v>#DIV/0!</v>
      </c>
      <c r="AQ112" s="178" t="e">
        <f t="shared" si="1650"/>
        <v>#DIV/0!</v>
      </c>
      <c r="AR112" s="128" t="e">
        <f t="shared" si="1650"/>
        <v>#DIV/0!</v>
      </c>
      <c r="AS112" s="128" t="e">
        <f t="shared" si="1650"/>
        <v>#DIV/0!</v>
      </c>
      <c r="AT112" s="128" t="e">
        <f t="shared" si="1650"/>
        <v>#DIV/0!</v>
      </c>
      <c r="AU112" s="128" t="e">
        <f t="shared" si="1650"/>
        <v>#DIV/0!</v>
      </c>
      <c r="AV112" s="128" t="e">
        <f t="shared" si="1650"/>
        <v>#DIV/0!</v>
      </c>
      <c r="AW112" s="128" t="e">
        <f t="shared" si="1650"/>
        <v>#DIV/0!</v>
      </c>
      <c r="AX112" s="128">
        <f t="shared" si="1650"/>
        <v>0</v>
      </c>
      <c r="AY112" s="128" t="e">
        <f t="shared" si="1650"/>
        <v>#DIV/0!</v>
      </c>
      <c r="AZ112" s="128" t="e">
        <f t="shared" si="1650"/>
        <v>#DIV/0!</v>
      </c>
      <c r="BA112" s="128" t="e">
        <f t="shared" si="1650"/>
        <v>#DIV/0!</v>
      </c>
      <c r="BB112" s="178" t="e">
        <f t="shared" si="1650"/>
        <v>#DIV/0!</v>
      </c>
      <c r="BC112" s="128">
        <f t="shared" si="1650"/>
        <v>0.62222222222222223</v>
      </c>
      <c r="BD112" s="128">
        <f t="shared" si="1650"/>
        <v>0.60869565217391308</v>
      </c>
      <c r="BE112" s="128" t="e">
        <f t="shared" si="1650"/>
        <v>#DIV/0!</v>
      </c>
      <c r="BF112" s="128">
        <f t="shared" si="1650"/>
        <v>0</v>
      </c>
      <c r="BG112" s="128">
        <f t="shared" si="1650"/>
        <v>0.11328473668551027</v>
      </c>
      <c r="BH112" s="178">
        <f t="shared" si="1650"/>
        <v>0.13632539216025263</v>
      </c>
      <c r="BI112" s="128">
        <f t="shared" si="1650"/>
        <v>0.13604753145349693</v>
      </c>
      <c r="BJ112" s="128" t="e">
        <f t="shared" si="1650"/>
        <v>#DIV/0!</v>
      </c>
      <c r="BK112" s="128">
        <f t="shared" si="1650"/>
        <v>0.13604753145349693</v>
      </c>
      <c r="BM112" s="128" t="e">
        <f t="shared" ref="BM112" si="1652">BM107/BM104</f>
        <v>#DIV/0!</v>
      </c>
    </row>
    <row r="113" spans="1:69" s="181" customFormat="1" ht="15.75">
      <c r="A113" s="130"/>
      <c r="B113" s="5" t="s">
        <v>308</v>
      </c>
      <c r="C113" s="11">
        <f>C104-C107</f>
        <v>189610</v>
      </c>
      <c r="D113" s="11">
        <f t="shared" ref="D113:BK113" si="1653">D104-D107</f>
        <v>119789</v>
      </c>
      <c r="E113" s="11">
        <f t="shared" si="1653"/>
        <v>0</v>
      </c>
      <c r="F113" s="11">
        <f t="shared" si="1653"/>
        <v>14765</v>
      </c>
      <c r="G113" s="11">
        <f t="shared" si="1653"/>
        <v>8081</v>
      </c>
      <c r="H113" s="11">
        <f t="shared" si="1653"/>
        <v>0</v>
      </c>
      <c r="I113" s="11">
        <f t="shared" si="1653"/>
        <v>0</v>
      </c>
      <c r="J113" s="11">
        <f t="shared" si="1653"/>
        <v>0</v>
      </c>
      <c r="K113" s="11">
        <f t="shared" si="1653"/>
        <v>0</v>
      </c>
      <c r="L113" s="11">
        <f t="shared" si="1653"/>
        <v>12</v>
      </c>
      <c r="M113" s="11">
        <f t="shared" si="1653"/>
        <v>17710</v>
      </c>
      <c r="N113" s="11">
        <f t="shared" si="1653"/>
        <v>160</v>
      </c>
      <c r="O113" s="11">
        <f t="shared" si="1653"/>
        <v>2218</v>
      </c>
      <c r="P113" s="11">
        <f t="shared" si="1653"/>
        <v>17311</v>
      </c>
      <c r="Q113" s="11">
        <f t="shared" si="1653"/>
        <v>0</v>
      </c>
      <c r="R113" s="11">
        <f t="shared" si="1653"/>
        <v>659</v>
      </c>
      <c r="S113" s="11">
        <f t="shared" si="1653"/>
        <v>0</v>
      </c>
      <c r="T113" s="11">
        <f t="shared" si="1653"/>
        <v>0</v>
      </c>
      <c r="U113" s="11">
        <f t="shared" si="1653"/>
        <v>0</v>
      </c>
      <c r="V113" s="11">
        <f t="shared" si="1653"/>
        <v>0</v>
      </c>
      <c r="W113" s="11">
        <f t="shared" si="1653"/>
        <v>0</v>
      </c>
      <c r="X113" s="11">
        <f t="shared" si="1653"/>
        <v>0</v>
      </c>
      <c r="Y113" s="11">
        <f t="shared" si="1653"/>
        <v>0</v>
      </c>
      <c r="Z113" s="11">
        <f t="shared" si="1653"/>
        <v>0</v>
      </c>
      <c r="AA113" s="11">
        <f t="shared" si="1653"/>
        <v>0</v>
      </c>
      <c r="AB113" s="11">
        <f t="shared" si="1653"/>
        <v>0</v>
      </c>
      <c r="AC113" s="11">
        <f t="shared" si="1653"/>
        <v>0</v>
      </c>
      <c r="AD113" s="11">
        <f t="shared" si="1653"/>
        <v>370315</v>
      </c>
      <c r="AE113" s="11">
        <f t="shared" si="1653"/>
        <v>1472</v>
      </c>
      <c r="AF113" s="11">
        <f t="shared" si="1653"/>
        <v>33</v>
      </c>
      <c r="AG113" s="11">
        <f t="shared" si="1653"/>
        <v>0</v>
      </c>
      <c r="AH113" s="11">
        <f t="shared" si="1653"/>
        <v>0</v>
      </c>
      <c r="AI113" s="11">
        <f t="shared" si="1653"/>
        <v>0</v>
      </c>
      <c r="AJ113" s="11">
        <f t="shared" si="1653"/>
        <v>0</v>
      </c>
      <c r="AK113" s="11">
        <f t="shared" si="1653"/>
        <v>286</v>
      </c>
      <c r="AL113" s="11">
        <f t="shared" si="1653"/>
        <v>-597</v>
      </c>
      <c r="AM113" s="11">
        <f t="shared" si="1653"/>
        <v>0</v>
      </c>
      <c r="AN113" s="11">
        <f t="shared" si="1653"/>
        <v>0</v>
      </c>
      <c r="AO113" s="11">
        <f t="shared" si="1653"/>
        <v>1988</v>
      </c>
      <c r="AP113" s="11">
        <f t="shared" si="1653"/>
        <v>0</v>
      </c>
      <c r="AQ113" s="11">
        <f t="shared" si="1653"/>
        <v>0</v>
      </c>
      <c r="AR113" s="11">
        <f t="shared" si="1653"/>
        <v>0</v>
      </c>
      <c r="AS113" s="11">
        <f t="shared" si="1653"/>
        <v>0</v>
      </c>
      <c r="AT113" s="11">
        <f t="shared" si="1653"/>
        <v>0</v>
      </c>
      <c r="AU113" s="11">
        <f t="shared" si="1653"/>
        <v>0</v>
      </c>
      <c r="AV113" s="11">
        <f t="shared" si="1653"/>
        <v>0</v>
      </c>
      <c r="AW113" s="11">
        <f t="shared" si="1653"/>
        <v>0</v>
      </c>
      <c r="AX113" s="11">
        <f t="shared" si="1653"/>
        <v>27</v>
      </c>
      <c r="AY113" s="11">
        <f t="shared" si="1653"/>
        <v>0</v>
      </c>
      <c r="AZ113" s="11">
        <f t="shared" si="1653"/>
        <v>0</v>
      </c>
      <c r="BA113" s="11">
        <f t="shared" si="1653"/>
        <v>0</v>
      </c>
      <c r="BB113" s="11">
        <f t="shared" si="1653"/>
        <v>0</v>
      </c>
      <c r="BC113" s="11">
        <f t="shared" si="1653"/>
        <v>51</v>
      </c>
      <c r="BD113" s="11">
        <f t="shared" si="1653"/>
        <v>54</v>
      </c>
      <c r="BE113" s="11">
        <f t="shared" si="1653"/>
        <v>0</v>
      </c>
      <c r="BF113" s="11">
        <f t="shared" si="1653"/>
        <v>95</v>
      </c>
      <c r="BG113" s="11">
        <f t="shared" si="1653"/>
        <v>71526</v>
      </c>
      <c r="BH113" s="11">
        <f t="shared" si="1653"/>
        <v>74935</v>
      </c>
      <c r="BI113" s="11">
        <f t="shared" si="1653"/>
        <v>445250</v>
      </c>
      <c r="BJ113" s="11">
        <f t="shared" si="1653"/>
        <v>0</v>
      </c>
      <c r="BK113" s="11">
        <f t="shared" si="1653"/>
        <v>445250</v>
      </c>
      <c r="BL113" s="11">
        <f t="shared" ref="BL113:BM113" si="1654">BL107-BL104</f>
        <v>70103</v>
      </c>
      <c r="BM113" s="11">
        <f t="shared" si="1654"/>
        <v>11828</v>
      </c>
    </row>
    <row r="114" spans="1:69" s="181" customFormat="1" ht="15.7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6"/>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44"/>
      <c r="BJ114" s="5"/>
      <c r="BK114" s="50"/>
    </row>
    <row r="115" spans="1:69" s="234" customFormat="1" ht="15.75">
      <c r="A115" s="228" t="s">
        <v>138</v>
      </c>
      <c r="B115" s="222" t="str">
        <f>B104</f>
        <v xml:space="preserve">VOA 2024-25 </v>
      </c>
      <c r="C115" s="224">
        <v>0</v>
      </c>
      <c r="D115" s="224">
        <v>0</v>
      </c>
      <c r="E115" s="224">
        <v>0</v>
      </c>
      <c r="F115" s="224">
        <v>0</v>
      </c>
      <c r="G115" s="224">
        <v>0</v>
      </c>
      <c r="H115" s="224">
        <v>379617</v>
      </c>
      <c r="I115" s="224">
        <v>0</v>
      </c>
      <c r="J115" s="224">
        <v>0</v>
      </c>
      <c r="K115" s="224">
        <v>0</v>
      </c>
      <c r="L115" s="224">
        <v>0</v>
      </c>
      <c r="M115" s="224">
        <v>0</v>
      </c>
      <c r="N115" s="224">
        <v>0</v>
      </c>
      <c r="O115" s="224">
        <v>0</v>
      </c>
      <c r="P115" s="224">
        <v>0</v>
      </c>
      <c r="Q115" s="224">
        <v>0</v>
      </c>
      <c r="R115" s="224">
        <v>0</v>
      </c>
      <c r="S115" s="224">
        <v>0</v>
      </c>
      <c r="T115" s="224">
        <v>0</v>
      </c>
      <c r="U115" s="224">
        <v>0</v>
      </c>
      <c r="V115" s="224">
        <v>0</v>
      </c>
      <c r="W115" s="224">
        <v>0</v>
      </c>
      <c r="X115" s="224">
        <v>0</v>
      </c>
      <c r="Y115" s="224">
        <v>0</v>
      </c>
      <c r="Z115" s="224">
        <v>0</v>
      </c>
      <c r="AA115" s="224">
        <v>0</v>
      </c>
      <c r="AB115" s="224">
        <v>0</v>
      </c>
      <c r="AC115" s="224">
        <v>0</v>
      </c>
      <c r="AD115" s="225">
        <f t="shared" ref="AD115:AD116" si="1655">SUM(C115:AC115)</f>
        <v>379617</v>
      </c>
      <c r="AE115" s="224">
        <v>0</v>
      </c>
      <c r="AF115" s="224">
        <v>0</v>
      </c>
      <c r="AG115" s="224">
        <v>0</v>
      </c>
      <c r="AH115" s="224">
        <v>0</v>
      </c>
      <c r="AI115" s="224">
        <v>0</v>
      </c>
      <c r="AJ115" s="224">
        <v>0</v>
      </c>
      <c r="AK115" s="224">
        <v>0</v>
      </c>
      <c r="AL115" s="224">
        <v>0</v>
      </c>
      <c r="AM115" s="224">
        <v>0</v>
      </c>
      <c r="AN115" s="224">
        <v>0</v>
      </c>
      <c r="AO115" s="224">
        <v>0</v>
      </c>
      <c r="AP115" s="224">
        <v>0</v>
      </c>
      <c r="AQ115" s="224">
        <v>0</v>
      </c>
      <c r="AR115" s="224">
        <v>0</v>
      </c>
      <c r="AS115" s="224">
        <v>0</v>
      </c>
      <c r="AT115" s="224">
        <v>0</v>
      </c>
      <c r="AU115" s="224">
        <v>0</v>
      </c>
      <c r="AV115" s="224">
        <v>0</v>
      </c>
      <c r="AW115" s="224">
        <v>0</v>
      </c>
      <c r="AX115" s="224">
        <v>0</v>
      </c>
      <c r="AY115" s="224">
        <v>0</v>
      </c>
      <c r="AZ115" s="224">
        <v>0</v>
      </c>
      <c r="BA115" s="224">
        <v>0</v>
      </c>
      <c r="BB115" s="224">
        <v>0</v>
      </c>
      <c r="BC115" s="224">
        <v>0</v>
      </c>
      <c r="BD115" s="224">
        <v>0</v>
      </c>
      <c r="BE115" s="224">
        <v>0</v>
      </c>
      <c r="BF115" s="224">
        <v>0</v>
      </c>
      <c r="BG115" s="265">
        <v>1564303</v>
      </c>
      <c r="BH115" s="225">
        <f>SUM(AE115:BG115)</f>
        <v>1564303</v>
      </c>
      <c r="BI115" s="230">
        <f>AD115+BH115</f>
        <v>1943920</v>
      </c>
      <c r="BJ115" s="231">
        <v>1561666</v>
      </c>
      <c r="BK115" s="225">
        <f t="shared" ref="BK115:BK116" si="1656">BI115-BJ115</f>
        <v>382254</v>
      </c>
      <c r="BL115" s="234">
        <v>11</v>
      </c>
      <c r="BM115" s="235"/>
      <c r="BP115" s="234">
        <f>3496425-53457</f>
        <v>3442968</v>
      </c>
      <c r="BQ115" s="235">
        <f>+BP115-BK104</f>
        <v>2927604</v>
      </c>
    </row>
    <row r="116" spans="1:69" s="41" customFormat="1" ht="15.75">
      <c r="A116" s="136"/>
      <c r="B116" s="218" t="s">
        <v>315</v>
      </c>
      <c r="C116" s="10">
        <v>0</v>
      </c>
      <c r="D116" s="10">
        <v>0</v>
      </c>
      <c r="E116" s="10">
        <v>0</v>
      </c>
      <c r="F116" s="10">
        <v>0</v>
      </c>
      <c r="G116" s="10">
        <v>0</v>
      </c>
      <c r="H116" s="10">
        <v>72127</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c r="AD116" s="123">
        <f t="shared" si="1655"/>
        <v>72127</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f>IF('[1]Upto Month Current'!$L$52="",0,'[1]Upto Month Current'!$L$52)</f>
        <v>0</v>
      </c>
      <c r="BC116" s="10">
        <f>IF('[1]Upto Month Current'!$L$53="",0,'[1]Upto Month Current'!$L$53)</f>
        <v>0</v>
      </c>
      <c r="BD116" s="10">
        <f>IF('[1]Upto Month Current'!$L$54="",0,'[1]Upto Month Current'!$L$54)</f>
        <v>0</v>
      </c>
      <c r="BE116" s="10">
        <f>IF('[1]Upto Month Current'!$L$55="",0,'[1]Upto Month Current'!$L$55)</f>
        <v>0</v>
      </c>
      <c r="BF116" s="10">
        <f>IF('[1]Upto Month Current'!$L$56="",0,'[1]Upto Month Current'!$L$56)</f>
        <v>0</v>
      </c>
      <c r="BG116" s="10">
        <v>-531</v>
      </c>
      <c r="BH116" s="10">
        <f>SUM(AE116:BG116)</f>
        <v>-531</v>
      </c>
      <c r="BI116" s="220">
        <f>AD116+BH116</f>
        <v>71596</v>
      </c>
      <c r="BJ116" s="10">
        <v>0</v>
      </c>
      <c r="BK116" s="10">
        <f t="shared" si="1656"/>
        <v>71596</v>
      </c>
      <c r="BM116" s="219"/>
    </row>
    <row r="117" spans="1:69" ht="15.75">
      <c r="A117" s="130"/>
      <c r="B117" s="12" t="s">
        <v>316</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85301</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123">
        <f t="shared" ref="AD117:AD118" si="1657">SUM(C117:AC117)</f>
        <v>85301</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98648</v>
      </c>
      <c r="BH117" s="9">
        <f>SUM(AE117:BG117)</f>
        <v>98648</v>
      </c>
      <c r="BI117" s="127">
        <f>AD117+BH117</f>
        <v>183949</v>
      </c>
      <c r="BJ117" s="9">
        <f>IF('Upto Month COPPY'!$L$60="",0,'Upto Month COPPY'!$L$60)</f>
        <v>98528</v>
      </c>
      <c r="BK117" s="51">
        <f t="shared" ref="BK117:BK118" si="1658">BI117-BJ117</f>
        <v>85421</v>
      </c>
      <c r="BL117">
        <f>'Upto Month COPPY'!$L$61</f>
        <v>85421</v>
      </c>
      <c r="BM117" s="30">
        <f t="shared" ref="BM117:BM121" si="1659">BK117-AD117</f>
        <v>120</v>
      </c>
    </row>
    <row r="118" spans="1:69" ht="18.75" customHeight="1">
      <c r="A118" s="130"/>
      <c r="B118" s="183" t="s">
        <v>317</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100540</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123">
        <f t="shared" si="1657"/>
        <v>100540</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118847</v>
      </c>
      <c r="BH118" s="9">
        <f>SUM(AE118:BG118)</f>
        <v>118847</v>
      </c>
      <c r="BI118" s="127">
        <f>AD118+BH118</f>
        <v>219387</v>
      </c>
      <c r="BJ118" s="9">
        <f>IF('Upto Month Current'!$L$60="",0,'Upto Month Current'!$L$60)</f>
        <v>118682</v>
      </c>
      <c r="BK118" s="51">
        <f t="shared" si="1658"/>
        <v>100705</v>
      </c>
      <c r="BL118">
        <f>'Upto Month Current'!$L$61</f>
        <v>100705</v>
      </c>
      <c r="BM118" s="30">
        <f t="shared" si="1659"/>
        <v>165</v>
      </c>
    </row>
    <row r="119" spans="1:69" ht="15.75">
      <c r="A119" s="130"/>
      <c r="B119" s="5" t="s">
        <v>127</v>
      </c>
      <c r="C119" s="11">
        <f>C118-C116</f>
        <v>0</v>
      </c>
      <c r="D119" s="11">
        <f t="shared" ref="D119" si="1660">D118-D116</f>
        <v>0</v>
      </c>
      <c r="E119" s="11">
        <f t="shared" ref="E119" si="1661">E118-E116</f>
        <v>0</v>
      </c>
      <c r="F119" s="11">
        <f t="shared" ref="F119" si="1662">F118-F116</f>
        <v>0</v>
      </c>
      <c r="G119" s="11">
        <f t="shared" ref="G119" si="1663">G118-G116</f>
        <v>0</v>
      </c>
      <c r="H119" s="11">
        <f t="shared" ref="H119" si="1664">H118-H116</f>
        <v>28413</v>
      </c>
      <c r="I119" s="11">
        <f t="shared" ref="I119" si="1665">I118-I116</f>
        <v>0</v>
      </c>
      <c r="J119" s="11">
        <f t="shared" ref="J119" si="1666">J118-J116</f>
        <v>0</v>
      </c>
      <c r="K119" s="11">
        <f t="shared" ref="K119" si="1667">K118-K116</f>
        <v>0</v>
      </c>
      <c r="L119" s="11">
        <f t="shared" ref="L119" si="1668">L118-L116</f>
        <v>0</v>
      </c>
      <c r="M119" s="11">
        <f t="shared" ref="M119" si="1669">M118-M116</f>
        <v>0</v>
      </c>
      <c r="N119" s="11">
        <f t="shared" ref="N119" si="1670">N118-N116</f>
        <v>0</v>
      </c>
      <c r="O119" s="11">
        <f t="shared" ref="O119" si="1671">O118-O116</f>
        <v>0</v>
      </c>
      <c r="P119" s="11">
        <f t="shared" ref="P119" si="1672">P118-P116</f>
        <v>0</v>
      </c>
      <c r="Q119" s="11">
        <f t="shared" ref="Q119" si="1673">Q118-Q116</f>
        <v>0</v>
      </c>
      <c r="R119" s="11">
        <f t="shared" ref="R119" si="1674">R118-R116</f>
        <v>0</v>
      </c>
      <c r="S119" s="11">
        <f t="shared" ref="S119" si="1675">S118-S116</f>
        <v>0</v>
      </c>
      <c r="T119" s="11">
        <f t="shared" ref="T119:U119" si="1676">T118-T116</f>
        <v>0</v>
      </c>
      <c r="U119" s="11">
        <f t="shared" si="1676"/>
        <v>0</v>
      </c>
      <c r="V119" s="9">
        <f t="shared" ref="V119" si="1677">V118-V116</f>
        <v>0</v>
      </c>
      <c r="W119" s="11">
        <f t="shared" ref="W119" si="1678">W118-W116</f>
        <v>0</v>
      </c>
      <c r="X119" s="11">
        <f t="shared" ref="X119" si="1679">X118-X116</f>
        <v>0</v>
      </c>
      <c r="Y119" s="11">
        <f t="shared" ref="Y119" si="1680">Y118-Y116</f>
        <v>0</v>
      </c>
      <c r="Z119" s="11">
        <f t="shared" ref="Z119" si="1681">Z118-Z116</f>
        <v>0</v>
      </c>
      <c r="AA119" s="11">
        <f t="shared" ref="AA119:AD119" si="1682">AA118-AA116</f>
        <v>0</v>
      </c>
      <c r="AB119" s="11">
        <f t="shared" ref="AB119" si="1683">AB118-AB116</f>
        <v>0</v>
      </c>
      <c r="AC119" s="9">
        <f t="shared" si="1682"/>
        <v>0</v>
      </c>
      <c r="AD119" s="10">
        <f t="shared" si="1682"/>
        <v>28413</v>
      </c>
      <c r="AE119" s="11">
        <f t="shared" ref="AE119" si="1684">AE118-AE116</f>
        <v>0</v>
      </c>
      <c r="AF119" s="11">
        <f t="shared" ref="AF119" si="1685">AF118-AF116</f>
        <v>0</v>
      </c>
      <c r="AG119" s="11">
        <f t="shared" ref="AG119" si="1686">AG118-AG116</f>
        <v>0</v>
      </c>
      <c r="AH119" s="11">
        <f t="shared" ref="AH119" si="1687">AH118-AH116</f>
        <v>0</v>
      </c>
      <c r="AI119" s="11">
        <f t="shared" ref="AI119" si="1688">AI118-AI116</f>
        <v>0</v>
      </c>
      <c r="AJ119" s="11">
        <f t="shared" ref="AJ119" si="1689">AJ118-AJ116</f>
        <v>0</v>
      </c>
      <c r="AK119" s="11">
        <f t="shared" ref="AK119" si="1690">AK118-AK116</f>
        <v>0</v>
      </c>
      <c r="AL119" s="11">
        <f t="shared" ref="AL119" si="1691">AL118-AL116</f>
        <v>0</v>
      </c>
      <c r="AM119" s="11">
        <f t="shared" ref="AM119" si="1692">AM118-AM116</f>
        <v>0</v>
      </c>
      <c r="AN119" s="11">
        <f t="shared" ref="AN119" si="1693">AN118-AN116</f>
        <v>0</v>
      </c>
      <c r="AO119" s="9">
        <f t="shared" ref="AO119" si="1694">AO118-AO116</f>
        <v>0</v>
      </c>
      <c r="AP119" s="11">
        <f t="shared" ref="AP119" si="1695">AP118-AP116</f>
        <v>0</v>
      </c>
      <c r="AQ119" s="9">
        <f t="shared" ref="AQ119" si="1696">AQ118-AQ116</f>
        <v>0</v>
      </c>
      <c r="AR119" s="11">
        <f t="shared" ref="AR119" si="1697">AR118-AR116</f>
        <v>0</v>
      </c>
      <c r="AS119" s="11">
        <f t="shared" ref="AS119" si="1698">AS118-AS116</f>
        <v>0</v>
      </c>
      <c r="AT119" s="11">
        <f t="shared" ref="AT119" si="1699">AT118-AT116</f>
        <v>0</v>
      </c>
      <c r="AU119" s="11">
        <f t="shared" ref="AU119" si="1700">AU118-AU116</f>
        <v>0</v>
      </c>
      <c r="AV119" s="11">
        <f t="shared" ref="AV119" si="1701">AV118-AV116</f>
        <v>0</v>
      </c>
      <c r="AW119" s="11">
        <f t="shared" ref="AW119" si="1702">AW118-AW116</f>
        <v>0</v>
      </c>
      <c r="AX119" s="11">
        <f t="shared" ref="AX119" si="1703">AX118-AX116</f>
        <v>0</v>
      </c>
      <c r="AY119" s="11">
        <f t="shared" ref="AY119" si="1704">AY118-AY116</f>
        <v>0</v>
      </c>
      <c r="AZ119" s="11">
        <f t="shared" ref="AZ119" si="1705">AZ118-AZ116</f>
        <v>0</v>
      </c>
      <c r="BA119" s="11">
        <f t="shared" ref="BA119" si="1706">BA118-BA116</f>
        <v>0</v>
      </c>
      <c r="BB119" s="9">
        <f t="shared" ref="BB119" si="1707">BB118-BB116</f>
        <v>0</v>
      </c>
      <c r="BC119" s="11">
        <f t="shared" ref="BC119" si="1708">BC118-BC116</f>
        <v>0</v>
      </c>
      <c r="BD119" s="11">
        <f t="shared" ref="BD119" si="1709">BD118-BD116</f>
        <v>0</v>
      </c>
      <c r="BE119" s="11">
        <f t="shared" ref="BE119" si="1710">BE118-BE116</f>
        <v>0</v>
      </c>
      <c r="BF119" s="11">
        <f t="shared" ref="BF119" si="1711">BF118-BF116</f>
        <v>0</v>
      </c>
      <c r="BG119" s="11">
        <f t="shared" ref="BG119:BH119" si="1712">BG118-BG116</f>
        <v>119378</v>
      </c>
      <c r="BH119" s="9">
        <f t="shared" si="1712"/>
        <v>119378</v>
      </c>
      <c r="BI119" s="45">
        <f t="shared" ref="BI119" si="1713">BI118-BI116</f>
        <v>147791</v>
      </c>
      <c r="BJ119" s="11">
        <f t="shared" ref="BJ119:BK119" si="1714">BJ118-BJ116</f>
        <v>118682</v>
      </c>
      <c r="BK119" s="51">
        <f t="shared" si="1714"/>
        <v>29109</v>
      </c>
      <c r="BM119" s="30">
        <f t="shared" si="1659"/>
        <v>696</v>
      </c>
    </row>
    <row r="120" spans="1:69" ht="15.75">
      <c r="A120" s="130"/>
      <c r="B120" s="5" t="s">
        <v>128</v>
      </c>
      <c r="C120" s="13" t="e">
        <f>C119/C116</f>
        <v>#DIV/0!</v>
      </c>
      <c r="D120" s="13" t="e">
        <f t="shared" ref="D120" si="1715">D119/D116</f>
        <v>#DIV/0!</v>
      </c>
      <c r="E120" s="13" t="e">
        <f t="shared" ref="E120" si="1716">E119/E116</f>
        <v>#DIV/0!</v>
      </c>
      <c r="F120" s="13" t="e">
        <f t="shared" ref="F120" si="1717">F119/F116</f>
        <v>#DIV/0!</v>
      </c>
      <c r="G120" s="13" t="e">
        <f t="shared" ref="G120" si="1718">G119/G116</f>
        <v>#DIV/0!</v>
      </c>
      <c r="H120" s="13">
        <f t="shared" ref="H120" si="1719">H119/H116</f>
        <v>0.39393015098368156</v>
      </c>
      <c r="I120" s="13" t="e">
        <f t="shared" ref="I120" si="1720">I119/I116</f>
        <v>#DIV/0!</v>
      </c>
      <c r="J120" s="13" t="e">
        <f t="shared" ref="J120" si="1721">J119/J116</f>
        <v>#DIV/0!</v>
      </c>
      <c r="K120" s="13" t="e">
        <f t="shared" ref="K120" si="1722">K119/K116</f>
        <v>#DIV/0!</v>
      </c>
      <c r="L120" s="13" t="e">
        <f t="shared" ref="L120" si="1723">L119/L116</f>
        <v>#DIV/0!</v>
      </c>
      <c r="M120" s="13" t="e">
        <f t="shared" ref="M120" si="1724">M119/M116</f>
        <v>#DIV/0!</v>
      </c>
      <c r="N120" s="13" t="e">
        <f t="shared" ref="N120" si="1725">N119/N116</f>
        <v>#DIV/0!</v>
      </c>
      <c r="O120" s="13" t="e">
        <f t="shared" ref="O120" si="1726">O119/O116</f>
        <v>#DIV/0!</v>
      </c>
      <c r="P120" s="13" t="e">
        <f t="shared" ref="P120" si="1727">P119/P116</f>
        <v>#DIV/0!</v>
      </c>
      <c r="Q120" s="13" t="e">
        <f t="shared" ref="Q120" si="1728">Q119/Q116</f>
        <v>#DIV/0!</v>
      </c>
      <c r="R120" s="13" t="e">
        <f t="shared" ref="R120" si="1729">R119/R116</f>
        <v>#DIV/0!</v>
      </c>
      <c r="S120" s="13" t="e">
        <f t="shared" ref="S120" si="1730">S119/S116</f>
        <v>#DIV/0!</v>
      </c>
      <c r="T120" s="13" t="e">
        <f t="shared" ref="T120:U120" si="1731">T119/T116</f>
        <v>#DIV/0!</v>
      </c>
      <c r="U120" s="13" t="e">
        <f t="shared" si="1731"/>
        <v>#DIV/0!</v>
      </c>
      <c r="V120" s="163" t="e">
        <f t="shared" ref="V120" si="1732">V119/V116</f>
        <v>#DIV/0!</v>
      </c>
      <c r="W120" s="13" t="e">
        <f t="shared" ref="W120" si="1733">W119/W116</f>
        <v>#DIV/0!</v>
      </c>
      <c r="X120" s="13" t="e">
        <f t="shared" ref="X120" si="1734">X119/X116</f>
        <v>#DIV/0!</v>
      </c>
      <c r="Y120" s="13" t="e">
        <f t="shared" ref="Y120" si="1735">Y119/Y116</f>
        <v>#DIV/0!</v>
      </c>
      <c r="Z120" s="13" t="e">
        <f t="shared" ref="Z120" si="1736">Z119/Z116</f>
        <v>#DIV/0!</v>
      </c>
      <c r="AA120" s="13" t="e">
        <f t="shared" ref="AA120:AD120" si="1737">AA119/AA116</f>
        <v>#DIV/0!</v>
      </c>
      <c r="AB120" s="13" t="e">
        <f t="shared" ref="AB120" si="1738">AB119/AB116</f>
        <v>#DIV/0!</v>
      </c>
      <c r="AC120" s="163" t="e">
        <f t="shared" si="1737"/>
        <v>#DIV/0!</v>
      </c>
      <c r="AD120" s="14">
        <f t="shared" si="1737"/>
        <v>0.39393015098368156</v>
      </c>
      <c r="AE120" s="13" t="e">
        <f t="shared" ref="AE120" si="1739">AE119/AE116</f>
        <v>#DIV/0!</v>
      </c>
      <c r="AF120" s="13" t="e">
        <f t="shared" ref="AF120" si="1740">AF119/AF116</f>
        <v>#DIV/0!</v>
      </c>
      <c r="AG120" s="13" t="e">
        <f t="shared" ref="AG120" si="1741">AG119/AG116</f>
        <v>#DIV/0!</v>
      </c>
      <c r="AH120" s="13" t="e">
        <f t="shared" ref="AH120" si="1742">AH119/AH116</f>
        <v>#DIV/0!</v>
      </c>
      <c r="AI120" s="13" t="e">
        <f t="shared" ref="AI120" si="1743">AI119/AI116</f>
        <v>#DIV/0!</v>
      </c>
      <c r="AJ120" s="13" t="e">
        <f t="shared" ref="AJ120" si="1744">AJ119/AJ116</f>
        <v>#DIV/0!</v>
      </c>
      <c r="AK120" s="13" t="e">
        <f t="shared" ref="AK120" si="1745">AK119/AK116</f>
        <v>#DIV/0!</v>
      </c>
      <c r="AL120" s="13" t="e">
        <f t="shared" ref="AL120" si="1746">AL119/AL116</f>
        <v>#DIV/0!</v>
      </c>
      <c r="AM120" s="13" t="e">
        <f t="shared" ref="AM120" si="1747">AM119/AM116</f>
        <v>#DIV/0!</v>
      </c>
      <c r="AN120" s="13" t="e">
        <f t="shared" ref="AN120" si="1748">AN119/AN116</f>
        <v>#DIV/0!</v>
      </c>
      <c r="AO120" s="163" t="e">
        <f t="shared" ref="AO120" si="1749">AO119/AO116</f>
        <v>#DIV/0!</v>
      </c>
      <c r="AP120" s="13" t="e">
        <f t="shared" ref="AP120" si="1750">AP119/AP116</f>
        <v>#DIV/0!</v>
      </c>
      <c r="AQ120" s="163" t="e">
        <f t="shared" ref="AQ120" si="1751">AQ119/AQ116</f>
        <v>#DIV/0!</v>
      </c>
      <c r="AR120" s="13" t="e">
        <f t="shared" ref="AR120" si="1752">AR119/AR116</f>
        <v>#DIV/0!</v>
      </c>
      <c r="AS120" s="13" t="e">
        <f t="shared" ref="AS120" si="1753">AS119/AS116</f>
        <v>#DIV/0!</v>
      </c>
      <c r="AT120" s="13" t="e">
        <f t="shared" ref="AT120" si="1754">AT119/AT116</f>
        <v>#DIV/0!</v>
      </c>
      <c r="AU120" s="13" t="e">
        <f t="shared" ref="AU120" si="1755">AU119/AU116</f>
        <v>#DIV/0!</v>
      </c>
      <c r="AV120" s="13" t="e">
        <f t="shared" ref="AV120" si="1756">AV119/AV116</f>
        <v>#DIV/0!</v>
      </c>
      <c r="AW120" s="13" t="e">
        <f t="shared" ref="AW120" si="1757">AW119/AW116</f>
        <v>#DIV/0!</v>
      </c>
      <c r="AX120" s="13" t="e">
        <f t="shared" ref="AX120" si="1758">AX119/AX116</f>
        <v>#DIV/0!</v>
      </c>
      <c r="AY120" s="13" t="e">
        <f t="shared" ref="AY120" si="1759">AY119/AY116</f>
        <v>#DIV/0!</v>
      </c>
      <c r="AZ120" s="13" t="e">
        <f t="shared" ref="AZ120" si="1760">AZ119/AZ116</f>
        <v>#DIV/0!</v>
      </c>
      <c r="BA120" s="13" t="e">
        <f t="shared" ref="BA120" si="1761">BA119/BA116</f>
        <v>#DIV/0!</v>
      </c>
      <c r="BB120" s="163" t="e">
        <f t="shared" ref="BB120" si="1762">BB119/BB116</f>
        <v>#DIV/0!</v>
      </c>
      <c r="BC120" s="13" t="e">
        <f t="shared" ref="BC120" si="1763">BC119/BC116</f>
        <v>#DIV/0!</v>
      </c>
      <c r="BD120" s="13" t="e">
        <f t="shared" ref="BD120" si="1764">BD119/BD116</f>
        <v>#DIV/0!</v>
      </c>
      <c r="BE120" s="13" t="e">
        <f t="shared" ref="BE120" si="1765">BE119/BE116</f>
        <v>#DIV/0!</v>
      </c>
      <c r="BF120" s="13" t="e">
        <f t="shared" ref="BF120" si="1766">BF119/BF116</f>
        <v>#DIV/0!</v>
      </c>
      <c r="BG120" s="13">
        <f t="shared" ref="BG120:BH120" si="1767">BG119/BG116</f>
        <v>-224.81732580037664</v>
      </c>
      <c r="BH120" s="163">
        <f t="shared" si="1767"/>
        <v>-224.81732580037664</v>
      </c>
      <c r="BI120" s="46">
        <f t="shared" ref="BI120" si="1768">BI119/BI116</f>
        <v>2.0642354321470475</v>
      </c>
      <c r="BJ120" s="13" t="e">
        <f t="shared" ref="BJ120:BK120" si="1769">BJ119/BJ116</f>
        <v>#DIV/0!</v>
      </c>
      <c r="BK120" s="52">
        <f t="shared" si="1769"/>
        <v>0.40657299290463156</v>
      </c>
      <c r="BM120" s="163" t="e">
        <f t="shared" ref="BM120" si="1770">BM119/BM116</f>
        <v>#DIV/0!</v>
      </c>
    </row>
    <row r="121" spans="1:69" ht="15.75">
      <c r="A121" s="130"/>
      <c r="B121" s="5" t="s">
        <v>129</v>
      </c>
      <c r="C121" s="11">
        <f>C118-C117</f>
        <v>0</v>
      </c>
      <c r="D121" s="11">
        <f t="shared" ref="D121:BK121" si="1771">D118-D117</f>
        <v>0</v>
      </c>
      <c r="E121" s="11">
        <f t="shared" si="1771"/>
        <v>0</v>
      </c>
      <c r="F121" s="11">
        <f t="shared" si="1771"/>
        <v>0</v>
      </c>
      <c r="G121" s="11">
        <f t="shared" si="1771"/>
        <v>0</v>
      </c>
      <c r="H121" s="11">
        <f t="shared" si="1771"/>
        <v>15239</v>
      </c>
      <c r="I121" s="11">
        <f t="shared" si="1771"/>
        <v>0</v>
      </c>
      <c r="J121" s="11">
        <f t="shared" si="1771"/>
        <v>0</v>
      </c>
      <c r="K121" s="11">
        <f t="shared" si="1771"/>
        <v>0</v>
      </c>
      <c r="L121" s="11">
        <f t="shared" si="1771"/>
        <v>0</v>
      </c>
      <c r="M121" s="11">
        <f t="shared" si="1771"/>
        <v>0</v>
      </c>
      <c r="N121" s="11">
        <f t="shared" si="1771"/>
        <v>0</v>
      </c>
      <c r="O121" s="11">
        <f t="shared" si="1771"/>
        <v>0</v>
      </c>
      <c r="P121" s="11">
        <f t="shared" si="1771"/>
        <v>0</v>
      </c>
      <c r="Q121" s="11">
        <f t="shared" si="1771"/>
        <v>0</v>
      </c>
      <c r="R121" s="11">
        <f t="shared" si="1771"/>
        <v>0</v>
      </c>
      <c r="S121" s="11">
        <f t="shared" si="1771"/>
        <v>0</v>
      </c>
      <c r="T121" s="11">
        <f t="shared" si="1771"/>
        <v>0</v>
      </c>
      <c r="U121" s="11">
        <f t="shared" ref="U121" si="1772">U118-U117</f>
        <v>0</v>
      </c>
      <c r="V121" s="9">
        <f t="shared" si="1771"/>
        <v>0</v>
      </c>
      <c r="W121" s="11">
        <f t="shared" si="1771"/>
        <v>0</v>
      </c>
      <c r="X121" s="11">
        <f t="shared" si="1771"/>
        <v>0</v>
      </c>
      <c r="Y121" s="11">
        <f t="shared" si="1771"/>
        <v>0</v>
      </c>
      <c r="Z121" s="11">
        <f t="shared" si="1771"/>
        <v>0</v>
      </c>
      <c r="AA121" s="11">
        <f t="shared" si="1771"/>
        <v>0</v>
      </c>
      <c r="AB121" s="11">
        <f t="shared" ref="AB121" si="1773">AB118-AB117</f>
        <v>0</v>
      </c>
      <c r="AC121" s="9">
        <f t="shared" ref="AC121:AD121" si="1774">AC118-AC117</f>
        <v>0</v>
      </c>
      <c r="AD121" s="10">
        <f t="shared" si="1774"/>
        <v>15239</v>
      </c>
      <c r="AE121" s="11">
        <f t="shared" si="1771"/>
        <v>0</v>
      </c>
      <c r="AF121" s="11">
        <f t="shared" si="1771"/>
        <v>0</v>
      </c>
      <c r="AG121" s="11">
        <f t="shared" si="1771"/>
        <v>0</v>
      </c>
      <c r="AH121" s="11">
        <f t="shared" si="1771"/>
        <v>0</v>
      </c>
      <c r="AI121" s="11">
        <f t="shared" si="1771"/>
        <v>0</v>
      </c>
      <c r="AJ121" s="11">
        <f t="shared" si="1771"/>
        <v>0</v>
      </c>
      <c r="AK121" s="11">
        <f t="shared" si="1771"/>
        <v>0</v>
      </c>
      <c r="AL121" s="11">
        <f t="shared" si="1771"/>
        <v>0</v>
      </c>
      <c r="AM121" s="11">
        <f t="shared" si="1771"/>
        <v>0</v>
      </c>
      <c r="AN121" s="11">
        <f t="shared" si="1771"/>
        <v>0</v>
      </c>
      <c r="AO121" s="9">
        <f t="shared" si="1771"/>
        <v>0</v>
      </c>
      <c r="AP121" s="11">
        <f t="shared" si="1771"/>
        <v>0</v>
      </c>
      <c r="AQ121" s="9">
        <f t="shared" si="1771"/>
        <v>0</v>
      </c>
      <c r="AR121" s="11">
        <f t="shared" si="1771"/>
        <v>0</v>
      </c>
      <c r="AS121" s="11">
        <f t="shared" si="1771"/>
        <v>0</v>
      </c>
      <c r="AT121" s="11">
        <f t="shared" si="1771"/>
        <v>0</v>
      </c>
      <c r="AU121" s="11">
        <f t="shared" si="1771"/>
        <v>0</v>
      </c>
      <c r="AV121" s="11">
        <f t="shared" si="1771"/>
        <v>0</v>
      </c>
      <c r="AW121" s="11">
        <f t="shared" si="1771"/>
        <v>0</v>
      </c>
      <c r="AX121" s="11">
        <f t="shared" si="1771"/>
        <v>0</v>
      </c>
      <c r="AY121" s="11">
        <f t="shared" si="1771"/>
        <v>0</v>
      </c>
      <c r="AZ121" s="11">
        <f t="shared" si="1771"/>
        <v>0</v>
      </c>
      <c r="BA121" s="11">
        <f t="shared" si="1771"/>
        <v>0</v>
      </c>
      <c r="BB121" s="9">
        <f t="shared" si="1771"/>
        <v>0</v>
      </c>
      <c r="BC121" s="11">
        <f t="shared" si="1771"/>
        <v>0</v>
      </c>
      <c r="BD121" s="11">
        <f t="shared" si="1771"/>
        <v>0</v>
      </c>
      <c r="BE121" s="11">
        <f t="shared" si="1771"/>
        <v>0</v>
      </c>
      <c r="BF121" s="11">
        <f t="shared" si="1771"/>
        <v>0</v>
      </c>
      <c r="BG121" s="11">
        <f t="shared" si="1771"/>
        <v>20199</v>
      </c>
      <c r="BH121" s="9">
        <f t="shared" si="1771"/>
        <v>20199</v>
      </c>
      <c r="BI121" s="45">
        <f t="shared" si="1771"/>
        <v>35438</v>
      </c>
      <c r="BJ121" s="11">
        <f t="shared" si="1771"/>
        <v>20154</v>
      </c>
      <c r="BK121" s="51">
        <f t="shared" si="1771"/>
        <v>15284</v>
      </c>
      <c r="BM121" s="30">
        <f t="shared" si="1659"/>
        <v>45</v>
      </c>
    </row>
    <row r="122" spans="1:69" ht="15.75">
      <c r="A122" s="130"/>
      <c r="B122" s="5" t="s">
        <v>130</v>
      </c>
      <c r="C122" s="13" t="e">
        <f>C121/C117</f>
        <v>#DIV/0!</v>
      </c>
      <c r="D122" s="13" t="e">
        <f t="shared" ref="D122" si="1775">D121/D117</f>
        <v>#DIV/0!</v>
      </c>
      <c r="E122" s="13" t="e">
        <f t="shared" ref="E122" si="1776">E121/E117</f>
        <v>#DIV/0!</v>
      </c>
      <c r="F122" s="13" t="e">
        <f t="shared" ref="F122" si="1777">F121/F117</f>
        <v>#DIV/0!</v>
      </c>
      <c r="G122" s="13" t="e">
        <f t="shared" ref="G122" si="1778">G121/G117</f>
        <v>#DIV/0!</v>
      </c>
      <c r="H122" s="13">
        <f t="shared" ref="H122" si="1779">H121/H117</f>
        <v>0.17864972274650942</v>
      </c>
      <c r="I122" s="13" t="e">
        <f t="shared" ref="I122" si="1780">I121/I117</f>
        <v>#DIV/0!</v>
      </c>
      <c r="J122" s="13" t="e">
        <f t="shared" ref="J122" si="1781">J121/J117</f>
        <v>#DIV/0!</v>
      </c>
      <c r="K122" s="13" t="e">
        <f t="shared" ref="K122" si="1782">K121/K117</f>
        <v>#DIV/0!</v>
      </c>
      <c r="L122" s="13" t="e">
        <f t="shared" ref="L122" si="1783">L121/L117</f>
        <v>#DIV/0!</v>
      </c>
      <c r="M122" s="13" t="e">
        <f t="shared" ref="M122" si="1784">M121/M117</f>
        <v>#DIV/0!</v>
      </c>
      <c r="N122" s="13" t="e">
        <f t="shared" ref="N122" si="1785">N121/N117</f>
        <v>#DIV/0!</v>
      </c>
      <c r="O122" s="13" t="e">
        <f t="shared" ref="O122" si="1786">O121/O117</f>
        <v>#DIV/0!</v>
      </c>
      <c r="P122" s="13" t="e">
        <f t="shared" ref="P122" si="1787">P121/P117</f>
        <v>#DIV/0!</v>
      </c>
      <c r="Q122" s="13" t="e">
        <f t="shared" ref="Q122" si="1788">Q121/Q117</f>
        <v>#DIV/0!</v>
      </c>
      <c r="R122" s="13" t="e">
        <f t="shared" ref="R122" si="1789">R121/R117</f>
        <v>#DIV/0!</v>
      </c>
      <c r="S122" s="13" t="e">
        <f t="shared" ref="S122" si="1790">S121/S117</f>
        <v>#DIV/0!</v>
      </c>
      <c r="T122" s="13" t="e">
        <f t="shared" ref="T122:U122" si="1791">T121/T117</f>
        <v>#DIV/0!</v>
      </c>
      <c r="U122" s="13" t="e">
        <f t="shared" si="1791"/>
        <v>#DIV/0!</v>
      </c>
      <c r="V122" s="163" t="e">
        <f t="shared" ref="V122" si="1792">V121/V117</f>
        <v>#DIV/0!</v>
      </c>
      <c r="W122" s="13" t="e">
        <f t="shared" ref="W122" si="1793">W121/W117</f>
        <v>#DIV/0!</v>
      </c>
      <c r="X122" s="13" t="e">
        <f t="shared" ref="X122" si="1794">X121/X117</f>
        <v>#DIV/0!</v>
      </c>
      <c r="Y122" s="13" t="e">
        <f t="shared" ref="Y122" si="1795">Y121/Y117</f>
        <v>#DIV/0!</v>
      </c>
      <c r="Z122" s="13" t="e">
        <f t="shared" ref="Z122" si="1796">Z121/Z117</f>
        <v>#DIV/0!</v>
      </c>
      <c r="AA122" s="13" t="e">
        <f t="shared" ref="AA122:AD122" si="1797">AA121/AA117</f>
        <v>#DIV/0!</v>
      </c>
      <c r="AB122" s="13" t="e">
        <f t="shared" ref="AB122" si="1798">AB121/AB117</f>
        <v>#DIV/0!</v>
      </c>
      <c r="AC122" s="163" t="e">
        <f t="shared" si="1797"/>
        <v>#DIV/0!</v>
      </c>
      <c r="AD122" s="14">
        <f t="shared" si="1797"/>
        <v>0.17864972274650942</v>
      </c>
      <c r="AE122" s="13" t="e">
        <f t="shared" ref="AE122" si="1799">AE121/AE117</f>
        <v>#DIV/0!</v>
      </c>
      <c r="AF122" s="13" t="e">
        <f t="shared" ref="AF122" si="1800">AF121/AF117</f>
        <v>#DIV/0!</v>
      </c>
      <c r="AG122" s="13" t="e">
        <f t="shared" ref="AG122" si="1801">AG121/AG117</f>
        <v>#DIV/0!</v>
      </c>
      <c r="AH122" s="13" t="e">
        <f t="shared" ref="AH122" si="1802">AH121/AH117</f>
        <v>#DIV/0!</v>
      </c>
      <c r="AI122" s="13" t="e">
        <f t="shared" ref="AI122" si="1803">AI121/AI117</f>
        <v>#DIV/0!</v>
      </c>
      <c r="AJ122" s="13" t="e">
        <f t="shared" ref="AJ122" si="1804">AJ121/AJ117</f>
        <v>#DIV/0!</v>
      </c>
      <c r="AK122" s="13" t="e">
        <f t="shared" ref="AK122" si="1805">AK121/AK117</f>
        <v>#DIV/0!</v>
      </c>
      <c r="AL122" s="13" t="e">
        <f t="shared" ref="AL122" si="1806">AL121/AL117</f>
        <v>#DIV/0!</v>
      </c>
      <c r="AM122" s="13" t="e">
        <f t="shared" ref="AM122" si="1807">AM121/AM117</f>
        <v>#DIV/0!</v>
      </c>
      <c r="AN122" s="13" t="e">
        <f t="shared" ref="AN122" si="1808">AN121/AN117</f>
        <v>#DIV/0!</v>
      </c>
      <c r="AO122" s="163" t="e">
        <f t="shared" ref="AO122" si="1809">AO121/AO117</f>
        <v>#DIV/0!</v>
      </c>
      <c r="AP122" s="13" t="e">
        <f t="shared" ref="AP122" si="1810">AP121/AP117</f>
        <v>#DIV/0!</v>
      </c>
      <c r="AQ122" s="163" t="e">
        <f t="shared" ref="AQ122" si="1811">AQ121/AQ117</f>
        <v>#DIV/0!</v>
      </c>
      <c r="AR122" s="13" t="e">
        <f t="shared" ref="AR122" si="1812">AR121/AR117</f>
        <v>#DIV/0!</v>
      </c>
      <c r="AS122" s="13" t="e">
        <f t="shared" ref="AS122" si="1813">AS121/AS117</f>
        <v>#DIV/0!</v>
      </c>
      <c r="AT122" s="13" t="e">
        <f t="shared" ref="AT122" si="1814">AT121/AT117</f>
        <v>#DIV/0!</v>
      </c>
      <c r="AU122" s="13" t="e">
        <f t="shared" ref="AU122" si="1815">AU121/AU117</f>
        <v>#DIV/0!</v>
      </c>
      <c r="AV122" s="13" t="e">
        <f t="shared" ref="AV122" si="1816">AV121/AV117</f>
        <v>#DIV/0!</v>
      </c>
      <c r="AW122" s="13" t="e">
        <f t="shared" ref="AW122" si="1817">AW121/AW117</f>
        <v>#DIV/0!</v>
      </c>
      <c r="AX122" s="13" t="e">
        <f t="shared" ref="AX122" si="1818">AX121/AX117</f>
        <v>#DIV/0!</v>
      </c>
      <c r="AY122" s="13" t="e">
        <f t="shared" ref="AY122" si="1819">AY121/AY117</f>
        <v>#DIV/0!</v>
      </c>
      <c r="AZ122" s="13" t="e">
        <f t="shared" ref="AZ122" si="1820">AZ121/AZ117</f>
        <v>#DIV/0!</v>
      </c>
      <c r="BA122" s="13" t="e">
        <f t="shared" ref="BA122" si="1821">BA121/BA117</f>
        <v>#DIV/0!</v>
      </c>
      <c r="BB122" s="163" t="e">
        <f t="shared" ref="BB122" si="1822">BB121/BB117</f>
        <v>#DIV/0!</v>
      </c>
      <c r="BC122" s="13" t="e">
        <f t="shared" ref="BC122" si="1823">BC121/BC117</f>
        <v>#DIV/0!</v>
      </c>
      <c r="BD122" s="13" t="e">
        <f t="shared" ref="BD122" si="1824">BD121/BD117</f>
        <v>#DIV/0!</v>
      </c>
      <c r="BE122" s="13" t="e">
        <f t="shared" ref="BE122" si="1825">BE121/BE117</f>
        <v>#DIV/0!</v>
      </c>
      <c r="BF122" s="13" t="e">
        <f t="shared" ref="BF122" si="1826">BF121/BF117</f>
        <v>#DIV/0!</v>
      </c>
      <c r="BG122" s="13">
        <f t="shared" ref="BG122:BH122" si="1827">BG121/BG117</f>
        <v>0.2047583326575298</v>
      </c>
      <c r="BH122" s="163">
        <f t="shared" si="1827"/>
        <v>0.2047583326575298</v>
      </c>
      <c r="BI122" s="46">
        <f t="shared" ref="BI122" si="1828">BI121/BI117</f>
        <v>0.19265122398055984</v>
      </c>
      <c r="BJ122" s="13">
        <f t="shared" ref="BJ122:BK122" si="1829">BJ121/BJ117</f>
        <v>0.20455099058135759</v>
      </c>
      <c r="BK122" s="52">
        <f t="shared" si="1829"/>
        <v>0.17892555694735487</v>
      </c>
      <c r="BM122" s="14">
        <f t="shared" ref="BM122" si="1830">BM121/BM117</f>
        <v>0.375</v>
      </c>
    </row>
    <row r="123" spans="1:69" ht="15.75">
      <c r="A123" s="130"/>
      <c r="B123" s="5" t="s">
        <v>307</v>
      </c>
      <c r="C123" s="128" t="e">
        <f>C118/C115</f>
        <v>#DIV/0!</v>
      </c>
      <c r="D123" s="128" t="e">
        <f t="shared" ref="D123:BK123" si="1831">D118/D115</f>
        <v>#DIV/0!</v>
      </c>
      <c r="E123" s="128" t="e">
        <f t="shared" si="1831"/>
        <v>#DIV/0!</v>
      </c>
      <c r="F123" s="128" t="e">
        <f t="shared" si="1831"/>
        <v>#DIV/0!</v>
      </c>
      <c r="G123" s="128" t="e">
        <f t="shared" si="1831"/>
        <v>#DIV/0!</v>
      </c>
      <c r="H123" s="128">
        <f t="shared" si="1831"/>
        <v>0.2648458841411212</v>
      </c>
      <c r="I123" s="128" t="e">
        <f t="shared" si="1831"/>
        <v>#DIV/0!</v>
      </c>
      <c r="J123" s="128" t="e">
        <f t="shared" si="1831"/>
        <v>#DIV/0!</v>
      </c>
      <c r="K123" s="128" t="e">
        <f t="shared" si="1831"/>
        <v>#DIV/0!</v>
      </c>
      <c r="L123" s="128" t="e">
        <f t="shared" si="1831"/>
        <v>#DIV/0!</v>
      </c>
      <c r="M123" s="128" t="e">
        <f t="shared" si="1831"/>
        <v>#DIV/0!</v>
      </c>
      <c r="N123" s="128" t="e">
        <f t="shared" si="1831"/>
        <v>#DIV/0!</v>
      </c>
      <c r="O123" s="128" t="e">
        <f t="shared" si="1831"/>
        <v>#DIV/0!</v>
      </c>
      <c r="P123" s="128" t="e">
        <f t="shared" si="1831"/>
        <v>#DIV/0!</v>
      </c>
      <c r="Q123" s="128" t="e">
        <f t="shared" si="1831"/>
        <v>#DIV/0!</v>
      </c>
      <c r="R123" s="128" t="e">
        <f t="shared" si="1831"/>
        <v>#DIV/0!</v>
      </c>
      <c r="S123" s="128" t="e">
        <f t="shared" si="1831"/>
        <v>#DIV/0!</v>
      </c>
      <c r="T123" s="128" t="e">
        <f t="shared" si="1831"/>
        <v>#DIV/0!</v>
      </c>
      <c r="U123" s="128" t="e">
        <f t="shared" si="1831"/>
        <v>#DIV/0!</v>
      </c>
      <c r="V123" s="178" t="e">
        <f t="shared" si="1831"/>
        <v>#DIV/0!</v>
      </c>
      <c r="W123" s="128" t="e">
        <f t="shared" si="1831"/>
        <v>#DIV/0!</v>
      </c>
      <c r="X123" s="128" t="e">
        <f t="shared" si="1831"/>
        <v>#DIV/0!</v>
      </c>
      <c r="Y123" s="128" t="e">
        <f t="shared" si="1831"/>
        <v>#DIV/0!</v>
      </c>
      <c r="Z123" s="128" t="e">
        <f t="shared" si="1831"/>
        <v>#DIV/0!</v>
      </c>
      <c r="AA123" s="128" t="e">
        <f t="shared" si="1831"/>
        <v>#DIV/0!</v>
      </c>
      <c r="AB123" s="128" t="e">
        <f t="shared" ref="AB123" si="1832">AB118/AB115</f>
        <v>#DIV/0!</v>
      </c>
      <c r="AC123" s="178" t="e">
        <f t="shared" si="1831"/>
        <v>#DIV/0!</v>
      </c>
      <c r="AD123" s="217">
        <f t="shared" si="1831"/>
        <v>0.2648458841411212</v>
      </c>
      <c r="AE123" s="128" t="e">
        <f t="shared" si="1831"/>
        <v>#DIV/0!</v>
      </c>
      <c r="AF123" s="128" t="e">
        <f t="shared" si="1831"/>
        <v>#DIV/0!</v>
      </c>
      <c r="AG123" s="128" t="e">
        <f t="shared" si="1831"/>
        <v>#DIV/0!</v>
      </c>
      <c r="AH123" s="128" t="e">
        <f t="shared" si="1831"/>
        <v>#DIV/0!</v>
      </c>
      <c r="AI123" s="128" t="e">
        <f t="shared" si="1831"/>
        <v>#DIV/0!</v>
      </c>
      <c r="AJ123" s="128" t="e">
        <f t="shared" si="1831"/>
        <v>#DIV/0!</v>
      </c>
      <c r="AK123" s="128" t="e">
        <f t="shared" si="1831"/>
        <v>#DIV/0!</v>
      </c>
      <c r="AL123" s="128" t="e">
        <f t="shared" si="1831"/>
        <v>#DIV/0!</v>
      </c>
      <c r="AM123" s="128" t="e">
        <f t="shared" si="1831"/>
        <v>#DIV/0!</v>
      </c>
      <c r="AN123" s="128" t="e">
        <f t="shared" si="1831"/>
        <v>#DIV/0!</v>
      </c>
      <c r="AO123" s="178" t="e">
        <f t="shared" si="1831"/>
        <v>#DIV/0!</v>
      </c>
      <c r="AP123" s="128" t="e">
        <f t="shared" si="1831"/>
        <v>#DIV/0!</v>
      </c>
      <c r="AQ123" s="178" t="e">
        <f t="shared" si="1831"/>
        <v>#DIV/0!</v>
      </c>
      <c r="AR123" s="128" t="e">
        <f t="shared" si="1831"/>
        <v>#DIV/0!</v>
      </c>
      <c r="AS123" s="128" t="e">
        <f t="shared" si="1831"/>
        <v>#DIV/0!</v>
      </c>
      <c r="AT123" s="128" t="e">
        <f t="shared" si="1831"/>
        <v>#DIV/0!</v>
      </c>
      <c r="AU123" s="128" t="e">
        <f t="shared" si="1831"/>
        <v>#DIV/0!</v>
      </c>
      <c r="AV123" s="128" t="e">
        <f t="shared" si="1831"/>
        <v>#DIV/0!</v>
      </c>
      <c r="AW123" s="128" t="e">
        <f t="shared" si="1831"/>
        <v>#DIV/0!</v>
      </c>
      <c r="AX123" s="128" t="e">
        <f t="shared" si="1831"/>
        <v>#DIV/0!</v>
      </c>
      <c r="AY123" s="128" t="e">
        <f t="shared" si="1831"/>
        <v>#DIV/0!</v>
      </c>
      <c r="AZ123" s="128" t="e">
        <f t="shared" si="1831"/>
        <v>#DIV/0!</v>
      </c>
      <c r="BA123" s="128" t="e">
        <f t="shared" si="1831"/>
        <v>#DIV/0!</v>
      </c>
      <c r="BB123" s="178" t="e">
        <f t="shared" si="1831"/>
        <v>#DIV/0!</v>
      </c>
      <c r="BC123" s="128" t="e">
        <f t="shared" si="1831"/>
        <v>#DIV/0!</v>
      </c>
      <c r="BD123" s="128" t="e">
        <f t="shared" si="1831"/>
        <v>#DIV/0!</v>
      </c>
      <c r="BE123" s="128" t="e">
        <f t="shared" si="1831"/>
        <v>#DIV/0!</v>
      </c>
      <c r="BF123" s="128" t="e">
        <f t="shared" si="1831"/>
        <v>#DIV/0!</v>
      </c>
      <c r="BG123" s="128">
        <f t="shared" si="1831"/>
        <v>7.5974411606958503E-2</v>
      </c>
      <c r="BH123" s="178">
        <f t="shared" si="1831"/>
        <v>7.5974411606958503E-2</v>
      </c>
      <c r="BI123" s="128">
        <f t="shared" si="1831"/>
        <v>0.11285803942549076</v>
      </c>
      <c r="BJ123" s="128">
        <f t="shared" si="1831"/>
        <v>7.5997044182302742E-2</v>
      </c>
      <c r="BK123" s="128">
        <f t="shared" si="1831"/>
        <v>0.26345048057051068</v>
      </c>
      <c r="BM123" s="128" t="e">
        <f t="shared" ref="BM123" si="1833">BM118/BM115</f>
        <v>#DIV/0!</v>
      </c>
    </row>
    <row r="124" spans="1:69" s="181" customFormat="1" ht="15.75">
      <c r="A124" s="130"/>
      <c r="B124" s="5" t="s">
        <v>308</v>
      </c>
      <c r="C124" s="11">
        <f>C115-C118</f>
        <v>0</v>
      </c>
      <c r="D124" s="11">
        <f t="shared" ref="D124:BK124" si="1834">D115-D118</f>
        <v>0</v>
      </c>
      <c r="E124" s="11">
        <f t="shared" si="1834"/>
        <v>0</v>
      </c>
      <c r="F124" s="11">
        <f t="shared" si="1834"/>
        <v>0</v>
      </c>
      <c r="G124" s="11">
        <f t="shared" si="1834"/>
        <v>0</v>
      </c>
      <c r="H124" s="11">
        <f t="shared" si="1834"/>
        <v>279077</v>
      </c>
      <c r="I124" s="11">
        <f t="shared" si="1834"/>
        <v>0</v>
      </c>
      <c r="J124" s="11">
        <f t="shared" si="1834"/>
        <v>0</v>
      </c>
      <c r="K124" s="11">
        <f t="shared" si="1834"/>
        <v>0</v>
      </c>
      <c r="L124" s="11">
        <f t="shared" si="1834"/>
        <v>0</v>
      </c>
      <c r="M124" s="11">
        <f t="shared" si="1834"/>
        <v>0</v>
      </c>
      <c r="N124" s="11">
        <f t="shared" si="1834"/>
        <v>0</v>
      </c>
      <c r="O124" s="11">
        <f t="shared" si="1834"/>
        <v>0</v>
      </c>
      <c r="P124" s="11">
        <f t="shared" si="1834"/>
        <v>0</v>
      </c>
      <c r="Q124" s="11">
        <f t="shared" si="1834"/>
        <v>0</v>
      </c>
      <c r="R124" s="11">
        <f t="shared" si="1834"/>
        <v>0</v>
      </c>
      <c r="S124" s="11">
        <f t="shared" si="1834"/>
        <v>0</v>
      </c>
      <c r="T124" s="11">
        <f t="shared" si="1834"/>
        <v>0</v>
      </c>
      <c r="U124" s="11">
        <f t="shared" si="1834"/>
        <v>0</v>
      </c>
      <c r="V124" s="11">
        <f t="shared" si="1834"/>
        <v>0</v>
      </c>
      <c r="W124" s="11">
        <f t="shared" si="1834"/>
        <v>0</v>
      </c>
      <c r="X124" s="11">
        <f t="shared" si="1834"/>
        <v>0</v>
      </c>
      <c r="Y124" s="11">
        <f t="shared" si="1834"/>
        <v>0</v>
      </c>
      <c r="Z124" s="11">
        <f t="shared" si="1834"/>
        <v>0</v>
      </c>
      <c r="AA124" s="11">
        <f t="shared" si="1834"/>
        <v>0</v>
      </c>
      <c r="AB124" s="11">
        <f t="shared" si="1834"/>
        <v>0</v>
      </c>
      <c r="AC124" s="11">
        <f t="shared" si="1834"/>
        <v>0</v>
      </c>
      <c r="AD124" s="11">
        <f t="shared" si="1834"/>
        <v>279077</v>
      </c>
      <c r="AE124" s="11">
        <f t="shared" si="1834"/>
        <v>0</v>
      </c>
      <c r="AF124" s="11">
        <f t="shared" si="1834"/>
        <v>0</v>
      </c>
      <c r="AG124" s="11">
        <f t="shared" si="1834"/>
        <v>0</v>
      </c>
      <c r="AH124" s="11">
        <f t="shared" si="1834"/>
        <v>0</v>
      </c>
      <c r="AI124" s="11">
        <f t="shared" si="1834"/>
        <v>0</v>
      </c>
      <c r="AJ124" s="11">
        <f t="shared" si="1834"/>
        <v>0</v>
      </c>
      <c r="AK124" s="11">
        <f t="shared" si="1834"/>
        <v>0</v>
      </c>
      <c r="AL124" s="11">
        <f t="shared" si="1834"/>
        <v>0</v>
      </c>
      <c r="AM124" s="11">
        <f t="shared" si="1834"/>
        <v>0</v>
      </c>
      <c r="AN124" s="11">
        <f t="shared" si="1834"/>
        <v>0</v>
      </c>
      <c r="AO124" s="11">
        <f t="shared" si="1834"/>
        <v>0</v>
      </c>
      <c r="AP124" s="11">
        <f t="shared" si="1834"/>
        <v>0</v>
      </c>
      <c r="AQ124" s="11">
        <f t="shared" si="1834"/>
        <v>0</v>
      </c>
      <c r="AR124" s="11">
        <f t="shared" si="1834"/>
        <v>0</v>
      </c>
      <c r="AS124" s="11">
        <f t="shared" si="1834"/>
        <v>0</v>
      </c>
      <c r="AT124" s="11">
        <f t="shared" si="1834"/>
        <v>0</v>
      </c>
      <c r="AU124" s="11">
        <f t="shared" si="1834"/>
        <v>0</v>
      </c>
      <c r="AV124" s="11">
        <f t="shared" si="1834"/>
        <v>0</v>
      </c>
      <c r="AW124" s="11">
        <f t="shared" si="1834"/>
        <v>0</v>
      </c>
      <c r="AX124" s="11">
        <f t="shared" si="1834"/>
        <v>0</v>
      </c>
      <c r="AY124" s="11">
        <f t="shared" si="1834"/>
        <v>0</v>
      </c>
      <c r="AZ124" s="11">
        <f t="shared" si="1834"/>
        <v>0</v>
      </c>
      <c r="BA124" s="11">
        <f t="shared" si="1834"/>
        <v>0</v>
      </c>
      <c r="BB124" s="11">
        <f t="shared" si="1834"/>
        <v>0</v>
      </c>
      <c r="BC124" s="11">
        <f t="shared" si="1834"/>
        <v>0</v>
      </c>
      <c r="BD124" s="11">
        <f t="shared" si="1834"/>
        <v>0</v>
      </c>
      <c r="BE124" s="11">
        <f t="shared" si="1834"/>
        <v>0</v>
      </c>
      <c r="BF124" s="11">
        <f t="shared" si="1834"/>
        <v>0</v>
      </c>
      <c r="BG124" s="11">
        <f t="shared" si="1834"/>
        <v>1445456</v>
      </c>
      <c r="BH124" s="11">
        <f t="shared" si="1834"/>
        <v>1445456</v>
      </c>
      <c r="BI124" s="11">
        <f t="shared" si="1834"/>
        <v>1724533</v>
      </c>
      <c r="BJ124" s="11">
        <f t="shared" si="1834"/>
        <v>1442984</v>
      </c>
      <c r="BK124" s="11">
        <f t="shared" si="1834"/>
        <v>281549</v>
      </c>
      <c r="BL124" s="11">
        <f t="shared" ref="BL124:BM124" si="1835">BL118-BL115</f>
        <v>100694</v>
      </c>
      <c r="BM124" s="11">
        <f t="shared" si="1835"/>
        <v>165</v>
      </c>
    </row>
    <row r="125" spans="1:69" ht="15.7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6"/>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44"/>
      <c r="BJ125" s="5"/>
      <c r="BK125" s="50"/>
    </row>
    <row r="126" spans="1:69" s="234" customFormat="1" ht="15.75">
      <c r="A126" s="236" t="s">
        <v>125</v>
      </c>
      <c r="B126" s="222" t="str">
        <f>B115</f>
        <v xml:space="preserve">VOA 2024-25 </v>
      </c>
      <c r="C126" s="237">
        <f t="shared" ref="C126:AC126" si="1836">C5+C16+C27+C38+C49+C60+C71+C82+C93+C104+C115</f>
        <v>3740168</v>
      </c>
      <c r="D126" s="237">
        <f t="shared" si="1836"/>
        <v>2296870</v>
      </c>
      <c r="E126" s="237">
        <f t="shared" si="1836"/>
        <v>0</v>
      </c>
      <c r="F126" s="237">
        <f t="shared" si="1836"/>
        <v>569335</v>
      </c>
      <c r="G126" s="237">
        <f t="shared" si="1836"/>
        <v>232839</v>
      </c>
      <c r="H126" s="237">
        <f t="shared" si="1836"/>
        <v>379617</v>
      </c>
      <c r="I126" s="237">
        <f t="shared" si="1836"/>
        <v>0</v>
      </c>
      <c r="J126" s="237">
        <f t="shared" si="1836"/>
        <v>431001</v>
      </c>
      <c r="K126" s="237">
        <f t="shared" si="1836"/>
        <v>37413</v>
      </c>
      <c r="L126" s="237">
        <f t="shared" si="1836"/>
        <v>137910</v>
      </c>
      <c r="M126" s="237">
        <f t="shared" si="1836"/>
        <v>203831</v>
      </c>
      <c r="N126" s="237">
        <f t="shared" si="1836"/>
        <v>6068</v>
      </c>
      <c r="O126" s="237">
        <f t="shared" si="1836"/>
        <v>17461</v>
      </c>
      <c r="P126" s="237">
        <f t="shared" si="1836"/>
        <v>188942</v>
      </c>
      <c r="Q126" s="237">
        <f t="shared" si="1836"/>
        <v>0</v>
      </c>
      <c r="R126" s="237">
        <f t="shared" si="1836"/>
        <v>14093</v>
      </c>
      <c r="S126" s="237">
        <f t="shared" si="1836"/>
        <v>268544</v>
      </c>
      <c r="T126" s="237">
        <f t="shared" si="1836"/>
        <v>313493</v>
      </c>
      <c r="U126" s="237">
        <f t="shared" si="1836"/>
        <v>0</v>
      </c>
      <c r="V126" s="237">
        <f t="shared" si="1836"/>
        <v>61404</v>
      </c>
      <c r="W126" s="237">
        <f t="shared" si="1836"/>
        <v>0</v>
      </c>
      <c r="X126" s="237">
        <f t="shared" si="1836"/>
        <v>0</v>
      </c>
      <c r="Y126" s="237">
        <f t="shared" si="1836"/>
        <v>0</v>
      </c>
      <c r="Z126" s="237">
        <f t="shared" si="1836"/>
        <v>0</v>
      </c>
      <c r="AA126" s="237">
        <f t="shared" si="1836"/>
        <v>0</v>
      </c>
      <c r="AB126" s="237">
        <f t="shared" si="1836"/>
        <v>69</v>
      </c>
      <c r="AC126" s="237">
        <f t="shared" si="1836"/>
        <v>195157</v>
      </c>
      <c r="AD126" s="225">
        <f t="shared" ref="AD126:AD129" si="1837">SUM(C126:AC126)</f>
        <v>9094215</v>
      </c>
      <c r="AE126" s="237">
        <f t="shared" ref="AE126:BH126" si="1838">AE5+AE16+AE27+AE38+AE49+AE60+AE71+AE82+AE93+AE104+AE115</f>
        <v>10558</v>
      </c>
      <c r="AF126" s="237">
        <f t="shared" si="1838"/>
        <v>2716</v>
      </c>
      <c r="AG126" s="237">
        <f t="shared" si="1838"/>
        <v>13598</v>
      </c>
      <c r="AH126" s="237">
        <f t="shared" si="1838"/>
        <v>0</v>
      </c>
      <c r="AI126" s="237">
        <f t="shared" si="1838"/>
        <v>0</v>
      </c>
      <c r="AJ126" s="237">
        <f t="shared" si="1838"/>
        <v>5984</v>
      </c>
      <c r="AK126" s="237">
        <f t="shared" si="1838"/>
        <v>317352</v>
      </c>
      <c r="AL126" s="237">
        <f t="shared" si="1838"/>
        <v>135357</v>
      </c>
      <c r="AM126" s="237">
        <f t="shared" si="1838"/>
        <v>2043956</v>
      </c>
      <c r="AN126" s="237">
        <f t="shared" si="1838"/>
        <v>23123</v>
      </c>
      <c r="AO126" s="237">
        <f t="shared" si="1838"/>
        <v>472716</v>
      </c>
      <c r="AP126" s="237">
        <f t="shared" si="1838"/>
        <v>366407</v>
      </c>
      <c r="AQ126" s="237">
        <f t="shared" si="1838"/>
        <v>85586</v>
      </c>
      <c r="AR126" s="237">
        <f t="shared" si="1838"/>
        <v>61399</v>
      </c>
      <c r="AS126" s="237">
        <f t="shared" si="1838"/>
        <v>0</v>
      </c>
      <c r="AT126" s="237">
        <f t="shared" si="1838"/>
        <v>0</v>
      </c>
      <c r="AU126" s="237">
        <f t="shared" si="1838"/>
        <v>29392</v>
      </c>
      <c r="AV126" s="237">
        <f t="shared" si="1838"/>
        <v>0</v>
      </c>
      <c r="AW126" s="237">
        <f t="shared" si="1838"/>
        <v>0</v>
      </c>
      <c r="AX126" s="237">
        <f t="shared" si="1838"/>
        <v>3108</v>
      </c>
      <c r="AY126" s="237">
        <f t="shared" si="1838"/>
        <v>0</v>
      </c>
      <c r="AZ126" s="237">
        <f t="shared" si="1838"/>
        <v>76328</v>
      </c>
      <c r="BA126" s="237">
        <f t="shared" si="1838"/>
        <v>170378</v>
      </c>
      <c r="BB126" s="237">
        <f t="shared" si="1838"/>
        <v>192552</v>
      </c>
      <c r="BC126" s="237">
        <f t="shared" si="1838"/>
        <v>28077</v>
      </c>
      <c r="BD126" s="237">
        <f t="shared" si="1838"/>
        <v>28451</v>
      </c>
      <c r="BE126" s="237">
        <f t="shared" si="1838"/>
        <v>0</v>
      </c>
      <c r="BF126" s="237">
        <f t="shared" si="1838"/>
        <v>40357</v>
      </c>
      <c r="BG126" s="222">
        <f t="shared" si="1838"/>
        <v>1726277</v>
      </c>
      <c r="BH126" s="237">
        <f t="shared" si="1838"/>
        <v>5833672</v>
      </c>
      <c r="BI126" s="230">
        <f>AD126+BH126</f>
        <v>14927887</v>
      </c>
      <c r="BJ126" s="237">
        <f t="shared" ref="BJ126:BK129" si="1839">BJ5+BJ16+BJ27+BJ38+BJ49+BJ60+BJ71+BJ82+BJ93+BJ104+BJ115</f>
        <v>1699278</v>
      </c>
      <c r="BK126" s="222">
        <f t="shared" si="1839"/>
        <v>13228609</v>
      </c>
      <c r="BM126" s="235">
        <f>BK126-AD126</f>
        <v>4134394</v>
      </c>
    </row>
    <row r="127" spans="1:69" s="41" customFormat="1" ht="15.75">
      <c r="A127" s="136"/>
      <c r="B127" s="218" t="s">
        <v>315</v>
      </c>
      <c r="C127" s="10">
        <f t="shared" ref="C127:AC127" si="1840">C6+C17+C28+C39+C50+C61+C72+C83+C94+C105+C116</f>
        <v>710630</v>
      </c>
      <c r="D127" s="10">
        <f t="shared" si="1840"/>
        <v>436406</v>
      </c>
      <c r="E127" s="10">
        <f t="shared" si="1840"/>
        <v>0</v>
      </c>
      <c r="F127" s="10">
        <f t="shared" si="1840"/>
        <v>108179</v>
      </c>
      <c r="G127" s="10">
        <f t="shared" si="1840"/>
        <v>44238</v>
      </c>
      <c r="H127" s="10">
        <f t="shared" si="1840"/>
        <v>72127</v>
      </c>
      <c r="I127" s="10">
        <f t="shared" si="1840"/>
        <v>0</v>
      </c>
      <c r="J127" s="10">
        <f t="shared" si="1840"/>
        <v>81890</v>
      </c>
      <c r="K127" s="10">
        <f t="shared" si="1840"/>
        <v>7110</v>
      </c>
      <c r="L127" s="10">
        <f t="shared" si="1840"/>
        <v>26209</v>
      </c>
      <c r="M127" s="10">
        <f t="shared" si="1840"/>
        <v>38729</v>
      </c>
      <c r="N127" s="10">
        <f t="shared" si="1840"/>
        <v>1151</v>
      </c>
      <c r="O127" s="10">
        <f t="shared" si="1840"/>
        <v>3316</v>
      </c>
      <c r="P127" s="10">
        <f t="shared" si="1840"/>
        <v>35897</v>
      </c>
      <c r="Q127" s="10">
        <f t="shared" si="1840"/>
        <v>0</v>
      </c>
      <c r="R127" s="10">
        <f t="shared" si="1840"/>
        <v>2677</v>
      </c>
      <c r="S127" s="10">
        <f t="shared" si="1840"/>
        <v>134272</v>
      </c>
      <c r="T127" s="10">
        <f t="shared" si="1840"/>
        <v>59564</v>
      </c>
      <c r="U127" s="10">
        <f t="shared" si="1840"/>
        <v>0</v>
      </c>
      <c r="V127" s="10">
        <f t="shared" si="1840"/>
        <v>11667</v>
      </c>
      <c r="W127" s="10">
        <f t="shared" si="1840"/>
        <v>0</v>
      </c>
      <c r="X127" s="10">
        <f t="shared" si="1840"/>
        <v>0</v>
      </c>
      <c r="Y127" s="10">
        <f t="shared" si="1840"/>
        <v>0</v>
      </c>
      <c r="Z127" s="10">
        <f t="shared" si="1840"/>
        <v>0</v>
      </c>
      <c r="AA127" s="10">
        <f t="shared" si="1840"/>
        <v>0</v>
      </c>
      <c r="AB127" s="10">
        <f t="shared" si="1840"/>
        <v>13</v>
      </c>
      <c r="AC127" s="10">
        <f t="shared" si="1840"/>
        <v>37080</v>
      </c>
      <c r="AD127" s="123">
        <f t="shared" si="1837"/>
        <v>1811155</v>
      </c>
      <c r="AE127" s="6">
        <f t="shared" ref="AE127:BH127" si="1841">AE6+AE17+AE28+AE39+AE50+AE61+AE72+AE83+AE94+AE105+AE116</f>
        <v>2533</v>
      </c>
      <c r="AF127" s="6">
        <f t="shared" si="1841"/>
        <v>649</v>
      </c>
      <c r="AG127" s="6">
        <f t="shared" si="1841"/>
        <v>3263</v>
      </c>
      <c r="AH127" s="6">
        <f t="shared" si="1841"/>
        <v>0</v>
      </c>
      <c r="AI127" s="6">
        <f t="shared" si="1841"/>
        <v>0</v>
      </c>
      <c r="AJ127" s="6">
        <f t="shared" si="1841"/>
        <v>1435</v>
      </c>
      <c r="AK127" s="6">
        <f t="shared" si="1841"/>
        <v>76164</v>
      </c>
      <c r="AL127" s="6">
        <f t="shared" si="1841"/>
        <v>32487</v>
      </c>
      <c r="AM127" s="6">
        <f t="shared" si="1841"/>
        <v>490549</v>
      </c>
      <c r="AN127" s="6">
        <f t="shared" si="1841"/>
        <v>5549</v>
      </c>
      <c r="AO127" s="6">
        <f t="shared" si="1841"/>
        <v>113453</v>
      </c>
      <c r="AP127" s="6">
        <f t="shared" si="1841"/>
        <v>88038</v>
      </c>
      <c r="AQ127" s="6">
        <f t="shared" si="1841"/>
        <v>20541</v>
      </c>
      <c r="AR127" s="6">
        <f t="shared" si="1841"/>
        <v>14735</v>
      </c>
      <c r="AS127" s="6">
        <f t="shared" si="1841"/>
        <v>0</v>
      </c>
      <c r="AT127" s="6">
        <f t="shared" si="1841"/>
        <v>0</v>
      </c>
      <c r="AU127" s="6">
        <f t="shared" si="1841"/>
        <v>7055</v>
      </c>
      <c r="AV127" s="6">
        <f t="shared" si="1841"/>
        <v>0</v>
      </c>
      <c r="AW127" s="6">
        <f t="shared" si="1841"/>
        <v>0</v>
      </c>
      <c r="AX127" s="6">
        <f t="shared" si="1841"/>
        <v>746</v>
      </c>
      <c r="AY127" s="6">
        <f t="shared" si="1841"/>
        <v>0</v>
      </c>
      <c r="AZ127" s="10">
        <f t="shared" si="1841"/>
        <v>18319</v>
      </c>
      <c r="BA127" s="6">
        <f t="shared" si="1841"/>
        <v>40890</v>
      </c>
      <c r="BB127" s="6">
        <f t="shared" si="1841"/>
        <v>46212</v>
      </c>
      <c r="BC127" s="6">
        <f t="shared" si="1841"/>
        <v>6736</v>
      </c>
      <c r="BD127" s="6">
        <f t="shared" si="1841"/>
        <v>6831</v>
      </c>
      <c r="BE127" s="6">
        <f t="shared" si="1841"/>
        <v>0</v>
      </c>
      <c r="BF127" s="6">
        <f t="shared" si="1841"/>
        <v>9685</v>
      </c>
      <c r="BG127" s="10">
        <f t="shared" si="1841"/>
        <v>38342</v>
      </c>
      <c r="BH127" s="10">
        <f t="shared" si="1841"/>
        <v>1024212</v>
      </c>
      <c r="BI127" s="238">
        <f>AD127+BH127</f>
        <v>2835367</v>
      </c>
      <c r="BJ127" s="10">
        <f t="shared" si="1839"/>
        <v>33026</v>
      </c>
      <c r="BK127" s="10">
        <f t="shared" si="1839"/>
        <v>2802341</v>
      </c>
      <c r="BM127" s="219">
        <f t="shared" ref="BM127:BM132" si="1842">BK127-AD127</f>
        <v>991186</v>
      </c>
    </row>
    <row r="128" spans="1:69" ht="15.75">
      <c r="B128" s="12" t="s">
        <v>316</v>
      </c>
      <c r="C128" s="5">
        <f t="shared" ref="C128:AC128" si="1843">C7+C18+C29+C40+C51+C62+C73+C84+C95+C106+C117</f>
        <v>692278</v>
      </c>
      <c r="D128" s="5">
        <f t="shared" si="1843"/>
        <v>351766</v>
      </c>
      <c r="E128" s="5">
        <f t="shared" si="1843"/>
        <v>774</v>
      </c>
      <c r="F128" s="5">
        <f t="shared" si="1843"/>
        <v>83837</v>
      </c>
      <c r="G128" s="5">
        <f t="shared" si="1843"/>
        <v>40374</v>
      </c>
      <c r="H128" s="5">
        <f t="shared" si="1843"/>
        <v>85301</v>
      </c>
      <c r="I128" s="5">
        <f t="shared" si="1843"/>
        <v>0</v>
      </c>
      <c r="J128" s="5">
        <f t="shared" si="1843"/>
        <v>129276</v>
      </c>
      <c r="K128" s="5">
        <f t="shared" si="1843"/>
        <v>20784</v>
      </c>
      <c r="L128" s="5">
        <f t="shared" si="1843"/>
        <v>52333</v>
      </c>
      <c r="M128" s="5">
        <f t="shared" si="1843"/>
        <v>44460</v>
      </c>
      <c r="N128" s="5">
        <f t="shared" si="1843"/>
        <v>545</v>
      </c>
      <c r="O128" s="5">
        <f t="shared" si="1843"/>
        <v>2946</v>
      </c>
      <c r="P128" s="5">
        <f t="shared" si="1843"/>
        <v>62900</v>
      </c>
      <c r="Q128" s="5">
        <f t="shared" si="1843"/>
        <v>0</v>
      </c>
      <c r="R128" s="5">
        <f t="shared" si="1843"/>
        <v>3981</v>
      </c>
      <c r="S128" s="5">
        <f t="shared" si="1843"/>
        <v>111262</v>
      </c>
      <c r="T128" s="5">
        <f t="shared" si="1843"/>
        <v>55996</v>
      </c>
      <c r="U128" s="5">
        <f t="shared" si="1843"/>
        <v>0</v>
      </c>
      <c r="V128" s="16">
        <f t="shared" si="1843"/>
        <v>0</v>
      </c>
      <c r="W128" s="5">
        <f t="shared" si="1843"/>
        <v>0</v>
      </c>
      <c r="X128" s="5">
        <f t="shared" si="1843"/>
        <v>0</v>
      </c>
      <c r="Y128" s="5">
        <f t="shared" si="1843"/>
        <v>0</v>
      </c>
      <c r="Z128" s="5">
        <f t="shared" si="1843"/>
        <v>0</v>
      </c>
      <c r="AA128" s="5">
        <f t="shared" si="1843"/>
        <v>0</v>
      </c>
      <c r="AB128" s="5">
        <f t="shared" si="1843"/>
        <v>36</v>
      </c>
      <c r="AC128" s="16">
        <f t="shared" si="1843"/>
        <v>9467</v>
      </c>
      <c r="AD128" s="123">
        <f t="shared" si="1837"/>
        <v>1748316</v>
      </c>
      <c r="AE128" s="5">
        <f t="shared" ref="AE128:BH128" si="1844">AE7+AE18+AE29+AE40+AE51+AE62+AE73+AE84+AE95+AE106+AE117</f>
        <v>2236</v>
      </c>
      <c r="AF128" s="5">
        <f t="shared" si="1844"/>
        <v>930</v>
      </c>
      <c r="AG128" s="5">
        <f t="shared" si="1844"/>
        <v>4444</v>
      </c>
      <c r="AH128" s="5">
        <f t="shared" si="1844"/>
        <v>0</v>
      </c>
      <c r="AI128" s="5">
        <f t="shared" si="1844"/>
        <v>0</v>
      </c>
      <c r="AJ128" s="5">
        <f t="shared" si="1844"/>
        <v>673</v>
      </c>
      <c r="AK128" s="5">
        <f t="shared" si="1844"/>
        <v>22533</v>
      </c>
      <c r="AL128" s="5">
        <f t="shared" si="1844"/>
        <v>86732</v>
      </c>
      <c r="AM128" s="5">
        <f t="shared" si="1844"/>
        <v>243086</v>
      </c>
      <c r="AN128" s="5">
        <f t="shared" si="1844"/>
        <v>139</v>
      </c>
      <c r="AO128" s="16">
        <f t="shared" si="1844"/>
        <v>65333</v>
      </c>
      <c r="AP128" s="5">
        <f t="shared" si="1844"/>
        <v>-12213</v>
      </c>
      <c r="AQ128" s="16">
        <f t="shared" si="1844"/>
        <v>19137</v>
      </c>
      <c r="AR128" s="5">
        <f t="shared" si="1844"/>
        <v>11775</v>
      </c>
      <c r="AS128" s="5">
        <f t="shared" si="1844"/>
        <v>0</v>
      </c>
      <c r="AT128" s="5">
        <f t="shared" si="1844"/>
        <v>0</v>
      </c>
      <c r="AU128" s="5">
        <f t="shared" si="1844"/>
        <v>9853</v>
      </c>
      <c r="AV128" s="5">
        <f t="shared" si="1844"/>
        <v>0</v>
      </c>
      <c r="AW128" s="5">
        <f t="shared" si="1844"/>
        <v>665</v>
      </c>
      <c r="AX128" s="5">
        <f t="shared" si="1844"/>
        <v>260</v>
      </c>
      <c r="AY128" s="5">
        <f t="shared" si="1844"/>
        <v>54</v>
      </c>
      <c r="AZ128" s="5">
        <f t="shared" si="1844"/>
        <v>1022</v>
      </c>
      <c r="BA128" s="5">
        <f t="shared" si="1844"/>
        <v>73284</v>
      </c>
      <c r="BB128" s="16">
        <f t="shared" si="1844"/>
        <v>19647</v>
      </c>
      <c r="BC128" s="5">
        <f t="shared" si="1844"/>
        <v>6277</v>
      </c>
      <c r="BD128" s="5">
        <f t="shared" si="1844"/>
        <v>6277</v>
      </c>
      <c r="BE128" s="5">
        <f t="shared" si="1844"/>
        <v>0</v>
      </c>
      <c r="BF128" s="5">
        <f t="shared" si="1844"/>
        <v>6051</v>
      </c>
      <c r="BG128" s="11">
        <f t="shared" si="1844"/>
        <v>110664</v>
      </c>
      <c r="BH128" s="9">
        <f t="shared" si="1844"/>
        <v>678859</v>
      </c>
      <c r="BI128" s="127">
        <f>AD128+BH128</f>
        <v>2427175</v>
      </c>
      <c r="BJ128" s="5">
        <f t="shared" si="1839"/>
        <v>99733</v>
      </c>
      <c r="BK128" s="51">
        <f t="shared" si="1839"/>
        <v>2327442</v>
      </c>
      <c r="BL128" s="30">
        <f>'Upto Month COPPY'!N61-'Upto Month COPPY'!M61</f>
        <v>-2327449</v>
      </c>
      <c r="BM128" s="30">
        <f t="shared" si="1842"/>
        <v>579126</v>
      </c>
    </row>
    <row r="129" spans="1:65" ht="16.5" customHeight="1">
      <c r="A129" s="130"/>
      <c r="B129" s="183" t="s">
        <v>317</v>
      </c>
      <c r="C129" s="5">
        <f t="shared" ref="C129:AC129" si="1845">C8+C19+C30+C41+C52+C63+C74+C85+C96+C107+C118</f>
        <v>770997</v>
      </c>
      <c r="D129" s="5">
        <f t="shared" si="1845"/>
        <v>430407</v>
      </c>
      <c r="E129" s="5">
        <f t="shared" si="1845"/>
        <v>70</v>
      </c>
      <c r="F129" s="5">
        <f t="shared" si="1845"/>
        <v>91476</v>
      </c>
      <c r="G129" s="5">
        <f t="shared" si="1845"/>
        <v>46243</v>
      </c>
      <c r="H129" s="5">
        <f t="shared" si="1845"/>
        <v>100540</v>
      </c>
      <c r="I129" s="5">
        <f t="shared" si="1845"/>
        <v>0</v>
      </c>
      <c r="J129" s="5">
        <f t="shared" si="1845"/>
        <v>72411</v>
      </c>
      <c r="K129" s="5">
        <f t="shared" si="1845"/>
        <v>3730</v>
      </c>
      <c r="L129" s="5">
        <f t="shared" si="1845"/>
        <v>20313</v>
      </c>
      <c r="M129" s="5">
        <f t="shared" si="1845"/>
        <v>36825</v>
      </c>
      <c r="N129" s="5">
        <f t="shared" si="1845"/>
        <v>575</v>
      </c>
      <c r="O129" s="5">
        <f t="shared" si="1845"/>
        <v>1288</v>
      </c>
      <c r="P129" s="5">
        <f t="shared" si="1845"/>
        <v>37146</v>
      </c>
      <c r="Q129" s="5">
        <f t="shared" si="1845"/>
        <v>0</v>
      </c>
      <c r="R129" s="5">
        <f t="shared" si="1845"/>
        <v>638</v>
      </c>
      <c r="S129" s="5">
        <f t="shared" si="1845"/>
        <v>9990</v>
      </c>
      <c r="T129" s="5">
        <f t="shared" si="1845"/>
        <v>187945</v>
      </c>
      <c r="U129" s="5">
        <f t="shared" si="1845"/>
        <v>0</v>
      </c>
      <c r="V129" s="16">
        <f t="shared" si="1845"/>
        <v>11949</v>
      </c>
      <c r="W129" s="5">
        <f t="shared" si="1845"/>
        <v>0</v>
      </c>
      <c r="X129" s="5">
        <f t="shared" si="1845"/>
        <v>0</v>
      </c>
      <c r="Y129" s="5">
        <f t="shared" si="1845"/>
        <v>0</v>
      </c>
      <c r="Z129" s="5">
        <f t="shared" si="1845"/>
        <v>0</v>
      </c>
      <c r="AA129" s="5">
        <f t="shared" si="1845"/>
        <v>0</v>
      </c>
      <c r="AB129" s="5">
        <f t="shared" si="1845"/>
        <v>0</v>
      </c>
      <c r="AC129" s="16">
        <f t="shared" si="1845"/>
        <v>43170</v>
      </c>
      <c r="AD129" s="123">
        <f t="shared" si="1837"/>
        <v>1865713</v>
      </c>
      <c r="AE129" s="5">
        <f t="shared" ref="AE129:BH129" si="1846">AE8+AE19+AE30+AE41+AE52+AE63+AE74+AE85+AE96+AE107+AE118</f>
        <v>2025</v>
      </c>
      <c r="AF129" s="5">
        <f t="shared" si="1846"/>
        <v>1121</v>
      </c>
      <c r="AG129" s="5">
        <f t="shared" si="1846"/>
        <v>9015</v>
      </c>
      <c r="AH129" s="5">
        <f t="shared" si="1846"/>
        <v>0</v>
      </c>
      <c r="AI129" s="5">
        <f t="shared" si="1846"/>
        <v>0</v>
      </c>
      <c r="AJ129" s="5">
        <f t="shared" si="1846"/>
        <v>433</v>
      </c>
      <c r="AK129" s="5">
        <f t="shared" si="1846"/>
        <v>110941</v>
      </c>
      <c r="AL129" s="5">
        <f t="shared" si="1846"/>
        <v>36145</v>
      </c>
      <c r="AM129" s="5">
        <f t="shared" si="1846"/>
        <v>288999</v>
      </c>
      <c r="AN129" s="5">
        <f t="shared" si="1846"/>
        <v>249</v>
      </c>
      <c r="AO129" s="16">
        <f t="shared" si="1846"/>
        <v>125133</v>
      </c>
      <c r="AP129" s="5">
        <f t="shared" si="1846"/>
        <v>17454</v>
      </c>
      <c r="AQ129" s="16">
        <f t="shared" si="1846"/>
        <v>19172</v>
      </c>
      <c r="AR129" s="5">
        <f t="shared" si="1846"/>
        <v>5122</v>
      </c>
      <c r="AS129" s="5">
        <f t="shared" si="1846"/>
        <v>0</v>
      </c>
      <c r="AT129" s="5">
        <f t="shared" si="1846"/>
        <v>0</v>
      </c>
      <c r="AU129" s="5">
        <f t="shared" si="1846"/>
        <v>4271</v>
      </c>
      <c r="AV129" s="5">
        <f t="shared" si="1846"/>
        <v>0</v>
      </c>
      <c r="AW129" s="5">
        <f t="shared" si="1846"/>
        <v>0</v>
      </c>
      <c r="AX129" s="5">
        <f t="shared" si="1846"/>
        <v>236</v>
      </c>
      <c r="AY129" s="5">
        <f t="shared" si="1846"/>
        <v>0</v>
      </c>
      <c r="AZ129" s="5">
        <f t="shared" si="1846"/>
        <v>5136</v>
      </c>
      <c r="BA129" s="5">
        <f t="shared" si="1846"/>
        <v>21152</v>
      </c>
      <c r="BB129" s="16">
        <f t="shared" si="1846"/>
        <v>47627</v>
      </c>
      <c r="BC129" s="5">
        <f t="shared" si="1846"/>
        <v>6442</v>
      </c>
      <c r="BD129" s="5">
        <f t="shared" si="1846"/>
        <v>6442</v>
      </c>
      <c r="BE129" s="5">
        <f t="shared" si="1846"/>
        <v>0</v>
      </c>
      <c r="BF129" s="5">
        <f t="shared" si="1846"/>
        <v>8361</v>
      </c>
      <c r="BG129" s="5">
        <f t="shared" si="1846"/>
        <v>139740</v>
      </c>
      <c r="BH129" s="16">
        <f t="shared" si="1846"/>
        <v>855216</v>
      </c>
      <c r="BI129" s="127">
        <f>AD129+BH129</f>
        <v>2720929</v>
      </c>
      <c r="BJ129" s="5">
        <f t="shared" si="1839"/>
        <v>122404</v>
      </c>
      <c r="BK129" s="51">
        <f t="shared" si="1839"/>
        <v>2598525</v>
      </c>
      <c r="BL129" s="30">
        <f>'Upto Month Current'!N61-'Upto Month Current'!M61</f>
        <v>-2598517</v>
      </c>
      <c r="BM129" s="30">
        <f t="shared" si="1842"/>
        <v>732812</v>
      </c>
    </row>
    <row r="130" spans="1:65" ht="15.75">
      <c r="A130" s="130"/>
      <c r="B130" s="5" t="s">
        <v>127</v>
      </c>
      <c r="C130" s="11">
        <f>C129-C127</f>
        <v>60367</v>
      </c>
      <c r="D130" s="11">
        <f t="shared" ref="D130" si="1847">D129-D127</f>
        <v>-5999</v>
      </c>
      <c r="E130" s="11">
        <f t="shared" ref="E130" si="1848">E129-E127</f>
        <v>70</v>
      </c>
      <c r="F130" s="11">
        <f t="shared" ref="F130" si="1849">F129-F127</f>
        <v>-16703</v>
      </c>
      <c r="G130" s="11">
        <f t="shared" ref="G130" si="1850">G129-G127</f>
        <v>2005</v>
      </c>
      <c r="H130" s="11">
        <f t="shared" ref="H130" si="1851">H129-H127</f>
        <v>28413</v>
      </c>
      <c r="I130" s="11">
        <f t="shared" ref="I130" si="1852">I129-I127</f>
        <v>0</v>
      </c>
      <c r="J130" s="11">
        <f t="shared" ref="J130" si="1853">J129-J127</f>
        <v>-9479</v>
      </c>
      <c r="K130" s="11">
        <f t="shared" ref="K130" si="1854">K129-K127</f>
        <v>-3380</v>
      </c>
      <c r="L130" s="11">
        <f t="shared" ref="L130" si="1855">L129-L127</f>
        <v>-5896</v>
      </c>
      <c r="M130" s="11">
        <f t="shared" ref="M130" si="1856">M129-M127</f>
        <v>-1904</v>
      </c>
      <c r="N130" s="11">
        <f t="shared" ref="N130" si="1857">N129-N127</f>
        <v>-576</v>
      </c>
      <c r="O130" s="11">
        <f t="shared" ref="O130" si="1858">O129-O127</f>
        <v>-2028</v>
      </c>
      <c r="P130" s="11">
        <f t="shared" ref="P130" si="1859">P129-P127</f>
        <v>1249</v>
      </c>
      <c r="Q130" s="11">
        <f t="shared" ref="Q130" si="1860">Q129-Q127</f>
        <v>0</v>
      </c>
      <c r="R130" s="11">
        <f t="shared" ref="R130" si="1861">R129-R127</f>
        <v>-2039</v>
      </c>
      <c r="S130" s="11">
        <f t="shared" ref="S130" si="1862">S129-S127</f>
        <v>-124282</v>
      </c>
      <c r="T130" s="11">
        <f t="shared" ref="T130:U130" si="1863">T129-T127</f>
        <v>128381</v>
      </c>
      <c r="U130" s="11">
        <f t="shared" si="1863"/>
        <v>0</v>
      </c>
      <c r="V130" s="9">
        <f t="shared" ref="V130" si="1864">V129-V127</f>
        <v>282</v>
      </c>
      <c r="W130" s="11">
        <f t="shared" ref="W130" si="1865">W129-W127</f>
        <v>0</v>
      </c>
      <c r="X130" s="11">
        <f t="shared" ref="X130" si="1866">X129-X127</f>
        <v>0</v>
      </c>
      <c r="Y130" s="11">
        <f t="shared" ref="Y130" si="1867">Y129-Y127</f>
        <v>0</v>
      </c>
      <c r="Z130" s="11">
        <f t="shared" ref="Z130" si="1868">Z129-Z127</f>
        <v>0</v>
      </c>
      <c r="AA130" s="11">
        <f t="shared" ref="AA130:AD130" si="1869">AA129-AA127</f>
        <v>0</v>
      </c>
      <c r="AB130" s="11">
        <f t="shared" ref="AB130" si="1870">AB129-AB127</f>
        <v>-13</v>
      </c>
      <c r="AC130" s="9">
        <f t="shared" si="1869"/>
        <v>6090</v>
      </c>
      <c r="AD130" s="10">
        <f t="shared" si="1869"/>
        <v>54558</v>
      </c>
      <c r="AE130" s="11">
        <f t="shared" ref="AE130" si="1871">AE129-AE127</f>
        <v>-508</v>
      </c>
      <c r="AF130" s="11">
        <f t="shared" ref="AF130" si="1872">AF129-AF127</f>
        <v>472</v>
      </c>
      <c r="AG130" s="11">
        <f t="shared" ref="AG130" si="1873">AG129-AG127</f>
        <v>5752</v>
      </c>
      <c r="AH130" s="11">
        <f t="shared" ref="AH130" si="1874">AH129-AH127</f>
        <v>0</v>
      </c>
      <c r="AI130" s="11">
        <f t="shared" ref="AI130" si="1875">AI129-AI127</f>
        <v>0</v>
      </c>
      <c r="AJ130" s="11">
        <f t="shared" ref="AJ130" si="1876">AJ129-AJ127</f>
        <v>-1002</v>
      </c>
      <c r="AK130" s="11">
        <f t="shared" ref="AK130" si="1877">AK129-AK127</f>
        <v>34777</v>
      </c>
      <c r="AL130" s="11">
        <f t="shared" ref="AL130" si="1878">AL129-AL127</f>
        <v>3658</v>
      </c>
      <c r="AM130" s="11">
        <f t="shared" ref="AM130" si="1879">AM129-AM127</f>
        <v>-201550</v>
      </c>
      <c r="AN130" s="11">
        <f t="shared" ref="AN130" si="1880">AN129-AN127</f>
        <v>-5300</v>
      </c>
      <c r="AO130" s="9">
        <f t="shared" ref="AO130" si="1881">AO129-AO127</f>
        <v>11680</v>
      </c>
      <c r="AP130" s="11">
        <f t="shared" ref="AP130" si="1882">AP129-AP127</f>
        <v>-70584</v>
      </c>
      <c r="AQ130" s="9">
        <f t="shared" ref="AQ130" si="1883">AQ129-AQ127</f>
        <v>-1369</v>
      </c>
      <c r="AR130" s="11">
        <f t="shared" ref="AR130" si="1884">AR129-AR127</f>
        <v>-9613</v>
      </c>
      <c r="AS130" s="11">
        <f t="shared" ref="AS130" si="1885">AS129-AS127</f>
        <v>0</v>
      </c>
      <c r="AT130" s="11">
        <f t="shared" ref="AT130" si="1886">AT129-AT127</f>
        <v>0</v>
      </c>
      <c r="AU130" s="11">
        <f t="shared" ref="AU130" si="1887">AU129-AU127</f>
        <v>-2784</v>
      </c>
      <c r="AV130" s="11">
        <f t="shared" ref="AV130" si="1888">AV129-AV127</f>
        <v>0</v>
      </c>
      <c r="AW130" s="11">
        <f t="shared" ref="AW130" si="1889">AW129-AW127</f>
        <v>0</v>
      </c>
      <c r="AX130" s="11">
        <f t="shared" ref="AX130" si="1890">AX129-AX127</f>
        <v>-510</v>
      </c>
      <c r="AY130" s="11">
        <f t="shared" ref="AY130" si="1891">AY129-AY127</f>
        <v>0</v>
      </c>
      <c r="AZ130" s="11">
        <f t="shared" ref="AZ130" si="1892">AZ129-AZ127</f>
        <v>-13183</v>
      </c>
      <c r="BA130" s="11">
        <f t="shared" ref="BA130" si="1893">BA129-BA127</f>
        <v>-19738</v>
      </c>
      <c r="BB130" s="9">
        <f t="shared" ref="BB130" si="1894">BB129-BB127</f>
        <v>1415</v>
      </c>
      <c r="BC130" s="11">
        <f t="shared" ref="BC130" si="1895">BC129-BC127</f>
        <v>-294</v>
      </c>
      <c r="BD130" s="11">
        <f t="shared" ref="BD130" si="1896">BD129-BD127</f>
        <v>-389</v>
      </c>
      <c r="BE130" s="11">
        <f t="shared" ref="BE130" si="1897">BE129-BE127</f>
        <v>0</v>
      </c>
      <c r="BF130" s="11">
        <f t="shared" ref="BF130" si="1898">BF129-BF127</f>
        <v>-1324</v>
      </c>
      <c r="BG130" s="11">
        <f t="shared" ref="BG130" si="1899">BG129-BG127</f>
        <v>101398</v>
      </c>
      <c r="BH130" s="9">
        <f t="shared" ref="BH130:BI130" si="1900">BH129-BH127</f>
        <v>-168996</v>
      </c>
      <c r="BI130" s="45">
        <f t="shared" si="1900"/>
        <v>-114438</v>
      </c>
      <c r="BJ130" s="11">
        <f t="shared" ref="BJ130" si="1901">BJ129-BJ127</f>
        <v>89378</v>
      </c>
      <c r="BK130" s="51">
        <f t="shared" ref="BK130" si="1902">BK129-BK127</f>
        <v>-203816</v>
      </c>
      <c r="BM130" s="30">
        <f t="shared" si="1842"/>
        <v>-258374</v>
      </c>
    </row>
    <row r="131" spans="1:65" ht="15.75">
      <c r="A131" s="130"/>
      <c r="B131" s="5" t="s">
        <v>128</v>
      </c>
      <c r="C131" s="13">
        <f>C130/C127</f>
        <v>8.4948566764701749E-2</v>
      </c>
      <c r="D131" s="13">
        <f t="shared" ref="D131" si="1903">D130/D127</f>
        <v>-1.3746373789544599E-2</v>
      </c>
      <c r="E131" s="13" t="e">
        <f t="shared" ref="E131" si="1904">E130/E127</f>
        <v>#DIV/0!</v>
      </c>
      <c r="F131" s="13">
        <f t="shared" ref="F131" si="1905">F130/F127</f>
        <v>-0.15440150121557789</v>
      </c>
      <c r="G131" s="13">
        <f t="shared" ref="G131" si="1906">G130/G127</f>
        <v>4.5323025453230255E-2</v>
      </c>
      <c r="H131" s="13">
        <f t="shared" ref="H131" si="1907">H130/H127</f>
        <v>0.39393015098368156</v>
      </c>
      <c r="I131" s="13" t="e">
        <f t="shared" ref="I131" si="1908">I130/I127</f>
        <v>#DIV/0!</v>
      </c>
      <c r="J131" s="13">
        <f t="shared" ref="J131" si="1909">J130/J127</f>
        <v>-0.11575283917450238</v>
      </c>
      <c r="K131" s="13">
        <f t="shared" ref="K131" si="1910">K130/K127</f>
        <v>-0.47538677918424754</v>
      </c>
      <c r="L131" s="13">
        <f t="shared" ref="L131" si="1911">L130/L127</f>
        <v>-0.22496089129688274</v>
      </c>
      <c r="M131" s="13">
        <f t="shared" ref="M131" si="1912">M130/M127</f>
        <v>-4.9162126571819564E-2</v>
      </c>
      <c r="N131" s="13">
        <f t="shared" ref="N131" si="1913">N130/N127</f>
        <v>-0.50043440486533453</v>
      </c>
      <c r="O131" s="13">
        <f t="shared" ref="O131" si="1914">O130/O127</f>
        <v>-0.61158021712907118</v>
      </c>
      <c r="P131" s="13">
        <f t="shared" ref="P131" si="1915">P130/P127</f>
        <v>3.4793993927069111E-2</v>
      </c>
      <c r="Q131" s="13" t="e">
        <f t="shared" ref="Q131" si="1916">Q130/Q127</f>
        <v>#DIV/0!</v>
      </c>
      <c r="R131" s="13">
        <f t="shared" ref="R131" si="1917">R130/R127</f>
        <v>-0.7616735151288756</v>
      </c>
      <c r="S131" s="13">
        <f t="shared" ref="S131" si="1918">S130/S127</f>
        <v>-0.92559878455672073</v>
      </c>
      <c r="T131" s="13">
        <f t="shared" ref="T131:U131" si="1919">T130/T127</f>
        <v>2.1553455107111676</v>
      </c>
      <c r="U131" s="13" t="e">
        <f t="shared" si="1919"/>
        <v>#DIV/0!</v>
      </c>
      <c r="V131" s="163">
        <f t="shared" ref="V131" si="1920">V130/V127</f>
        <v>2.4170737978914888E-2</v>
      </c>
      <c r="W131" s="13" t="e">
        <f t="shared" ref="W131" si="1921">W130/W127</f>
        <v>#DIV/0!</v>
      </c>
      <c r="X131" s="13" t="e">
        <f t="shared" ref="X131" si="1922">X130/X127</f>
        <v>#DIV/0!</v>
      </c>
      <c r="Y131" s="13" t="e">
        <f t="shared" ref="Y131" si="1923">Y130/Y127</f>
        <v>#DIV/0!</v>
      </c>
      <c r="Z131" s="13" t="e">
        <f t="shared" ref="Z131" si="1924">Z130/Z127</f>
        <v>#DIV/0!</v>
      </c>
      <c r="AA131" s="13" t="e">
        <f t="shared" ref="AA131:AD131" si="1925">AA130/AA127</f>
        <v>#DIV/0!</v>
      </c>
      <c r="AB131" s="13">
        <f t="shared" ref="AB131" si="1926">AB130/AB127</f>
        <v>-1</v>
      </c>
      <c r="AC131" s="163">
        <f t="shared" si="1925"/>
        <v>0.16423948220064724</v>
      </c>
      <c r="AD131" s="14">
        <f t="shared" si="1925"/>
        <v>3.0123319097481994E-2</v>
      </c>
      <c r="AE131" s="13">
        <f t="shared" ref="AE131" si="1927">AE130/AE127</f>
        <v>-0.2005527043031978</v>
      </c>
      <c r="AF131" s="13">
        <f t="shared" ref="AF131" si="1928">AF130/AF127</f>
        <v>0.72727272727272729</v>
      </c>
      <c r="AG131" s="13">
        <f t="shared" ref="AG131" si="1929">AG130/AG127</f>
        <v>1.7627949739503523</v>
      </c>
      <c r="AH131" s="13" t="e">
        <f t="shared" ref="AH131" si="1930">AH130/AH127</f>
        <v>#DIV/0!</v>
      </c>
      <c r="AI131" s="13" t="e">
        <f t="shared" ref="AI131" si="1931">AI130/AI127</f>
        <v>#DIV/0!</v>
      </c>
      <c r="AJ131" s="13">
        <f t="shared" ref="AJ131" si="1932">AJ130/AJ127</f>
        <v>-0.69825783972125433</v>
      </c>
      <c r="AK131" s="13">
        <f t="shared" ref="AK131" si="1933">AK130/AK127</f>
        <v>0.45660679586156189</v>
      </c>
      <c r="AL131" s="13">
        <f t="shared" ref="AL131" si="1934">AL130/AL127</f>
        <v>0.11259888570812941</v>
      </c>
      <c r="AM131" s="13">
        <f t="shared" ref="AM131" si="1935">AM130/AM127</f>
        <v>-0.41086619277584913</v>
      </c>
      <c r="AN131" s="13">
        <f t="shared" ref="AN131" si="1936">AN130/AN127</f>
        <v>-0.95512704991890429</v>
      </c>
      <c r="AO131" s="163">
        <f t="shared" ref="AO131" si="1937">AO130/AO127</f>
        <v>0.10295012031413889</v>
      </c>
      <c r="AP131" s="13">
        <f t="shared" ref="AP131" si="1938">AP130/AP127</f>
        <v>-0.80174470115177532</v>
      </c>
      <c r="AQ131" s="163">
        <f t="shared" ref="AQ131" si="1939">AQ130/AQ127</f>
        <v>-6.664719341804197E-2</v>
      </c>
      <c r="AR131" s="13">
        <f t="shared" ref="AR131" si="1940">AR130/AR127</f>
        <v>-0.6523922633186291</v>
      </c>
      <c r="AS131" s="13" t="e">
        <f t="shared" ref="AS131" si="1941">AS130/AS127</f>
        <v>#DIV/0!</v>
      </c>
      <c r="AT131" s="13" t="e">
        <f t="shared" ref="AT131" si="1942">AT130/AT127</f>
        <v>#DIV/0!</v>
      </c>
      <c r="AU131" s="13">
        <f t="shared" ref="AU131" si="1943">AU130/AU127</f>
        <v>-0.39461374911410346</v>
      </c>
      <c r="AV131" s="13" t="e">
        <f t="shared" ref="AV131" si="1944">AV130/AV127</f>
        <v>#DIV/0!</v>
      </c>
      <c r="AW131" s="13" t="e">
        <f t="shared" ref="AW131" si="1945">AW130/AW127</f>
        <v>#DIV/0!</v>
      </c>
      <c r="AX131" s="13">
        <f t="shared" ref="AX131" si="1946">AX130/AX127</f>
        <v>-0.6836461126005362</v>
      </c>
      <c r="AY131" s="13" t="e">
        <f t="shared" ref="AY131" si="1947">AY130/AY127</f>
        <v>#DIV/0!</v>
      </c>
      <c r="AZ131" s="13">
        <f t="shared" ref="AZ131" si="1948">AZ130/AZ127</f>
        <v>-0.71963535127463285</v>
      </c>
      <c r="BA131" s="13">
        <f t="shared" ref="BA131" si="1949">BA130/BA127</f>
        <v>-0.48270970897529958</v>
      </c>
      <c r="BB131" s="163">
        <f t="shared" ref="BB131" si="1950">BB130/BB127</f>
        <v>3.0619752445252314E-2</v>
      </c>
      <c r="BC131" s="13">
        <f t="shared" ref="BC131" si="1951">BC130/BC127</f>
        <v>-4.3646080760095012E-2</v>
      </c>
      <c r="BD131" s="13">
        <f t="shared" ref="BD131" si="1952">BD130/BD127</f>
        <v>-5.6946274337578685E-2</v>
      </c>
      <c r="BE131" s="13" t="e">
        <f t="shared" ref="BE131" si="1953">BE130/BE127</f>
        <v>#DIV/0!</v>
      </c>
      <c r="BF131" s="13">
        <f t="shared" ref="BF131" si="1954">BF130/BF127</f>
        <v>-0.13670624677336088</v>
      </c>
      <c r="BG131" s="13">
        <f t="shared" ref="BG131" si="1955">BG130/BG127</f>
        <v>2.6445673152156903</v>
      </c>
      <c r="BH131" s="163">
        <f t="shared" ref="BH131:BI131" si="1956">BH130/BH127</f>
        <v>-0.16500099588757014</v>
      </c>
      <c r="BI131" s="46">
        <f t="shared" si="1956"/>
        <v>-4.0360912714297655E-2</v>
      </c>
      <c r="BJ131" s="13">
        <f t="shared" ref="BJ131" si="1957">BJ130/BJ127</f>
        <v>2.7062920123539032</v>
      </c>
      <c r="BK131" s="52">
        <f t="shared" ref="BK131" si="1958">BK130/BK127</f>
        <v>-7.2730620577581381E-2</v>
      </c>
      <c r="BM131" s="163">
        <f t="shared" ref="BM131" si="1959">BM130/BM127</f>
        <v>-0.26067155912210221</v>
      </c>
    </row>
    <row r="132" spans="1:65" ht="15.75">
      <c r="A132" s="130"/>
      <c r="B132" s="5" t="s">
        <v>129</v>
      </c>
      <c r="C132" s="11">
        <f>C129-C128</f>
        <v>78719</v>
      </c>
      <c r="D132" s="11">
        <f t="shared" ref="D132:BK132" si="1960">D129-D128</f>
        <v>78641</v>
      </c>
      <c r="E132" s="11">
        <f t="shared" si="1960"/>
        <v>-704</v>
      </c>
      <c r="F132" s="11">
        <f t="shared" si="1960"/>
        <v>7639</v>
      </c>
      <c r="G132" s="11">
        <f t="shared" si="1960"/>
        <v>5869</v>
      </c>
      <c r="H132" s="11">
        <f t="shared" si="1960"/>
        <v>15239</v>
      </c>
      <c r="I132" s="11">
        <f t="shared" si="1960"/>
        <v>0</v>
      </c>
      <c r="J132" s="11">
        <f t="shared" si="1960"/>
        <v>-56865</v>
      </c>
      <c r="K132" s="11">
        <f t="shared" si="1960"/>
        <v>-17054</v>
      </c>
      <c r="L132" s="11">
        <f t="shared" si="1960"/>
        <v>-32020</v>
      </c>
      <c r="M132" s="11">
        <f t="shared" si="1960"/>
        <v>-7635</v>
      </c>
      <c r="N132" s="11">
        <f t="shared" si="1960"/>
        <v>30</v>
      </c>
      <c r="O132" s="11">
        <f t="shared" si="1960"/>
        <v>-1658</v>
      </c>
      <c r="P132" s="11">
        <f t="shared" si="1960"/>
        <v>-25754</v>
      </c>
      <c r="Q132" s="11">
        <f t="shared" si="1960"/>
        <v>0</v>
      </c>
      <c r="R132" s="11">
        <f t="shared" si="1960"/>
        <v>-3343</v>
      </c>
      <c r="S132" s="11">
        <f t="shared" si="1960"/>
        <v>-101272</v>
      </c>
      <c r="T132" s="11">
        <f t="shared" si="1960"/>
        <v>131949</v>
      </c>
      <c r="U132" s="11">
        <f t="shared" ref="U132" si="1961">U129-U128</f>
        <v>0</v>
      </c>
      <c r="V132" s="9">
        <f t="shared" si="1960"/>
        <v>11949</v>
      </c>
      <c r="W132" s="11">
        <f t="shared" si="1960"/>
        <v>0</v>
      </c>
      <c r="X132" s="11">
        <f t="shared" si="1960"/>
        <v>0</v>
      </c>
      <c r="Y132" s="11">
        <f t="shared" si="1960"/>
        <v>0</v>
      </c>
      <c r="Z132" s="11">
        <f t="shared" si="1960"/>
        <v>0</v>
      </c>
      <c r="AA132" s="11">
        <f t="shared" si="1960"/>
        <v>0</v>
      </c>
      <c r="AB132" s="11">
        <f t="shared" ref="AB132" si="1962">AB129-AB128</f>
        <v>-36</v>
      </c>
      <c r="AC132" s="9">
        <f t="shared" ref="AC132:AD132" si="1963">AC129-AC128</f>
        <v>33703</v>
      </c>
      <c r="AD132" s="10">
        <f t="shared" si="1963"/>
        <v>117397</v>
      </c>
      <c r="AE132" s="11">
        <f t="shared" si="1960"/>
        <v>-211</v>
      </c>
      <c r="AF132" s="11">
        <f t="shared" si="1960"/>
        <v>191</v>
      </c>
      <c r="AG132" s="11">
        <f t="shared" si="1960"/>
        <v>4571</v>
      </c>
      <c r="AH132" s="11">
        <f t="shared" si="1960"/>
        <v>0</v>
      </c>
      <c r="AI132" s="11">
        <f t="shared" si="1960"/>
        <v>0</v>
      </c>
      <c r="AJ132" s="11">
        <f t="shared" si="1960"/>
        <v>-240</v>
      </c>
      <c r="AK132" s="11">
        <f t="shared" si="1960"/>
        <v>88408</v>
      </c>
      <c r="AL132" s="11">
        <f t="shared" si="1960"/>
        <v>-50587</v>
      </c>
      <c r="AM132" s="11">
        <f t="shared" si="1960"/>
        <v>45913</v>
      </c>
      <c r="AN132" s="11">
        <f t="shared" si="1960"/>
        <v>110</v>
      </c>
      <c r="AO132" s="9">
        <f t="shared" si="1960"/>
        <v>59800</v>
      </c>
      <c r="AP132" s="11">
        <f t="shared" si="1960"/>
        <v>29667</v>
      </c>
      <c r="AQ132" s="9">
        <f t="shared" si="1960"/>
        <v>35</v>
      </c>
      <c r="AR132" s="11">
        <f t="shared" si="1960"/>
        <v>-6653</v>
      </c>
      <c r="AS132" s="11">
        <f t="shared" si="1960"/>
        <v>0</v>
      </c>
      <c r="AT132" s="11">
        <f t="shared" si="1960"/>
        <v>0</v>
      </c>
      <c r="AU132" s="11">
        <f t="shared" si="1960"/>
        <v>-5582</v>
      </c>
      <c r="AV132" s="11">
        <f t="shared" si="1960"/>
        <v>0</v>
      </c>
      <c r="AW132" s="11">
        <f t="shared" si="1960"/>
        <v>-665</v>
      </c>
      <c r="AX132" s="11">
        <f t="shared" si="1960"/>
        <v>-24</v>
      </c>
      <c r="AY132" s="11">
        <f t="shared" si="1960"/>
        <v>-54</v>
      </c>
      <c r="AZ132" s="11">
        <f t="shared" si="1960"/>
        <v>4114</v>
      </c>
      <c r="BA132" s="11">
        <f t="shared" si="1960"/>
        <v>-52132</v>
      </c>
      <c r="BB132" s="9">
        <f t="shared" si="1960"/>
        <v>27980</v>
      </c>
      <c r="BC132" s="11">
        <f t="shared" si="1960"/>
        <v>165</v>
      </c>
      <c r="BD132" s="11">
        <f t="shared" si="1960"/>
        <v>165</v>
      </c>
      <c r="BE132" s="11">
        <f t="shared" si="1960"/>
        <v>0</v>
      </c>
      <c r="BF132" s="11">
        <f t="shared" si="1960"/>
        <v>2310</v>
      </c>
      <c r="BG132" s="11">
        <f t="shared" si="1960"/>
        <v>29076</v>
      </c>
      <c r="BH132" s="9">
        <f t="shared" si="1960"/>
        <v>176357</v>
      </c>
      <c r="BI132" s="45">
        <f t="shared" si="1960"/>
        <v>293754</v>
      </c>
      <c r="BJ132" s="11">
        <f t="shared" si="1960"/>
        <v>22671</v>
      </c>
      <c r="BK132" s="51">
        <f t="shared" si="1960"/>
        <v>271083</v>
      </c>
      <c r="BM132" s="30">
        <f t="shared" si="1842"/>
        <v>153686</v>
      </c>
    </row>
    <row r="133" spans="1:65" ht="15.75">
      <c r="A133" s="130"/>
      <c r="B133" s="5" t="s">
        <v>130</v>
      </c>
      <c r="C133" s="13">
        <f>C132/C128</f>
        <v>0.11371009912202901</v>
      </c>
      <c r="D133" s="13">
        <f t="shared" ref="D133" si="1964">D132/D128</f>
        <v>0.22356054877390083</v>
      </c>
      <c r="E133" s="13">
        <f t="shared" ref="E133" si="1965">E132/E128</f>
        <v>-0.90956072351421191</v>
      </c>
      <c r="F133" s="13">
        <f t="shared" ref="F133" si="1966">F132/F128</f>
        <v>9.1117287116666862E-2</v>
      </c>
      <c r="G133" s="13">
        <f t="shared" ref="G133" si="1967">G132/G128</f>
        <v>0.14536582949422897</v>
      </c>
      <c r="H133" s="13">
        <f t="shared" ref="H133" si="1968">H132/H128</f>
        <v>0.17864972274650942</v>
      </c>
      <c r="I133" s="13" t="e">
        <f t="shared" ref="I133" si="1969">I132/I128</f>
        <v>#DIV/0!</v>
      </c>
      <c r="J133" s="13">
        <f t="shared" ref="J133" si="1970">J132/J128</f>
        <v>-0.43987283022370743</v>
      </c>
      <c r="K133" s="13">
        <f t="shared" ref="K133" si="1971">K132/K128</f>
        <v>-0.82053502694380287</v>
      </c>
      <c r="L133" s="13">
        <f t="shared" ref="L133" si="1972">L132/L128</f>
        <v>-0.61185103089828596</v>
      </c>
      <c r="M133" s="13">
        <f t="shared" ref="M133" si="1973">M132/M128</f>
        <v>-0.17172739541160595</v>
      </c>
      <c r="N133" s="13">
        <f t="shared" ref="N133" si="1974">N132/N128</f>
        <v>5.5045871559633031E-2</v>
      </c>
      <c r="O133" s="13">
        <f t="shared" ref="O133" si="1975">O132/O128</f>
        <v>-0.56279701289884587</v>
      </c>
      <c r="P133" s="13">
        <f t="shared" ref="P133" si="1976">P132/P128</f>
        <v>-0.40944356120826708</v>
      </c>
      <c r="Q133" s="13" t="e">
        <f t="shared" ref="Q133" si="1977">Q132/Q128</f>
        <v>#DIV/0!</v>
      </c>
      <c r="R133" s="13">
        <f t="shared" ref="R133" si="1978">R132/R128</f>
        <v>-0.83973875910575235</v>
      </c>
      <c r="S133" s="13">
        <f t="shared" ref="S133" si="1979">S132/S128</f>
        <v>-0.91021193219607777</v>
      </c>
      <c r="T133" s="13">
        <f t="shared" ref="T133:U133" si="1980">T132/T128</f>
        <v>2.3564004571755124</v>
      </c>
      <c r="U133" s="13" t="e">
        <f t="shared" si="1980"/>
        <v>#DIV/0!</v>
      </c>
      <c r="V133" s="163" t="e">
        <f t="shared" ref="V133" si="1981">V132/V128</f>
        <v>#DIV/0!</v>
      </c>
      <c r="W133" s="13" t="e">
        <f t="shared" ref="W133" si="1982">W132/W128</f>
        <v>#DIV/0!</v>
      </c>
      <c r="X133" s="13" t="e">
        <f t="shared" ref="X133" si="1983">X132/X128</f>
        <v>#DIV/0!</v>
      </c>
      <c r="Y133" s="13" t="e">
        <f t="shared" ref="Y133" si="1984">Y132/Y128</f>
        <v>#DIV/0!</v>
      </c>
      <c r="Z133" s="13" t="e">
        <f t="shared" ref="Z133" si="1985">Z132/Z128</f>
        <v>#DIV/0!</v>
      </c>
      <c r="AA133" s="13" t="e">
        <f t="shared" ref="AA133:AD133" si="1986">AA132/AA128</f>
        <v>#DIV/0!</v>
      </c>
      <c r="AB133" s="13">
        <f t="shared" ref="AB133" si="1987">AB132/AB128</f>
        <v>-1</v>
      </c>
      <c r="AC133" s="163">
        <f t="shared" si="1986"/>
        <v>3.5600507024400549</v>
      </c>
      <c r="AD133" s="14">
        <f t="shared" si="1986"/>
        <v>6.7148616154059107E-2</v>
      </c>
      <c r="AE133" s="13">
        <f t="shared" ref="AE133" si="1988">AE132/AE128</f>
        <v>-9.4364937388193196E-2</v>
      </c>
      <c r="AF133" s="13">
        <f t="shared" ref="AF133" si="1989">AF132/AF128</f>
        <v>0.20537634408602151</v>
      </c>
      <c r="AG133" s="13">
        <f t="shared" ref="AG133" si="1990">AG132/AG128</f>
        <v>1.0285778577857785</v>
      </c>
      <c r="AH133" s="13" t="e">
        <f t="shared" ref="AH133" si="1991">AH132/AH128</f>
        <v>#DIV/0!</v>
      </c>
      <c r="AI133" s="13" t="e">
        <f t="shared" ref="AI133" si="1992">AI132/AI128</f>
        <v>#DIV/0!</v>
      </c>
      <c r="AJ133" s="13">
        <f t="shared" ref="AJ133" si="1993">AJ132/AJ128</f>
        <v>-0.35661218424962854</v>
      </c>
      <c r="AK133" s="13">
        <f t="shared" ref="AK133" si="1994">AK132/AK128</f>
        <v>3.9234899924555098</v>
      </c>
      <c r="AL133" s="13">
        <f t="shared" ref="AL133" si="1995">AL132/AL128</f>
        <v>-0.58325646820089472</v>
      </c>
      <c r="AM133" s="13">
        <f t="shared" ref="AM133" si="1996">AM132/AM128</f>
        <v>0.18887554198925482</v>
      </c>
      <c r="AN133" s="13">
        <f t="shared" ref="AN133" si="1997">AN132/AN128</f>
        <v>0.79136690647482011</v>
      </c>
      <c r="AO133" s="163">
        <f t="shared" ref="AO133" si="1998">AO132/AO128</f>
        <v>0.91531079240200208</v>
      </c>
      <c r="AP133" s="13">
        <f t="shared" ref="AP133" si="1999">AP132/AP128</f>
        <v>-2.4291328911815278</v>
      </c>
      <c r="AQ133" s="163">
        <f t="shared" ref="AQ133" si="2000">AQ132/AQ128</f>
        <v>1.8289178032084444E-3</v>
      </c>
      <c r="AR133" s="13">
        <f t="shared" ref="AR133" si="2001">AR132/AR128</f>
        <v>-0.56501061571125266</v>
      </c>
      <c r="AS133" s="13" t="e">
        <f t="shared" ref="AS133" si="2002">AS132/AS128</f>
        <v>#DIV/0!</v>
      </c>
      <c r="AT133" s="13" t="e">
        <f t="shared" ref="AT133" si="2003">AT132/AT128</f>
        <v>#DIV/0!</v>
      </c>
      <c r="AU133" s="13">
        <f t="shared" ref="AU133" si="2004">AU132/AU128</f>
        <v>-0.56652796102709835</v>
      </c>
      <c r="AV133" s="13" t="e">
        <f t="shared" ref="AV133" si="2005">AV132/AV128</f>
        <v>#DIV/0!</v>
      </c>
      <c r="AW133" s="13">
        <f t="shared" ref="AW133" si="2006">AW132/AW128</f>
        <v>-1</v>
      </c>
      <c r="AX133" s="13">
        <f t="shared" ref="AX133" si="2007">AX132/AX128</f>
        <v>-9.2307692307692313E-2</v>
      </c>
      <c r="AY133" s="13">
        <f t="shared" ref="AY133" si="2008">AY132/AY128</f>
        <v>-1</v>
      </c>
      <c r="AZ133" s="13">
        <f t="shared" ref="AZ133" si="2009">AZ132/AZ128</f>
        <v>4.0254403131115462</v>
      </c>
      <c r="BA133" s="13">
        <f t="shared" ref="BA133" si="2010">BA132/BA128</f>
        <v>-0.71136946673216528</v>
      </c>
      <c r="BB133" s="163">
        <f t="shared" ref="BB133" si="2011">BB132/BB128</f>
        <v>1.4241360004071868</v>
      </c>
      <c r="BC133" s="13">
        <f t="shared" ref="BC133" si="2012">BC132/BC128</f>
        <v>2.6286442568105781E-2</v>
      </c>
      <c r="BD133" s="13">
        <f t="shared" ref="BD133" si="2013">BD132/BD128</f>
        <v>2.6286442568105781E-2</v>
      </c>
      <c r="BE133" s="13" t="e">
        <f t="shared" ref="BE133" si="2014">BE132/BE128</f>
        <v>#DIV/0!</v>
      </c>
      <c r="BF133" s="13">
        <f t="shared" ref="BF133" si="2015">BF132/BF128</f>
        <v>0.38175508180466039</v>
      </c>
      <c r="BG133" s="13">
        <f t="shared" ref="BG133" si="2016">BG132/BG128</f>
        <v>0.26274127087399696</v>
      </c>
      <c r="BH133" s="163">
        <f t="shared" ref="BH133:BI133" si="2017">BH132/BH128</f>
        <v>0.25978443240790799</v>
      </c>
      <c r="BI133" s="46">
        <f t="shared" si="2017"/>
        <v>0.12102712000576803</v>
      </c>
      <c r="BJ133" s="13">
        <f t="shared" ref="BJ133" si="2018">BJ132/BJ128</f>
        <v>0.22731693621970661</v>
      </c>
      <c r="BK133" s="52">
        <f t="shared" ref="BK133" si="2019">BK132/BK128</f>
        <v>0.11647250500764358</v>
      </c>
      <c r="BM133" s="14">
        <f t="shared" ref="BM133" si="2020">BM132/BM128</f>
        <v>0.2653757558804129</v>
      </c>
    </row>
    <row r="134" spans="1:65" ht="15.75">
      <c r="A134" s="130"/>
      <c r="B134" s="5" t="s">
        <v>307</v>
      </c>
      <c r="C134" s="128">
        <f>C129/C126</f>
        <v>0.20613967073136821</v>
      </c>
      <c r="D134" s="128">
        <f t="shared" ref="D134:BK134" si="2021">D129/D126</f>
        <v>0.18738848955317453</v>
      </c>
      <c r="E134" s="128" t="e">
        <f t="shared" si="2021"/>
        <v>#DIV/0!</v>
      </c>
      <c r="F134" s="128">
        <f t="shared" si="2021"/>
        <v>0.1606716607972459</v>
      </c>
      <c r="G134" s="128">
        <f t="shared" si="2021"/>
        <v>0.19860504468753087</v>
      </c>
      <c r="H134" s="128">
        <f t="shared" si="2021"/>
        <v>0.2648458841411212</v>
      </c>
      <c r="I134" s="128" t="e">
        <f t="shared" si="2021"/>
        <v>#DIV/0!</v>
      </c>
      <c r="J134" s="128">
        <f t="shared" si="2021"/>
        <v>0.16800657075041589</v>
      </c>
      <c r="K134" s="128">
        <f t="shared" si="2021"/>
        <v>9.9697965947665251E-2</v>
      </c>
      <c r="L134" s="128">
        <f t="shared" si="2021"/>
        <v>0.14729171198607788</v>
      </c>
      <c r="M134" s="128">
        <f t="shared" si="2021"/>
        <v>0.1806643739176082</v>
      </c>
      <c r="N134" s="128">
        <f t="shared" si="2021"/>
        <v>9.4759393539881345E-2</v>
      </c>
      <c r="O134" s="128">
        <f t="shared" si="2021"/>
        <v>7.3764389210239964E-2</v>
      </c>
      <c r="P134" s="128">
        <f t="shared" si="2021"/>
        <v>0.19660001481936257</v>
      </c>
      <c r="Q134" s="128" t="e">
        <f t="shared" si="2021"/>
        <v>#DIV/0!</v>
      </c>
      <c r="R134" s="128">
        <f t="shared" si="2021"/>
        <v>4.5270701766834599E-2</v>
      </c>
      <c r="S134" s="128">
        <f t="shared" si="2021"/>
        <v>3.7200607721639654E-2</v>
      </c>
      <c r="T134" s="128">
        <f t="shared" si="2021"/>
        <v>0.59951896852561304</v>
      </c>
      <c r="U134" s="128" t="e">
        <f t="shared" si="2021"/>
        <v>#DIV/0!</v>
      </c>
      <c r="V134" s="178">
        <f t="shared" si="2021"/>
        <v>0.19459644322845418</v>
      </c>
      <c r="W134" s="128" t="e">
        <f t="shared" si="2021"/>
        <v>#DIV/0!</v>
      </c>
      <c r="X134" s="128" t="e">
        <f t="shared" si="2021"/>
        <v>#DIV/0!</v>
      </c>
      <c r="Y134" s="128" t="e">
        <f t="shared" si="2021"/>
        <v>#DIV/0!</v>
      </c>
      <c r="Z134" s="128" t="e">
        <f t="shared" si="2021"/>
        <v>#DIV/0!</v>
      </c>
      <c r="AA134" s="128" t="e">
        <f t="shared" si="2021"/>
        <v>#DIV/0!</v>
      </c>
      <c r="AB134" s="128">
        <f t="shared" ref="AB134" si="2022">AB129/AB126</f>
        <v>0</v>
      </c>
      <c r="AC134" s="178">
        <f t="shared" si="2021"/>
        <v>0.2212065157796031</v>
      </c>
      <c r="AD134" s="217">
        <f t="shared" si="2021"/>
        <v>0.20515382581124375</v>
      </c>
      <c r="AE134" s="128">
        <f t="shared" si="2021"/>
        <v>0.19179768895624172</v>
      </c>
      <c r="AF134" s="128">
        <f t="shared" si="2021"/>
        <v>0.41273932253313694</v>
      </c>
      <c r="AG134" s="128">
        <f t="shared" si="2021"/>
        <v>0.66296514193263711</v>
      </c>
      <c r="AH134" s="128" t="e">
        <f t="shared" si="2021"/>
        <v>#DIV/0!</v>
      </c>
      <c r="AI134" s="128" t="e">
        <f t="shared" si="2021"/>
        <v>#DIV/0!</v>
      </c>
      <c r="AJ134" s="128">
        <f t="shared" si="2021"/>
        <v>7.2359625668449196E-2</v>
      </c>
      <c r="AK134" s="128">
        <f t="shared" si="2021"/>
        <v>0.34958342786558771</v>
      </c>
      <c r="AL134" s="128">
        <f t="shared" si="2021"/>
        <v>0.26703458262225077</v>
      </c>
      <c r="AM134" s="128">
        <f t="shared" si="2021"/>
        <v>0.14139198691165564</v>
      </c>
      <c r="AN134" s="128">
        <f t="shared" si="2021"/>
        <v>1.076849889720192E-2</v>
      </c>
      <c r="AO134" s="178">
        <f t="shared" si="2021"/>
        <v>0.26471073540984441</v>
      </c>
      <c r="AP134" s="128">
        <f t="shared" si="2021"/>
        <v>4.7635552814220251E-2</v>
      </c>
      <c r="AQ134" s="178">
        <f t="shared" si="2021"/>
        <v>0.22400859953730751</v>
      </c>
      <c r="AR134" s="128">
        <f t="shared" si="2021"/>
        <v>8.3421554096972259E-2</v>
      </c>
      <c r="AS134" s="128" t="e">
        <f t="shared" si="2021"/>
        <v>#DIV/0!</v>
      </c>
      <c r="AT134" s="128" t="e">
        <f t="shared" si="2021"/>
        <v>#DIV/0!</v>
      </c>
      <c r="AU134" s="128">
        <f t="shared" si="2021"/>
        <v>0.1453116494284159</v>
      </c>
      <c r="AV134" s="128" t="e">
        <f t="shared" si="2021"/>
        <v>#DIV/0!</v>
      </c>
      <c r="AW134" s="128" t="e">
        <f t="shared" si="2021"/>
        <v>#DIV/0!</v>
      </c>
      <c r="AX134" s="128">
        <f t="shared" si="2021"/>
        <v>7.5933075933075939E-2</v>
      </c>
      <c r="AY134" s="128" t="e">
        <f t="shared" si="2021"/>
        <v>#DIV/0!</v>
      </c>
      <c r="AZ134" s="128">
        <f t="shared" si="2021"/>
        <v>6.7288544177759146E-2</v>
      </c>
      <c r="BA134" s="128">
        <f t="shared" si="2021"/>
        <v>0.12414748383007196</v>
      </c>
      <c r="BB134" s="178">
        <f t="shared" si="2021"/>
        <v>0.24734617142382317</v>
      </c>
      <c r="BC134" s="128">
        <f t="shared" si="2021"/>
        <v>0.229440467286391</v>
      </c>
      <c r="BD134" s="128">
        <f t="shared" si="2021"/>
        <v>0.22642437875645846</v>
      </c>
      <c r="BE134" s="128" t="e">
        <f t="shared" si="2021"/>
        <v>#DIV/0!</v>
      </c>
      <c r="BF134" s="128">
        <f t="shared" si="2021"/>
        <v>0.20717595460514904</v>
      </c>
      <c r="BG134" s="128">
        <f t="shared" si="2021"/>
        <v>8.0948770098889108E-2</v>
      </c>
      <c r="BH134" s="178">
        <f t="shared" si="2021"/>
        <v>0.14659994596885118</v>
      </c>
      <c r="BI134" s="128">
        <f t="shared" si="2021"/>
        <v>0.18227154318625269</v>
      </c>
      <c r="BJ134" s="128">
        <f t="shared" si="2021"/>
        <v>7.203294575696266E-2</v>
      </c>
      <c r="BK134" s="128">
        <f t="shared" si="2021"/>
        <v>0.19643221747653136</v>
      </c>
      <c r="BM134" s="128">
        <f t="shared" ref="BM134" si="2023">BM129/BM126</f>
        <v>0.17724774174885122</v>
      </c>
    </row>
    <row r="135" spans="1:65" s="263" customFormat="1" ht="15.75">
      <c r="A135" s="262"/>
      <c r="B135" s="5" t="s">
        <v>308</v>
      </c>
      <c r="C135" s="11">
        <f>C126-C129</f>
        <v>2969171</v>
      </c>
      <c r="D135" s="11">
        <f t="shared" ref="D135:BK135" si="2024">D126-D129</f>
        <v>1866463</v>
      </c>
      <c r="E135" s="11">
        <f t="shared" si="2024"/>
        <v>-70</v>
      </c>
      <c r="F135" s="11">
        <f t="shared" si="2024"/>
        <v>477859</v>
      </c>
      <c r="G135" s="11">
        <f t="shared" si="2024"/>
        <v>186596</v>
      </c>
      <c r="H135" s="11">
        <f t="shared" si="2024"/>
        <v>279077</v>
      </c>
      <c r="I135" s="11">
        <f t="shared" si="2024"/>
        <v>0</v>
      </c>
      <c r="J135" s="11">
        <f t="shared" si="2024"/>
        <v>358590</v>
      </c>
      <c r="K135" s="11">
        <f t="shared" si="2024"/>
        <v>33683</v>
      </c>
      <c r="L135" s="11">
        <f t="shared" si="2024"/>
        <v>117597</v>
      </c>
      <c r="M135" s="11">
        <f t="shared" si="2024"/>
        <v>167006</v>
      </c>
      <c r="N135" s="11">
        <f t="shared" si="2024"/>
        <v>5493</v>
      </c>
      <c r="O135" s="11">
        <f t="shared" si="2024"/>
        <v>16173</v>
      </c>
      <c r="P135" s="11">
        <f t="shared" si="2024"/>
        <v>151796</v>
      </c>
      <c r="Q135" s="11">
        <f t="shared" si="2024"/>
        <v>0</v>
      </c>
      <c r="R135" s="11">
        <f t="shared" si="2024"/>
        <v>13455</v>
      </c>
      <c r="S135" s="11">
        <f t="shared" si="2024"/>
        <v>258554</v>
      </c>
      <c r="T135" s="11">
        <f t="shared" si="2024"/>
        <v>125548</v>
      </c>
      <c r="U135" s="11">
        <f t="shared" si="2024"/>
        <v>0</v>
      </c>
      <c r="V135" s="11">
        <f t="shared" si="2024"/>
        <v>49455</v>
      </c>
      <c r="W135" s="11">
        <f t="shared" si="2024"/>
        <v>0</v>
      </c>
      <c r="X135" s="11">
        <f t="shared" si="2024"/>
        <v>0</v>
      </c>
      <c r="Y135" s="11">
        <f t="shared" si="2024"/>
        <v>0</v>
      </c>
      <c r="Z135" s="11">
        <f t="shared" si="2024"/>
        <v>0</v>
      </c>
      <c r="AA135" s="11">
        <f t="shared" si="2024"/>
        <v>0</v>
      </c>
      <c r="AB135" s="11">
        <f t="shared" si="2024"/>
        <v>69</v>
      </c>
      <c r="AC135" s="11">
        <f t="shared" si="2024"/>
        <v>151987</v>
      </c>
      <c r="AD135" s="11">
        <f t="shared" si="2024"/>
        <v>7228502</v>
      </c>
      <c r="AE135" s="11">
        <f t="shared" si="2024"/>
        <v>8533</v>
      </c>
      <c r="AF135" s="11">
        <f t="shared" si="2024"/>
        <v>1595</v>
      </c>
      <c r="AG135" s="11">
        <f t="shared" si="2024"/>
        <v>4583</v>
      </c>
      <c r="AH135" s="11">
        <f t="shared" si="2024"/>
        <v>0</v>
      </c>
      <c r="AI135" s="11">
        <f t="shared" si="2024"/>
        <v>0</v>
      </c>
      <c r="AJ135" s="11">
        <f t="shared" si="2024"/>
        <v>5551</v>
      </c>
      <c r="AK135" s="11">
        <f t="shared" si="2024"/>
        <v>206411</v>
      </c>
      <c r="AL135" s="11">
        <f t="shared" si="2024"/>
        <v>99212</v>
      </c>
      <c r="AM135" s="11">
        <f t="shared" si="2024"/>
        <v>1754957</v>
      </c>
      <c r="AN135" s="11">
        <f t="shared" si="2024"/>
        <v>22874</v>
      </c>
      <c r="AO135" s="11">
        <f t="shared" si="2024"/>
        <v>347583</v>
      </c>
      <c r="AP135" s="11">
        <f t="shared" si="2024"/>
        <v>348953</v>
      </c>
      <c r="AQ135" s="11">
        <f t="shared" si="2024"/>
        <v>66414</v>
      </c>
      <c r="AR135" s="11">
        <f t="shared" si="2024"/>
        <v>56277</v>
      </c>
      <c r="AS135" s="11">
        <f t="shared" si="2024"/>
        <v>0</v>
      </c>
      <c r="AT135" s="11">
        <f t="shared" si="2024"/>
        <v>0</v>
      </c>
      <c r="AU135" s="11">
        <f t="shared" si="2024"/>
        <v>25121</v>
      </c>
      <c r="AV135" s="11">
        <f t="shared" si="2024"/>
        <v>0</v>
      </c>
      <c r="AW135" s="11">
        <f t="shared" si="2024"/>
        <v>0</v>
      </c>
      <c r="AX135" s="11">
        <f t="shared" si="2024"/>
        <v>2872</v>
      </c>
      <c r="AY135" s="11">
        <f t="shared" si="2024"/>
        <v>0</v>
      </c>
      <c r="AZ135" s="11">
        <f t="shared" si="2024"/>
        <v>71192</v>
      </c>
      <c r="BA135" s="11">
        <f t="shared" si="2024"/>
        <v>149226</v>
      </c>
      <c r="BB135" s="11">
        <f t="shared" si="2024"/>
        <v>144925</v>
      </c>
      <c r="BC135" s="11">
        <f t="shared" si="2024"/>
        <v>21635</v>
      </c>
      <c r="BD135" s="11">
        <f t="shared" si="2024"/>
        <v>22009</v>
      </c>
      <c r="BE135" s="11">
        <f t="shared" si="2024"/>
        <v>0</v>
      </c>
      <c r="BF135" s="11">
        <f t="shared" si="2024"/>
        <v>31996</v>
      </c>
      <c r="BG135" s="11">
        <f t="shared" si="2024"/>
        <v>1586537</v>
      </c>
      <c r="BH135" s="11">
        <f t="shared" si="2024"/>
        <v>4978456</v>
      </c>
      <c r="BI135" s="11">
        <f t="shared" si="2024"/>
        <v>12206958</v>
      </c>
      <c r="BJ135" s="11">
        <f t="shared" si="2024"/>
        <v>1576874</v>
      </c>
      <c r="BK135" s="11">
        <f t="shared" si="2024"/>
        <v>10630084</v>
      </c>
    </row>
  </sheetData>
  <mergeCells count="4">
    <mergeCell ref="C1:K1"/>
    <mergeCell ref="M2:O2"/>
    <mergeCell ref="AQ2:AS2"/>
    <mergeCell ref="BI2:BK2"/>
  </mergeCells>
  <conditionalFormatting sqref="C90:AA90 C101:AA101 C79:AA79 C57:AA57 C35:AA35 C112:AA112 C134:AA134 C123:AA123 BM35 BM46 BM57 BM68 BM79 BM90 BM101 BM112 BM123 BM134 AC123:BI123 AC134:BI134 AC112:BI112 AC35:BI35 AC57:BI57 AC79:BI79 AC101:BI101 AC90:BI90 C46:BI46 BM13 BM24 C13:BI13 C24:BI24">
    <cfRule type="cellIs" dxfId="20" priority="25" operator="greaterThan">
      <formula>0.55</formula>
    </cfRule>
  </conditionalFormatting>
  <conditionalFormatting sqref="AB90 AB101 AB79 AB57 AB35 AB112 AB134 AB123">
    <cfRule type="cellIs" dxfId="19"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topLeftCell="A35" zoomScaleNormal="100" zoomScaleSheetLayoutView="100" workbookViewId="0">
      <selection activeCell="G52" sqref="G52"/>
    </sheetView>
  </sheetViews>
  <sheetFormatPr defaultRowHeight="15"/>
  <cols>
    <col min="2" max="2" width="27" customWidth="1"/>
    <col min="3" max="3" width="10" style="185" customWidth="1"/>
    <col min="4" max="4" width="12.28515625" customWidth="1"/>
    <col min="5" max="5" width="4.140625" hidden="1" customWidth="1"/>
    <col min="6" max="6" width="9.85546875" style="179" customWidth="1"/>
    <col min="7" max="7" width="15.28515625" customWidth="1"/>
    <col min="8" max="8" width="11.7109375" style="71" customWidth="1"/>
    <col min="9" max="9" width="10.5703125" style="179" customWidth="1"/>
    <col min="10" max="10" width="12" style="179" customWidth="1"/>
    <col min="11" max="11" width="9.42578125" customWidth="1"/>
    <col min="12" max="12" width="10.7109375" customWidth="1"/>
    <col min="13" max="13" width="11.85546875" customWidth="1"/>
    <col min="14" max="14" width="11" customWidth="1"/>
    <col min="15" max="15" width="10.42578125" style="185" customWidth="1"/>
  </cols>
  <sheetData>
    <row r="1" spans="1:15">
      <c r="B1" s="36" t="s">
        <v>318</v>
      </c>
      <c r="C1" s="36"/>
    </row>
    <row r="2" spans="1:15">
      <c r="M2" s="36" t="s">
        <v>145</v>
      </c>
    </row>
    <row r="3" spans="1:15" s="36" customFormat="1" ht="15" customHeight="1">
      <c r="B3" s="321" t="s">
        <v>146</v>
      </c>
      <c r="C3" s="325" t="s">
        <v>309</v>
      </c>
      <c r="D3" s="325" t="s">
        <v>310</v>
      </c>
      <c r="E3" s="325"/>
      <c r="F3" s="331" t="str">
        <f>'PU Wise OWE'!$B$5</f>
        <v xml:space="preserve">VOA 2024-25 </v>
      </c>
      <c r="G3" s="325" t="s">
        <v>313</v>
      </c>
      <c r="H3" s="327" t="str">
        <f>'PU Wise OWE'!$B$7</f>
        <v>Actuals upto April-23</v>
      </c>
      <c r="I3" s="331" t="str">
        <f>'PU Wise OWE'!$B$6</f>
        <v>BP to end of  April-24</v>
      </c>
      <c r="J3" s="331" t="str">
        <f>'PU Wise OWE'!$B$8</f>
        <v>Actuals upto April-24</v>
      </c>
      <c r="K3" s="329" t="s">
        <v>201</v>
      </c>
      <c r="L3" s="329"/>
      <c r="M3" s="329" t="s">
        <v>142</v>
      </c>
      <c r="N3" s="330"/>
      <c r="O3" s="299" t="s">
        <v>312</v>
      </c>
    </row>
    <row r="4" spans="1:15" ht="15.6" customHeight="1">
      <c r="A4" s="31"/>
      <c r="B4" s="322"/>
      <c r="C4" s="326"/>
      <c r="D4" s="326"/>
      <c r="E4" s="326"/>
      <c r="F4" s="332"/>
      <c r="G4" s="326"/>
      <c r="H4" s="326"/>
      <c r="I4" s="332"/>
      <c r="J4" s="332"/>
      <c r="K4" s="19" t="s">
        <v>140</v>
      </c>
      <c r="L4" s="18" t="s">
        <v>141</v>
      </c>
      <c r="M4" s="19" t="s">
        <v>140</v>
      </c>
      <c r="N4" s="267" t="s">
        <v>141</v>
      </c>
      <c r="O4" s="299"/>
    </row>
    <row r="5" spans="1:15">
      <c r="A5" s="31"/>
      <c r="B5" s="63" t="s">
        <v>143</v>
      </c>
      <c r="C5" s="22">
        <v>1826.32</v>
      </c>
      <c r="D5" s="68">
        <f>C5/C7</f>
        <v>0.6717350605595831</v>
      </c>
      <c r="E5" s="68"/>
      <c r="F5" s="107">
        <f>ROUND('PU Wise OWE'!$AD$126/10000,2)</f>
        <v>909.42</v>
      </c>
      <c r="G5" s="68">
        <f>F5/F7</f>
        <v>0.68746503787248847</v>
      </c>
      <c r="H5" s="72">
        <f>ROUND('PU Wise OWE'!$AD$128/10000,2)</f>
        <v>174.83</v>
      </c>
      <c r="I5" s="107">
        <f>ROUND('PU Wise OWE'!$AD$127/10000,2)</f>
        <v>181.12</v>
      </c>
      <c r="J5" s="20">
        <f>ROUND('PU Wise OWE'!$AD$129/10000,2)</f>
        <v>186.57</v>
      </c>
      <c r="K5" s="22">
        <f>J5-I5</f>
        <v>5.4499999999999886</v>
      </c>
      <c r="L5" s="24">
        <f>K5/I5</f>
        <v>3.0090547703180148E-2</v>
      </c>
      <c r="M5" s="22">
        <f>J5-H5</f>
        <v>11.739999999999981</v>
      </c>
      <c r="N5" s="268">
        <f>M5/H5</f>
        <v>6.7150946633872791E-2</v>
      </c>
      <c r="O5" s="54">
        <f>J5/F5</f>
        <v>0.20515273471003498</v>
      </c>
    </row>
    <row r="6" spans="1:15">
      <c r="A6" s="31"/>
      <c r="B6" s="80" t="s">
        <v>139</v>
      </c>
      <c r="C6" s="21">
        <v>892.49</v>
      </c>
      <c r="D6" s="68">
        <f>C6/C7</f>
        <v>0.32826493944041696</v>
      </c>
      <c r="E6" s="68"/>
      <c r="F6" s="21">
        <f t="shared" ref="F6:J6" si="0">F7-F5</f>
        <v>413.43999999999994</v>
      </c>
      <c r="G6" s="68">
        <f>F6/F7</f>
        <v>0.31253496212751158</v>
      </c>
      <c r="H6" s="72">
        <f>H7-H5</f>
        <v>57.91</v>
      </c>
      <c r="I6" s="21">
        <f t="shared" si="0"/>
        <v>99.110000000000014</v>
      </c>
      <c r="J6" s="21">
        <f t="shared" si="0"/>
        <v>73.28000000000003</v>
      </c>
      <c r="K6" s="22">
        <f t="shared" ref="K6:K7" si="1">J6-I6</f>
        <v>-25.829999999999984</v>
      </c>
      <c r="L6" s="24">
        <f t="shared" ref="L6:L7" si="2">K6/I6</f>
        <v>-0.26061951367167774</v>
      </c>
      <c r="M6" s="22">
        <f t="shared" ref="M6:M7" si="3">J6-H6</f>
        <v>15.370000000000033</v>
      </c>
      <c r="N6" s="268">
        <f t="shared" ref="N6:N7" si="4">M6/H6</f>
        <v>0.26541184596788175</v>
      </c>
      <c r="O6" s="54">
        <f t="shared" ref="O6:O7" si="5">J6/F6</f>
        <v>0.17724458204334376</v>
      </c>
    </row>
    <row r="7" spans="1:15">
      <c r="A7" s="31"/>
      <c r="B7" s="27" t="s">
        <v>166</v>
      </c>
      <c r="C7" s="106">
        <f>SUM(C5:C6)</f>
        <v>2718.81</v>
      </c>
      <c r="D7" s="69">
        <f>SUM(D5:D6)</f>
        <v>1</v>
      </c>
      <c r="E7" s="69"/>
      <c r="F7" s="106">
        <f>ROUND('PU Wise OWE'!BK126/10000,2)</f>
        <v>1322.86</v>
      </c>
      <c r="G7" s="69">
        <f>SUM(G5:G6)</f>
        <v>1</v>
      </c>
      <c r="H7" s="73">
        <f>ROUND('PU Wise OWE'!BK128/10000,2)</f>
        <v>232.74</v>
      </c>
      <c r="I7" s="106">
        <f>ROUND('PU Wise OWE'!BK127/10000,2)</f>
        <v>280.23</v>
      </c>
      <c r="J7" s="27">
        <f>ROUND('PU Wise OWE'!BK129/10000,2)</f>
        <v>259.85000000000002</v>
      </c>
      <c r="K7" s="26">
        <f t="shared" si="1"/>
        <v>-20.379999999999995</v>
      </c>
      <c r="L7" s="56">
        <f t="shared" si="2"/>
        <v>-7.2725975091888787E-2</v>
      </c>
      <c r="M7" s="26">
        <f t="shared" si="3"/>
        <v>27.110000000000014</v>
      </c>
      <c r="N7" s="269">
        <f t="shared" si="4"/>
        <v>0.11648191114548428</v>
      </c>
      <c r="O7" s="57">
        <f t="shared" si="5"/>
        <v>0.19643046127330183</v>
      </c>
    </row>
    <row r="8" spans="1:15">
      <c r="A8" s="31"/>
      <c r="B8" s="32"/>
      <c r="C8" s="32"/>
      <c r="D8" s="33"/>
      <c r="E8" s="33"/>
      <c r="F8" s="243"/>
      <c r="G8" s="34"/>
      <c r="H8" s="74"/>
      <c r="I8" s="243"/>
      <c r="J8" s="32"/>
      <c r="K8" s="31"/>
      <c r="L8" s="35"/>
      <c r="M8" s="34"/>
      <c r="N8" s="31"/>
      <c r="O8" s="23"/>
    </row>
    <row r="9" spans="1:15" ht="14.45" customHeight="1">
      <c r="A9" s="31"/>
      <c r="D9" s="33"/>
      <c r="E9" s="33"/>
      <c r="F9" s="243"/>
      <c r="G9" s="34"/>
      <c r="H9" s="74"/>
      <c r="I9" s="243"/>
      <c r="J9" s="32"/>
      <c r="K9" s="31"/>
      <c r="L9" s="35"/>
      <c r="M9" s="34"/>
      <c r="N9" s="31"/>
      <c r="O9" s="23"/>
    </row>
    <row r="10" spans="1:15">
      <c r="A10" s="31"/>
      <c r="B10" s="64" t="s">
        <v>167</v>
      </c>
      <c r="C10" s="64"/>
      <c r="D10" s="65"/>
      <c r="E10" s="65"/>
      <c r="F10" s="258"/>
      <c r="G10" s="65"/>
      <c r="H10" s="75"/>
      <c r="I10" s="258"/>
      <c r="J10" s="258"/>
      <c r="M10" s="36" t="s">
        <v>145</v>
      </c>
      <c r="O10" s="23"/>
    </row>
    <row r="11" spans="1:15" ht="15" customHeight="1">
      <c r="A11" s="31"/>
      <c r="B11" s="323" t="s">
        <v>146</v>
      </c>
      <c r="C11" s="318" t="str">
        <f>C3</f>
        <v>Actuals 2023-24</v>
      </c>
      <c r="D11" s="318" t="s">
        <v>168</v>
      </c>
      <c r="E11" s="318"/>
      <c r="F11" s="307" t="str">
        <f>'PU Wise OWE'!$B$5</f>
        <v xml:space="preserve">VOA 2024-25 </v>
      </c>
      <c r="G11" s="318" t="str">
        <f>G3</f>
        <v>% of Total VOA 2024-25</v>
      </c>
      <c r="H11" s="328" t="str">
        <f>'PU Wise OWE'!$B$7</f>
        <v>Actuals upto April-23</v>
      </c>
      <c r="I11" s="307" t="str">
        <f>'PU Wise OWE'!$B$6</f>
        <v>BP to end of  April-24</v>
      </c>
      <c r="J11" s="307" t="str">
        <f>'PU Wise OWE'!$B$8</f>
        <v>Actuals upto April-24</v>
      </c>
      <c r="K11" s="313" t="s">
        <v>201</v>
      </c>
      <c r="L11" s="313"/>
      <c r="M11" s="313" t="s">
        <v>142</v>
      </c>
      <c r="N11" s="314"/>
      <c r="O11" s="300" t="s">
        <v>312</v>
      </c>
    </row>
    <row r="12" spans="1:15" ht="15" customHeight="1">
      <c r="A12" s="31"/>
      <c r="B12" s="324"/>
      <c r="C12" s="319"/>
      <c r="D12" s="319"/>
      <c r="E12" s="319"/>
      <c r="F12" s="308"/>
      <c r="G12" s="319"/>
      <c r="H12" s="319"/>
      <c r="I12" s="308"/>
      <c r="J12" s="308"/>
      <c r="K12" s="66" t="s">
        <v>140</v>
      </c>
      <c r="L12" s="67" t="s">
        <v>141</v>
      </c>
      <c r="M12" s="66" t="s">
        <v>140</v>
      </c>
      <c r="N12" s="270" t="s">
        <v>141</v>
      </c>
      <c r="O12" s="300"/>
    </row>
    <row r="13" spans="1:15">
      <c r="A13" s="31"/>
      <c r="B13" s="20" t="s">
        <v>147</v>
      </c>
      <c r="C13" s="107">
        <v>820.53</v>
      </c>
      <c r="D13" s="68">
        <f>C13/$C$7</f>
        <v>0.30179747757290876</v>
      </c>
      <c r="E13" s="21"/>
      <c r="F13" s="107">
        <f>ROUND('PU Wise OWE'!$C$126/10000,2)</f>
        <v>374.02</v>
      </c>
      <c r="G13" s="24">
        <f>F13/$F$7</f>
        <v>0.28273589041924319</v>
      </c>
      <c r="H13" s="72">
        <f>ROUND('PU Wise OWE'!$C$128/10000,2)</f>
        <v>69.23</v>
      </c>
      <c r="I13" s="107">
        <f>ROUND('PU Wise OWE'!$C$127/10000,2)</f>
        <v>71.06</v>
      </c>
      <c r="J13" s="20">
        <f>ROUND('PU Wise OWE'!$C$129/10000,2)</f>
        <v>77.099999999999994</v>
      </c>
      <c r="K13" s="22">
        <f>J13-I13</f>
        <v>6.039999999999992</v>
      </c>
      <c r="L13" s="24">
        <f>K13/I13</f>
        <v>8.4998592738530707E-2</v>
      </c>
      <c r="M13" s="22">
        <f>J13-H13</f>
        <v>7.8699999999999903</v>
      </c>
      <c r="N13" s="268">
        <f>M13/H13</f>
        <v>0.11367904087823183</v>
      </c>
      <c r="O13" s="54">
        <f t="shared" ref="O13:O28" si="6">J13/F13</f>
        <v>0.20613870915993796</v>
      </c>
    </row>
    <row r="14" spans="1:15">
      <c r="A14" s="31"/>
      <c r="B14" s="20" t="s">
        <v>148</v>
      </c>
      <c r="C14" s="107">
        <v>377.85</v>
      </c>
      <c r="D14" s="68">
        <f t="shared" ref="D14:D27" si="7">C14/$C$7</f>
        <v>0.13897624328290686</v>
      </c>
      <c r="E14" s="21"/>
      <c r="F14" s="107">
        <f>ROUND('PU Wise OWE'!$D$126/10000,2)</f>
        <v>229.69</v>
      </c>
      <c r="G14" s="24">
        <f t="shared" ref="G14:G27" si="8">F14/$F$7</f>
        <v>0.17363137444627549</v>
      </c>
      <c r="H14" s="72">
        <f>ROUND('PU Wise OWE'!$D$128/10000,2)</f>
        <v>35.18</v>
      </c>
      <c r="I14" s="107">
        <f>ROUND('PU Wise OWE'!$D$127/10000,2)</f>
        <v>43.64</v>
      </c>
      <c r="J14" s="20">
        <f>ROUND('PU Wise OWE'!$D$129/10000,2)</f>
        <v>43.04</v>
      </c>
      <c r="K14" s="22">
        <f t="shared" ref="K14:K17" si="9">J14-I14</f>
        <v>-0.60000000000000142</v>
      </c>
      <c r="L14" s="24">
        <f t="shared" ref="L14:L17" si="10">K14/I14</f>
        <v>-1.3748854262144854E-2</v>
      </c>
      <c r="M14" s="22">
        <f t="shared" ref="M14:M27" si="11">J14-H14</f>
        <v>7.8599999999999994</v>
      </c>
      <c r="N14" s="268">
        <f t="shared" ref="N14:N27" si="12">M14/H14</f>
        <v>0.22342239909039224</v>
      </c>
      <c r="O14" s="54">
        <f t="shared" si="6"/>
        <v>0.18738299447080847</v>
      </c>
    </row>
    <row r="15" spans="1:15">
      <c r="B15" s="23" t="s">
        <v>169</v>
      </c>
      <c r="C15" s="22">
        <v>29.04</v>
      </c>
      <c r="D15" s="68">
        <f t="shared" si="7"/>
        <v>1.0681143588555287E-2</v>
      </c>
      <c r="E15" s="21"/>
      <c r="F15" s="107">
        <f>ROUND('PU Wise OWE'!$E$126/10000,2)</f>
        <v>0</v>
      </c>
      <c r="G15" s="24">
        <f t="shared" si="8"/>
        <v>0</v>
      </c>
      <c r="H15" s="72">
        <f>ROUND('PU Wise OWE'!$E$128/10000,2)</f>
        <v>0.08</v>
      </c>
      <c r="I15" s="107">
        <f>ROUND('PU Wise OWE'!$E$127/10000,2)</f>
        <v>0</v>
      </c>
      <c r="J15" s="20">
        <f>ROUND('PU Wise OWE'!$E$129/10000,2)</f>
        <v>0.01</v>
      </c>
      <c r="K15" s="22">
        <f t="shared" si="9"/>
        <v>0.01</v>
      </c>
      <c r="L15" s="24" t="e">
        <f t="shared" si="10"/>
        <v>#DIV/0!</v>
      </c>
      <c r="M15" s="22">
        <f t="shared" si="11"/>
        <v>-7.0000000000000007E-2</v>
      </c>
      <c r="N15" s="268">
        <f t="shared" si="12"/>
        <v>-0.87500000000000011</v>
      </c>
      <c r="O15" s="54" t="e">
        <f t="shared" si="6"/>
        <v>#DIV/0!</v>
      </c>
    </row>
    <row r="16" spans="1:15">
      <c r="B16" s="23" t="s">
        <v>170</v>
      </c>
      <c r="C16" s="22">
        <v>106.55</v>
      </c>
      <c r="D16" s="68">
        <f t="shared" si="7"/>
        <v>3.918993971627293E-2</v>
      </c>
      <c r="E16" s="21"/>
      <c r="F16" s="107">
        <f>ROUND('PU Wise OWE'!$F$126/10000,2)</f>
        <v>56.93</v>
      </c>
      <c r="G16" s="24">
        <f t="shared" si="8"/>
        <v>4.3035544199688559E-2</v>
      </c>
      <c r="H16" s="72">
        <f>ROUND('PU Wise OWE'!$F$128/10000,2)</f>
        <v>8.3800000000000008</v>
      </c>
      <c r="I16" s="107">
        <f>ROUND('PU Wise OWE'!$F$127/10000,2)</f>
        <v>10.82</v>
      </c>
      <c r="J16" s="20">
        <f>ROUND('PU Wise OWE'!$F$129/10000,2)</f>
        <v>9.15</v>
      </c>
      <c r="K16" s="22">
        <f t="shared" si="9"/>
        <v>-1.67</v>
      </c>
      <c r="L16" s="24">
        <f t="shared" si="10"/>
        <v>-0.15434380776340109</v>
      </c>
      <c r="M16" s="22">
        <f t="shared" si="11"/>
        <v>0.76999999999999957</v>
      </c>
      <c r="N16" s="268">
        <f t="shared" si="12"/>
        <v>9.1885441527446238E-2</v>
      </c>
      <c r="O16" s="54">
        <f t="shared" si="6"/>
        <v>0.16072369576673107</v>
      </c>
    </row>
    <row r="17" spans="1:15">
      <c r="B17" s="23" t="s">
        <v>171</v>
      </c>
      <c r="C17" s="22">
        <v>48.68</v>
      </c>
      <c r="D17" s="68">
        <f t="shared" si="7"/>
        <v>1.790489221387298E-2</v>
      </c>
      <c r="E17" s="21"/>
      <c r="F17" s="107">
        <f>ROUND('PU Wise OWE'!$G$126/10000,2)</f>
        <v>23.28</v>
      </c>
      <c r="G17" s="24">
        <f t="shared" si="8"/>
        <v>1.7598234129083956E-2</v>
      </c>
      <c r="H17" s="72">
        <f>ROUND('PU Wise OWE'!$G$128/10000,2)</f>
        <v>4.04</v>
      </c>
      <c r="I17" s="107">
        <f>ROUND('PU Wise OWE'!$G$127/10000,2)</f>
        <v>4.42</v>
      </c>
      <c r="J17" s="20">
        <f>ROUND('PU Wise OWE'!$G$129/10000,2)</f>
        <v>4.62</v>
      </c>
      <c r="K17" s="22">
        <f t="shared" si="9"/>
        <v>0.20000000000000018</v>
      </c>
      <c r="L17" s="24">
        <f t="shared" si="10"/>
        <v>4.5248868778280583E-2</v>
      </c>
      <c r="M17" s="22">
        <f t="shared" si="11"/>
        <v>0.58000000000000007</v>
      </c>
      <c r="N17" s="268">
        <f t="shared" si="12"/>
        <v>0.14356435643564358</v>
      </c>
      <c r="O17" s="54">
        <f t="shared" si="6"/>
        <v>0.19845360824742267</v>
      </c>
    </row>
    <row r="18" spans="1:15">
      <c r="A18" s="31"/>
      <c r="B18" s="20" t="s">
        <v>149</v>
      </c>
      <c r="C18" s="107">
        <v>102.1</v>
      </c>
      <c r="D18" s="68">
        <f t="shared" si="7"/>
        <v>3.7553194228357255E-2</v>
      </c>
      <c r="E18" s="21"/>
      <c r="F18" s="107">
        <f>ROUND('PU Wise OWE'!$H$126/10000,2)</f>
        <v>37.96</v>
      </c>
      <c r="G18" s="24">
        <f t="shared" si="8"/>
        <v>2.869540238573999E-2</v>
      </c>
      <c r="H18" s="72">
        <f>ROUND('PU Wise OWE'!$H$128/10000,2)</f>
        <v>8.5299999999999994</v>
      </c>
      <c r="I18" s="107">
        <f>ROUND('PU Wise OWE'!$H$127/10000,2)</f>
        <v>7.21</v>
      </c>
      <c r="J18" s="20">
        <f>ROUND('PU Wise OWE'!$H$129/10000,2)</f>
        <v>10.050000000000001</v>
      </c>
      <c r="K18" s="22">
        <f t="shared" ref="K18:K28" si="13">J18-I18</f>
        <v>2.8400000000000007</v>
      </c>
      <c r="L18" s="24">
        <f t="shared" ref="L18:L28" si="14">K18/I18</f>
        <v>0.39389736477115128</v>
      </c>
      <c r="M18" s="22">
        <f t="shared" si="11"/>
        <v>1.5200000000000014</v>
      </c>
      <c r="N18" s="268">
        <f t="shared" si="12"/>
        <v>0.17819460726846442</v>
      </c>
      <c r="O18" s="54">
        <f t="shared" si="6"/>
        <v>0.26475237091675446</v>
      </c>
    </row>
    <row r="19" spans="1:15">
      <c r="A19" s="31"/>
      <c r="B19" s="58" t="s">
        <v>150</v>
      </c>
      <c r="C19" s="108">
        <v>86.84</v>
      </c>
      <c r="D19" s="68">
        <f t="shared" si="7"/>
        <v>3.1940444532718361E-2</v>
      </c>
      <c r="E19" s="21"/>
      <c r="F19" s="107">
        <f>ROUND('PU Wise OWE'!$J$126/10000,2)</f>
        <v>43.1</v>
      </c>
      <c r="G19" s="24">
        <f t="shared" si="8"/>
        <v>3.2580923151353886E-2</v>
      </c>
      <c r="H19" s="72">
        <f>ROUND('PU Wise OWE'!$J$128/10000,2)</f>
        <v>12.93</v>
      </c>
      <c r="I19" s="107">
        <f>ROUND('PU Wise OWE'!$J$127/10000,2)</f>
        <v>8.19</v>
      </c>
      <c r="J19" s="20">
        <f>ROUND('PU Wise OWE'!$J$129/10000,2)</f>
        <v>7.24</v>
      </c>
      <c r="K19" s="22">
        <f t="shared" si="13"/>
        <v>-0.94999999999999929</v>
      </c>
      <c r="L19" s="24">
        <f t="shared" si="14"/>
        <v>-0.11599511599511592</v>
      </c>
      <c r="M19" s="22">
        <f t="shared" si="11"/>
        <v>-5.6899999999999995</v>
      </c>
      <c r="N19" s="268">
        <f t="shared" si="12"/>
        <v>-0.44006187161639593</v>
      </c>
      <c r="O19" s="54">
        <f t="shared" si="6"/>
        <v>0.16798143851508121</v>
      </c>
    </row>
    <row r="20" spans="1:15">
      <c r="A20" s="31"/>
      <c r="B20" s="20" t="s">
        <v>151</v>
      </c>
      <c r="C20" s="107">
        <v>9.4499999999999993</v>
      </c>
      <c r="D20" s="68">
        <f t="shared" si="7"/>
        <v>3.4757853619782181E-3</v>
      </c>
      <c r="E20" s="21"/>
      <c r="F20" s="107">
        <f>ROUND('PU Wise OWE'!$K$126/10000,2)</f>
        <v>3.74</v>
      </c>
      <c r="G20" s="24">
        <f t="shared" si="8"/>
        <v>2.8272077166140034E-3</v>
      </c>
      <c r="H20" s="72">
        <f>ROUND('PU Wise OWE'!$K$128/10000,2)</f>
        <v>2.08</v>
      </c>
      <c r="I20" s="107">
        <f>ROUND('PU Wise OWE'!$K$127/10000,2)</f>
        <v>0.71</v>
      </c>
      <c r="J20" s="20">
        <f>ROUND('PU Wise OWE'!$K$129/10000,2)</f>
        <v>0.37</v>
      </c>
      <c r="K20" s="22">
        <f t="shared" si="13"/>
        <v>-0.33999999999999997</v>
      </c>
      <c r="L20" s="24">
        <f t="shared" si="14"/>
        <v>-0.47887323943661969</v>
      </c>
      <c r="M20" s="22">
        <f t="shared" si="11"/>
        <v>-1.71</v>
      </c>
      <c r="N20" s="268">
        <f t="shared" si="12"/>
        <v>-0.82211538461538458</v>
      </c>
      <c r="O20" s="54">
        <f t="shared" si="6"/>
        <v>9.8930481283422453E-2</v>
      </c>
    </row>
    <row r="21" spans="1:15">
      <c r="A21" s="31"/>
      <c r="B21" s="20" t="s">
        <v>152</v>
      </c>
      <c r="C21" s="107">
        <v>26.59</v>
      </c>
      <c r="D21" s="68">
        <f t="shared" si="7"/>
        <v>9.780014050264638E-3</v>
      </c>
      <c r="E21" s="21"/>
      <c r="F21" s="107">
        <f>ROUND('PU Wise OWE'!$L$126/10000,2)</f>
        <v>13.79</v>
      </c>
      <c r="G21" s="24">
        <f t="shared" si="8"/>
        <v>1.0424383532648959E-2</v>
      </c>
      <c r="H21" s="72">
        <f>ROUND('PU Wise OWE'!$L$128/10000,2)</f>
        <v>5.23</v>
      </c>
      <c r="I21" s="107">
        <f>ROUND('PU Wise OWE'!$L$127/10000,2)</f>
        <v>2.62</v>
      </c>
      <c r="J21" s="20">
        <f>ROUND('PU Wise OWE'!$L$129/10000,2)</f>
        <v>2.0299999999999998</v>
      </c>
      <c r="K21" s="22">
        <f t="shared" si="13"/>
        <v>-0.5900000000000003</v>
      </c>
      <c r="L21" s="24">
        <f t="shared" si="14"/>
        <v>-0.22519083969465659</v>
      </c>
      <c r="M21" s="22">
        <f t="shared" si="11"/>
        <v>-3.2000000000000006</v>
      </c>
      <c r="N21" s="268">
        <f t="shared" si="12"/>
        <v>-0.61185468451242842</v>
      </c>
      <c r="O21" s="54">
        <f t="shared" si="6"/>
        <v>0.14720812182741116</v>
      </c>
    </row>
    <row r="22" spans="1:15">
      <c r="A22" s="31"/>
      <c r="B22" s="20" t="s">
        <v>174</v>
      </c>
      <c r="C22" s="107">
        <v>42.51</v>
      </c>
      <c r="D22" s="68">
        <f t="shared" si="7"/>
        <v>1.5635517009279794E-2</v>
      </c>
      <c r="E22" s="21"/>
      <c r="F22" s="107">
        <f>ROUND('PU Wise OWE'!$M$126/10000,2)</f>
        <v>20.38</v>
      </c>
      <c r="G22" s="24">
        <f t="shared" si="8"/>
        <v>1.5406014241869888E-2</v>
      </c>
      <c r="H22" s="72">
        <f>ROUND('PU Wise OWE'!$M$128/10000,2)</f>
        <v>4.45</v>
      </c>
      <c r="I22" s="107">
        <f>ROUND('PU Wise OWE'!$M$127/10000,2)</f>
        <v>3.87</v>
      </c>
      <c r="J22" s="20">
        <f>ROUND('PU Wise OWE'!$M$129/10000,2)</f>
        <v>3.68</v>
      </c>
      <c r="K22" s="22">
        <f t="shared" ref="K22" si="15">J22-I22</f>
        <v>-0.18999999999999995</v>
      </c>
      <c r="L22" s="24">
        <f t="shared" ref="L22" si="16">K22/I22</f>
        <v>-4.9095607235142107E-2</v>
      </c>
      <c r="M22" s="22">
        <f t="shared" si="11"/>
        <v>-0.77</v>
      </c>
      <c r="N22" s="268">
        <f t="shared" si="12"/>
        <v>-0.17303370786516853</v>
      </c>
      <c r="O22" s="54">
        <f t="shared" si="6"/>
        <v>0.18056918547595685</v>
      </c>
    </row>
    <row r="23" spans="1:15">
      <c r="A23" s="31"/>
      <c r="B23" s="58" t="s">
        <v>153</v>
      </c>
      <c r="C23" s="108">
        <v>40.57</v>
      </c>
      <c r="D23" s="68">
        <f t="shared" si="7"/>
        <v>1.4921969538143526E-2</v>
      </c>
      <c r="E23" s="21"/>
      <c r="F23" s="107">
        <f>ROUND('PU Wise OWE'!$P$126/10000,2)</f>
        <v>18.89</v>
      </c>
      <c r="G23" s="24">
        <f t="shared" si="8"/>
        <v>1.4279666782577145E-2</v>
      </c>
      <c r="H23" s="72">
        <f>ROUND('PU Wise OWE'!$P$128/10000,2)</f>
        <v>6.29</v>
      </c>
      <c r="I23" s="107">
        <f>ROUND('PU Wise OWE'!$P$127/10000,2)</f>
        <v>3.59</v>
      </c>
      <c r="J23" s="20">
        <f>ROUND('PU Wise OWE'!$P$129/10000,2)</f>
        <v>3.71</v>
      </c>
      <c r="K23" s="22">
        <f t="shared" si="13"/>
        <v>0.12000000000000011</v>
      </c>
      <c r="L23" s="24">
        <f t="shared" si="14"/>
        <v>3.3426183844011172E-2</v>
      </c>
      <c r="M23" s="22">
        <f t="shared" si="11"/>
        <v>-2.58</v>
      </c>
      <c r="N23" s="268">
        <f t="shared" si="12"/>
        <v>-0.41017488076311609</v>
      </c>
      <c r="O23" s="54">
        <f t="shared" si="6"/>
        <v>0.19640021175224986</v>
      </c>
    </row>
    <row r="24" spans="1:15">
      <c r="B24" s="58" t="s">
        <v>154</v>
      </c>
      <c r="C24" s="108">
        <v>28.7</v>
      </c>
      <c r="D24" s="68">
        <f t="shared" si="7"/>
        <v>1.0556088877119034E-2</v>
      </c>
      <c r="E24" s="21"/>
      <c r="F24" s="107">
        <f>ROUND('PU Wise OWE'!$S$126/10000,2)</f>
        <v>26.85</v>
      </c>
      <c r="G24" s="24">
        <f t="shared" si="8"/>
        <v>2.0296932404033689E-2</v>
      </c>
      <c r="H24" s="72">
        <f>ROUND('PU Wise OWE'!$S$128/10000,2)</f>
        <v>11.13</v>
      </c>
      <c r="I24" s="107">
        <f>ROUND('PU Wise OWE'!$S$127/10000,2)</f>
        <v>13.43</v>
      </c>
      <c r="J24" s="20">
        <f>ROUND('PU Wise OWE'!$S$129/10000,2)</f>
        <v>1</v>
      </c>
      <c r="K24" s="22">
        <f t="shared" si="13"/>
        <v>-12.43</v>
      </c>
      <c r="L24" s="24">
        <f t="shared" si="14"/>
        <v>-0.92553983618763958</v>
      </c>
      <c r="M24" s="22">
        <f t="shared" si="11"/>
        <v>-10.130000000000001</v>
      </c>
      <c r="N24" s="268">
        <f t="shared" si="12"/>
        <v>-0.91015274034141957</v>
      </c>
      <c r="O24" s="54">
        <f t="shared" si="6"/>
        <v>3.7243947858472994E-2</v>
      </c>
    </row>
    <row r="25" spans="1:15">
      <c r="B25" s="58" t="s">
        <v>155</v>
      </c>
      <c r="C25" s="108">
        <v>54.98</v>
      </c>
      <c r="D25" s="68">
        <f t="shared" si="7"/>
        <v>2.0222082455191793E-2</v>
      </c>
      <c r="E25" s="21"/>
      <c r="F25" s="107">
        <f>ROUND('PU Wise OWE'!$T$126/10000,2)</f>
        <v>31.35</v>
      </c>
      <c r="G25" s="24">
        <f t="shared" si="8"/>
        <v>2.3698652918676205E-2</v>
      </c>
      <c r="H25" s="72">
        <f>ROUND('PU Wise OWE'!$T$128/10000,2)</f>
        <v>5.6</v>
      </c>
      <c r="I25" s="107">
        <f>ROUND('PU Wise OWE'!$T$127/10000,2)</f>
        <v>5.96</v>
      </c>
      <c r="J25" s="20">
        <f>ROUND('PU Wise OWE'!$T$129/10000,2)</f>
        <v>18.79</v>
      </c>
      <c r="K25" s="22">
        <f t="shared" si="13"/>
        <v>12.829999999999998</v>
      </c>
      <c r="L25" s="24">
        <f t="shared" si="14"/>
        <v>2.1526845637583891</v>
      </c>
      <c r="M25" s="22">
        <f t="shared" si="11"/>
        <v>13.19</v>
      </c>
      <c r="N25" s="268">
        <f t="shared" si="12"/>
        <v>2.3553571428571427</v>
      </c>
      <c r="O25" s="54">
        <f t="shared" si="6"/>
        <v>0.59936204146730454</v>
      </c>
    </row>
    <row r="26" spans="1:15">
      <c r="B26" s="58" t="s">
        <v>173</v>
      </c>
      <c r="C26" s="108">
        <v>13.85</v>
      </c>
      <c r="D26" s="68">
        <f t="shared" si="7"/>
        <v>5.0941404511532619E-3</v>
      </c>
      <c r="E26" s="22"/>
      <c r="F26" s="107">
        <f>ROUND('PU Wise OWE'!$V$126/10000,2)</f>
        <v>6.14</v>
      </c>
      <c r="G26" s="24">
        <f t="shared" si="8"/>
        <v>4.6414586577566792E-3</v>
      </c>
      <c r="H26" s="72">
        <f>ROUND('PU Wise OWE'!$V$128/10000,2)</f>
        <v>0</v>
      </c>
      <c r="I26" s="107">
        <f>ROUND('PU Wise OWE'!$V$127/10000,2)</f>
        <v>1.17</v>
      </c>
      <c r="J26" s="20">
        <f>ROUND('PU Wise OWE'!$V$129/10000,2)</f>
        <v>1.19</v>
      </c>
      <c r="K26" s="22">
        <f t="shared" si="13"/>
        <v>2.0000000000000018E-2</v>
      </c>
      <c r="L26" s="24">
        <f t="shared" si="14"/>
        <v>1.709401709401711E-2</v>
      </c>
      <c r="M26" s="22">
        <f t="shared" si="11"/>
        <v>1.19</v>
      </c>
      <c r="N26" s="268" t="e">
        <f t="shared" si="12"/>
        <v>#DIV/0!</v>
      </c>
      <c r="O26" s="54">
        <f t="shared" si="6"/>
        <v>0.19381107491856678</v>
      </c>
    </row>
    <row r="27" spans="1:15">
      <c r="B27" s="58" t="s">
        <v>172</v>
      </c>
      <c r="C27" s="108">
        <v>31.76</v>
      </c>
      <c r="D27" s="68">
        <f t="shared" si="7"/>
        <v>1.1681581280045315E-2</v>
      </c>
      <c r="E27" s="22"/>
      <c r="F27" s="107">
        <f>ROUND('PU Wise OWE'!$AC$126/10000,2)</f>
        <v>19.52</v>
      </c>
      <c r="G27" s="24">
        <f t="shared" si="8"/>
        <v>1.4755907654627096E-2</v>
      </c>
      <c r="H27" s="72">
        <f>ROUND('PU Wise OWE'!$AC$128/10000,2)</f>
        <v>0.95</v>
      </c>
      <c r="I27" s="107">
        <f>ROUND('PU Wise OWE'!$AC$127/10000,2)</f>
        <v>3.71</v>
      </c>
      <c r="J27" s="20">
        <f>ROUND('PU Wise OWE'!$AC$129/10000,2)</f>
        <v>4.32</v>
      </c>
      <c r="K27" s="22">
        <f t="shared" ref="K27" si="17">J27-I27</f>
        <v>0.61000000000000032</v>
      </c>
      <c r="L27" s="24">
        <f t="shared" ref="L27" si="18">K27/I27</f>
        <v>0.16442048517520225</v>
      </c>
      <c r="M27" s="22">
        <f t="shared" si="11"/>
        <v>3.37</v>
      </c>
      <c r="N27" s="268">
        <f t="shared" si="12"/>
        <v>3.5473684210526319</v>
      </c>
      <c r="O27" s="54">
        <f t="shared" si="6"/>
        <v>0.22131147540983609</v>
      </c>
    </row>
    <row r="28" spans="1:15">
      <c r="B28" s="206" t="s">
        <v>144</v>
      </c>
      <c r="C28" s="207">
        <f>SUM(C13:C27)</f>
        <v>1819.9999999999998</v>
      </c>
      <c r="D28" s="209">
        <f>SUM(D13:D27)</f>
        <v>0.66941051415876796</v>
      </c>
      <c r="E28" s="207"/>
      <c r="F28" s="259">
        <f>F5</f>
        <v>909.42</v>
      </c>
      <c r="G28" s="209">
        <f t="shared" ref="G28:J28" si="19">SUM(G13:G27)</f>
        <v>0.684607592640189</v>
      </c>
      <c r="H28" s="208">
        <f>SUM(H13:H27)</f>
        <v>174.09999999999997</v>
      </c>
      <c r="I28" s="259">
        <f t="shared" si="19"/>
        <v>180.40000000000003</v>
      </c>
      <c r="J28" s="259">
        <f t="shared" si="19"/>
        <v>186.3</v>
      </c>
      <c r="K28" s="207">
        <f t="shared" si="13"/>
        <v>5.8999999999999773</v>
      </c>
      <c r="L28" s="209">
        <f t="shared" si="14"/>
        <v>3.270509977827038E-2</v>
      </c>
      <c r="M28" s="207">
        <f>J28-H28</f>
        <v>12.200000000000045</v>
      </c>
      <c r="N28" s="271">
        <f>M28/H28</f>
        <v>7.0074669730040479E-2</v>
      </c>
      <c r="O28" s="210">
        <f t="shared" si="6"/>
        <v>0.20485584218512901</v>
      </c>
    </row>
    <row r="29" spans="1:15">
      <c r="J29" s="260"/>
    </row>
    <row r="31" spans="1:15">
      <c r="B31" s="77" t="s">
        <v>175</v>
      </c>
      <c r="C31" s="77"/>
      <c r="D31" s="79"/>
      <c r="H31" s="266"/>
      <c r="M31" s="36" t="s">
        <v>145</v>
      </c>
    </row>
    <row r="32" spans="1:15" ht="15" customHeight="1">
      <c r="B32" s="315" t="s">
        <v>146</v>
      </c>
      <c r="C32" s="285" t="str">
        <f>C11</f>
        <v>Actuals 2023-24</v>
      </c>
      <c r="D32" s="285" t="s">
        <v>168</v>
      </c>
      <c r="E32" s="285"/>
      <c r="F32" s="297" t="str">
        <f>'PU Wise OWE'!$B$5</f>
        <v xml:space="preserve">VOA 2024-25 </v>
      </c>
      <c r="G32" s="317" t="str">
        <f>G3</f>
        <v>% of Total VOA 2024-25</v>
      </c>
      <c r="H32" s="320" t="str">
        <f>'PU Wise OWE'!$B$7</f>
        <v>Actuals upto April-23</v>
      </c>
      <c r="I32" s="297" t="str">
        <f>'PU Wise OWE'!$B$6</f>
        <v>BP to end of  April-24</v>
      </c>
      <c r="J32" s="297" t="str">
        <f>'PU Wise OWE'!$B$8</f>
        <v>Actuals upto April-24</v>
      </c>
      <c r="K32" s="284" t="s">
        <v>201</v>
      </c>
      <c r="L32" s="284"/>
      <c r="M32" s="284" t="s">
        <v>142</v>
      </c>
      <c r="N32" s="284"/>
      <c r="O32" s="285" t="s">
        <v>312</v>
      </c>
    </row>
    <row r="33" spans="2:15" ht="18" customHeight="1">
      <c r="B33" s="316"/>
      <c r="C33" s="286"/>
      <c r="D33" s="286"/>
      <c r="E33" s="286"/>
      <c r="F33" s="295"/>
      <c r="G33" s="286"/>
      <c r="H33" s="286"/>
      <c r="I33" s="295"/>
      <c r="J33" s="295"/>
      <c r="K33" s="81" t="s">
        <v>140</v>
      </c>
      <c r="L33" s="82" t="s">
        <v>141</v>
      </c>
      <c r="M33" s="81" t="s">
        <v>140</v>
      </c>
      <c r="N33" s="82" t="s">
        <v>141</v>
      </c>
      <c r="O33" s="286"/>
    </row>
    <row r="34" spans="2:15">
      <c r="B34" s="86" t="s">
        <v>176</v>
      </c>
      <c r="C34" s="109">
        <v>2.76</v>
      </c>
      <c r="D34" s="68">
        <f t="shared" ref="D34:D37" si="20">C34/$C$7</f>
        <v>1.0151500104825272E-3</v>
      </c>
      <c r="E34" s="21"/>
      <c r="F34" s="107">
        <f>ROUND(('PU Wise OWE'!$AE$126+'PU Wise OWE'!$AF$126)/10000,2)</f>
        <v>1.33</v>
      </c>
      <c r="G34" s="24">
        <f t="shared" ref="G34:G37" si="21">F34/$F$7</f>
        <v>1.0053973965498996E-3</v>
      </c>
      <c r="H34" s="72">
        <f>ROUND(('PU Wise OWE'!$AE$128+'PU Wise OWE'!$AF$128)/10000,2)</f>
        <v>0.32</v>
      </c>
      <c r="I34" s="107">
        <f>ROUND(('PU Wise OWE'!$AE$127+'PU Wise OWE'!$AF$127)/10000,2)</f>
        <v>0.32</v>
      </c>
      <c r="J34" s="20">
        <f>ROUND(('PU Wise OWE'!$AE$129+'PU Wise OWE'!$AF$129)/10000,2)</f>
        <v>0.31</v>
      </c>
      <c r="K34" s="22">
        <f t="shared" ref="K34:K36" si="22">J34-I34</f>
        <v>-1.0000000000000009E-2</v>
      </c>
      <c r="L34" s="24">
        <f t="shared" ref="L34:L36" si="23">K34/I34</f>
        <v>-3.1250000000000028E-2</v>
      </c>
      <c r="M34" s="22">
        <f t="shared" ref="M34" si="24">J34-H34</f>
        <v>-1.0000000000000009E-2</v>
      </c>
      <c r="N34" s="54">
        <f t="shared" ref="N34" si="25">M34/H34</f>
        <v>-3.1250000000000028E-2</v>
      </c>
      <c r="O34" s="54">
        <f t="shared" ref="O34:O37" si="26">J34/F34</f>
        <v>0.23308270676691728</v>
      </c>
    </row>
    <row r="35" spans="2:15" ht="16.5" customHeight="1">
      <c r="B35" s="86" t="s">
        <v>177</v>
      </c>
      <c r="C35" s="109">
        <v>3.82</v>
      </c>
      <c r="D35" s="68">
        <f t="shared" si="20"/>
        <v>1.4050264637837878E-3</v>
      </c>
      <c r="E35" s="21"/>
      <c r="F35" s="107">
        <f>ROUND('PU Wise OWE'!$AG$126/10000,2)</f>
        <v>1.36</v>
      </c>
      <c r="G35" s="24">
        <f t="shared" si="21"/>
        <v>1.028075533314183E-3</v>
      </c>
      <c r="H35" s="72">
        <f>ROUND('PU Wise OWE'!$AG$128/10000,2)</f>
        <v>0.44</v>
      </c>
      <c r="I35" s="107">
        <f>ROUND('PU Wise OWE'!$AG$127/10000,2)</f>
        <v>0.33</v>
      </c>
      <c r="J35" s="20">
        <f>ROUND('PU Wise OWE'!$AG$129/10000,2)</f>
        <v>0.9</v>
      </c>
      <c r="K35" s="22">
        <f t="shared" si="22"/>
        <v>0.57000000000000006</v>
      </c>
      <c r="L35" s="24">
        <f t="shared" si="23"/>
        <v>1.7272727272727273</v>
      </c>
      <c r="M35" s="22">
        <f t="shared" ref="M35:M37" si="27">J35-H35</f>
        <v>0.46</v>
      </c>
      <c r="N35" s="54">
        <f t="shared" ref="N35:N37" si="28">M35/H35</f>
        <v>1.0454545454545454</v>
      </c>
      <c r="O35" s="54">
        <f t="shared" si="26"/>
        <v>0.66176470588235292</v>
      </c>
    </row>
    <row r="36" spans="2:15" ht="15.75" customHeight="1">
      <c r="B36" s="86" t="s">
        <v>178</v>
      </c>
      <c r="C36" s="109">
        <v>0.56000000000000005</v>
      </c>
      <c r="D36" s="68">
        <f t="shared" si="20"/>
        <v>2.0597246589500556E-4</v>
      </c>
      <c r="E36" s="21"/>
      <c r="F36" s="107">
        <f>ROUND('PU Wise OWE'!$AJ$126/10000,2)</f>
        <v>0.6</v>
      </c>
      <c r="G36" s="24">
        <f t="shared" si="21"/>
        <v>4.5356273528566896E-4</v>
      </c>
      <c r="H36" s="72">
        <f>ROUND('PU Wise OWE'!$AJ$128/10000,2)</f>
        <v>7.0000000000000007E-2</v>
      </c>
      <c r="I36" s="107">
        <f>ROUND('PU Wise OWE'!$AJ$127/10000,2)</f>
        <v>0.14000000000000001</v>
      </c>
      <c r="J36" s="20">
        <f>ROUND('PU Wise OWE'!$AJ$129/10000,2)</f>
        <v>0.04</v>
      </c>
      <c r="K36" s="22">
        <f t="shared" si="22"/>
        <v>-0.1</v>
      </c>
      <c r="L36" s="24">
        <f t="shared" si="23"/>
        <v>-0.7142857142857143</v>
      </c>
      <c r="M36" s="22">
        <f t="shared" si="27"/>
        <v>-3.0000000000000006E-2</v>
      </c>
      <c r="N36" s="54">
        <f t="shared" si="28"/>
        <v>-0.4285714285714286</v>
      </c>
      <c r="O36" s="54">
        <f t="shared" si="26"/>
        <v>6.6666666666666666E-2</v>
      </c>
    </row>
    <row r="37" spans="2:15">
      <c r="B37" s="25" t="s">
        <v>144</v>
      </c>
      <c r="C37" s="26">
        <f>C34+C35+C36</f>
        <v>7.1400000000000006</v>
      </c>
      <c r="D37" s="69">
        <f t="shared" si="20"/>
        <v>2.6261489401613208E-3</v>
      </c>
      <c r="E37" s="26"/>
      <c r="F37" s="141">
        <f t="shared" ref="F37:J37" si="29">SUM(F34:F36)</f>
        <v>3.2900000000000005</v>
      </c>
      <c r="G37" s="56">
        <f t="shared" si="21"/>
        <v>2.487035665149752E-3</v>
      </c>
      <c r="H37" s="76">
        <f>SUM(H34:H36)</f>
        <v>0.83000000000000007</v>
      </c>
      <c r="I37" s="141">
        <f t="shared" si="29"/>
        <v>0.79</v>
      </c>
      <c r="J37" s="141">
        <f t="shared" si="29"/>
        <v>1.25</v>
      </c>
      <c r="K37" s="26">
        <f t="shared" ref="K37" si="30">J37-I37</f>
        <v>0.45999999999999996</v>
      </c>
      <c r="L37" s="56">
        <f t="shared" ref="L37" si="31">K37/I37</f>
        <v>0.58227848101265811</v>
      </c>
      <c r="M37" s="26">
        <f t="shared" si="27"/>
        <v>0.41999999999999993</v>
      </c>
      <c r="N37" s="57">
        <f t="shared" si="28"/>
        <v>0.50602409638554202</v>
      </c>
      <c r="O37" s="57">
        <f t="shared" si="26"/>
        <v>0.37993920972644374</v>
      </c>
    </row>
    <row r="39" spans="2:15">
      <c r="B39" s="84"/>
      <c r="C39" s="84"/>
      <c r="D39" s="84"/>
      <c r="H39" s="85"/>
      <c r="M39" s="36" t="s">
        <v>145</v>
      </c>
    </row>
    <row r="40" spans="2:15" ht="15" customHeight="1">
      <c r="B40" s="287" t="s">
        <v>159</v>
      </c>
      <c r="C40" s="285" t="str">
        <f>C3</f>
        <v>Actuals 2023-24</v>
      </c>
      <c r="D40" s="285" t="s">
        <v>168</v>
      </c>
      <c r="E40" s="309"/>
      <c r="F40" s="297" t="str">
        <f>'PU Wise OWE'!$B$5</f>
        <v xml:space="preserve">VOA 2024-25 </v>
      </c>
      <c r="G40" s="285" t="str">
        <f>G3</f>
        <v>% of Total VOA 2024-25</v>
      </c>
      <c r="H40" s="312" t="str">
        <f>'PU Wise OWE'!$B$7</f>
        <v>Actuals upto April-23</v>
      </c>
      <c r="I40" s="297" t="str">
        <f>'PU Wise OWE'!$B$6</f>
        <v>BP to end of  April-24</v>
      </c>
      <c r="J40" s="297" t="str">
        <f>'PU Wise OWE'!$B$8</f>
        <v>Actuals upto April-24</v>
      </c>
      <c r="K40" s="284" t="s">
        <v>201</v>
      </c>
      <c r="L40" s="284"/>
      <c r="M40" s="284" t="s">
        <v>142</v>
      </c>
      <c r="N40" s="284"/>
      <c r="O40" s="285" t="s">
        <v>312</v>
      </c>
    </row>
    <row r="41" spans="2:15" ht="17.25" customHeight="1">
      <c r="B41" s="287"/>
      <c r="C41" s="286"/>
      <c r="D41" s="286"/>
      <c r="E41" s="310"/>
      <c r="F41" s="295"/>
      <c r="G41" s="286"/>
      <c r="H41" s="286"/>
      <c r="I41" s="295"/>
      <c r="J41" s="295"/>
      <c r="K41" s="81" t="s">
        <v>140</v>
      </c>
      <c r="L41" s="82" t="s">
        <v>141</v>
      </c>
      <c r="M41" s="81" t="s">
        <v>140</v>
      </c>
      <c r="N41" s="82" t="s">
        <v>141</v>
      </c>
      <c r="O41" s="286"/>
    </row>
    <row r="42" spans="2:15">
      <c r="B42" s="27" t="s">
        <v>160</v>
      </c>
      <c r="C42" s="106">
        <v>139.66</v>
      </c>
      <c r="D42" s="68">
        <f t="shared" ref="D42:D50" si="32">C42/$C$7</f>
        <v>5.1368061762315127E-2</v>
      </c>
      <c r="E42" s="310"/>
      <c r="F42" s="21">
        <f>SUM(F43:F48)</f>
        <v>40.01</v>
      </c>
      <c r="G42" s="24">
        <f t="shared" ref="G42:G50" si="33">F42/$F$7</f>
        <v>3.0245075064632691E-2</v>
      </c>
      <c r="H42" s="72">
        <f>SUM(H43:H48)</f>
        <v>12.71</v>
      </c>
      <c r="I42" s="21">
        <f>SUM(I43:I48)</f>
        <v>11.34</v>
      </c>
      <c r="J42" s="21">
        <f>SUM(J43:J48)</f>
        <v>5.8400000000000007</v>
      </c>
      <c r="K42" s="22">
        <f>J42-I42</f>
        <v>-5.4999999999999991</v>
      </c>
      <c r="L42" s="24">
        <f>K42/I42</f>
        <v>-0.48500881834215159</v>
      </c>
      <c r="M42" s="22">
        <f t="shared" ref="M42" si="34">J42-H42</f>
        <v>-6.87</v>
      </c>
      <c r="N42" s="54">
        <f t="shared" ref="N42" si="35">M42/H42</f>
        <v>-0.54051927616050355</v>
      </c>
      <c r="O42" s="54">
        <f t="shared" ref="O42:O49" si="36">J42/F42</f>
        <v>0.14596350912271935</v>
      </c>
    </row>
    <row r="43" spans="2:15">
      <c r="B43" s="59" t="s">
        <v>304</v>
      </c>
      <c r="C43" s="21">
        <v>35.01</v>
      </c>
      <c r="D43" s="68">
        <f t="shared" si="32"/>
        <v>1.2876957198185971E-2</v>
      </c>
      <c r="E43" s="310"/>
      <c r="F43" s="21">
        <f>ROUND('PU Wise OWE'!$AK$82/10000,2)</f>
        <v>6.26</v>
      </c>
      <c r="G43" s="24">
        <f t="shared" si="33"/>
        <v>4.7321712048138129E-3</v>
      </c>
      <c r="H43" s="72">
        <f>ROUND('PU Wise OWE'!$AK$84/10000,2)</f>
        <v>3.08</v>
      </c>
      <c r="I43" s="21">
        <f>ROUND('PU Wise OWE'!$AK$83/10000,2)</f>
        <v>1.5</v>
      </c>
      <c r="J43" s="21">
        <f>ROUND('PU Wise OWE'!$AK$85/10000,2)</f>
        <v>2</v>
      </c>
      <c r="K43" s="22">
        <f t="shared" ref="K43:K50" si="37">J43-I43</f>
        <v>0.5</v>
      </c>
      <c r="L43" s="24">
        <f t="shared" ref="L43:L50" si="38">K43/I43</f>
        <v>0.33333333333333331</v>
      </c>
      <c r="M43" s="22">
        <f t="shared" ref="M43:M49" si="39">J43-H43</f>
        <v>-1.08</v>
      </c>
      <c r="N43" s="54">
        <f t="shared" ref="N43:N49" si="40">M43/H43</f>
        <v>-0.35064935064935066</v>
      </c>
      <c r="O43" s="54">
        <f t="shared" si="36"/>
        <v>0.31948881789137379</v>
      </c>
    </row>
    <row r="44" spans="2:15" s="253" customFormat="1">
      <c r="B44" s="257" t="s">
        <v>302</v>
      </c>
      <c r="C44" s="21">
        <v>0.81</v>
      </c>
      <c r="D44" s="68">
        <f t="shared" si="32"/>
        <v>2.9792445959813302E-4</v>
      </c>
      <c r="E44" s="310"/>
      <c r="F44" s="21">
        <v>0</v>
      </c>
      <c r="G44" s="24">
        <f t="shared" si="33"/>
        <v>0</v>
      </c>
      <c r="H44" s="21">
        <f>ROUND('PU Wise OWE'!$AP$84/10000,2)</f>
        <v>0.03</v>
      </c>
      <c r="I44" s="21">
        <f>ROUND('PU Wise OWE'!$AP$83/10000,2)</f>
        <v>1.74</v>
      </c>
      <c r="J44" s="21">
        <f>ROUND('PU Wise OWE'!$AP$85/10000,2)</f>
        <v>0.27</v>
      </c>
      <c r="K44" s="22">
        <f t="shared" si="37"/>
        <v>-1.47</v>
      </c>
      <c r="L44" s="24">
        <f t="shared" si="38"/>
        <v>-0.84482758620689657</v>
      </c>
      <c r="M44" s="22">
        <f t="shared" si="39"/>
        <v>0.24000000000000002</v>
      </c>
      <c r="N44" s="54">
        <f t="shared" si="40"/>
        <v>8.0000000000000018</v>
      </c>
      <c r="O44" s="54" t="e">
        <f t="shared" si="36"/>
        <v>#DIV/0!</v>
      </c>
    </row>
    <row r="45" spans="2:15">
      <c r="B45" s="60" t="s">
        <v>163</v>
      </c>
      <c r="C45" s="110">
        <v>9.1300000000000008</v>
      </c>
      <c r="D45" s="68">
        <f t="shared" si="32"/>
        <v>3.3580868100382155E-3</v>
      </c>
      <c r="E45" s="310"/>
      <c r="F45" s="21">
        <f>ROUND('PU Wise OWE'!$AR$82/10000,2)</f>
        <v>6.14</v>
      </c>
      <c r="G45" s="24">
        <f t="shared" si="33"/>
        <v>4.6414586577566792E-3</v>
      </c>
      <c r="H45" s="72">
        <f>ROUND('PU Wise OWE'!$AR$84/10000,2)</f>
        <v>1.18</v>
      </c>
      <c r="I45" s="21">
        <f>ROUND('PU Wise OWE'!$AR$83/10000,2)</f>
        <v>1.47</v>
      </c>
      <c r="J45" s="21">
        <f>ROUND('PU Wise OWE'!$AR$85/10000,2)</f>
        <v>0.51</v>
      </c>
      <c r="K45" s="22">
        <f t="shared" ref="K45:K46" si="41">J45-I45</f>
        <v>-0.96</v>
      </c>
      <c r="L45" s="24">
        <f t="shared" ref="L45:L46" si="42">K45/I45</f>
        <v>-0.65306122448979587</v>
      </c>
      <c r="M45" s="22">
        <f t="shared" si="39"/>
        <v>-0.66999999999999993</v>
      </c>
      <c r="N45" s="54">
        <f t="shared" si="40"/>
        <v>-0.56779661016949146</v>
      </c>
      <c r="O45" s="54">
        <f t="shared" si="36"/>
        <v>8.3061889250814341E-2</v>
      </c>
    </row>
    <row r="46" spans="2:15">
      <c r="B46" s="60" t="s">
        <v>164</v>
      </c>
      <c r="C46" s="110">
        <v>7.51</v>
      </c>
      <c r="D46" s="68">
        <f t="shared" si="32"/>
        <v>2.7622378908419491E-3</v>
      </c>
      <c r="E46" s="310"/>
      <c r="F46" s="21">
        <f>ROUND('PU Wise OWE'!$AU$82/10000,2)</f>
        <v>2.94</v>
      </c>
      <c r="G46" s="24">
        <f t="shared" si="33"/>
        <v>2.2224574028997779E-3</v>
      </c>
      <c r="H46" s="72">
        <f>ROUND('PU Wise OWE'!$AU$84/10000,2)</f>
        <v>0.99</v>
      </c>
      <c r="I46" s="21">
        <f>ROUND('PU Wise OWE'!$AU$83/10000,2)</f>
        <v>0.71</v>
      </c>
      <c r="J46" s="21">
        <f>ROUND('PU Wise OWE'!$AU$85/10000,2)</f>
        <v>0.43</v>
      </c>
      <c r="K46" s="22">
        <f t="shared" si="41"/>
        <v>-0.27999999999999997</v>
      </c>
      <c r="L46" s="24">
        <f t="shared" si="42"/>
        <v>-0.39436619718309857</v>
      </c>
      <c r="M46" s="22">
        <f t="shared" si="39"/>
        <v>-0.56000000000000005</v>
      </c>
      <c r="N46" s="54">
        <f t="shared" si="40"/>
        <v>-0.56565656565656575</v>
      </c>
      <c r="O46" s="54">
        <f t="shared" si="36"/>
        <v>0.14625850340136054</v>
      </c>
    </row>
    <row r="47" spans="2:15">
      <c r="B47" s="59" t="s">
        <v>161</v>
      </c>
      <c r="C47" s="21">
        <v>1.95</v>
      </c>
      <c r="D47" s="68">
        <f t="shared" si="32"/>
        <v>7.1722555088439425E-4</v>
      </c>
      <c r="E47" s="310"/>
      <c r="F47" s="21">
        <f>ROUND('PU Wise OWE'!$AZ$82/10000,2)</f>
        <v>7.63</v>
      </c>
      <c r="G47" s="24">
        <f t="shared" si="33"/>
        <v>5.7678061170494234E-3</v>
      </c>
      <c r="H47" s="72">
        <f>ROUND('PU Wise OWE'!$AZ$84/10000,2)</f>
        <v>0.1</v>
      </c>
      <c r="I47" s="21">
        <f>ROUND('PU Wise OWE'!$AZ$83/10000,2)</f>
        <v>1.83</v>
      </c>
      <c r="J47" s="21">
        <f>ROUND('PU Wise OWE'!$AZ$85/10000,2)</f>
        <v>0.51</v>
      </c>
      <c r="K47" s="22">
        <f t="shared" si="37"/>
        <v>-1.32</v>
      </c>
      <c r="L47" s="24">
        <f t="shared" si="38"/>
        <v>-0.72131147540983609</v>
      </c>
      <c r="M47" s="22">
        <f t="shared" si="39"/>
        <v>0.41000000000000003</v>
      </c>
      <c r="N47" s="54">
        <f t="shared" si="40"/>
        <v>4.0999999999999996</v>
      </c>
      <c r="O47" s="54">
        <f t="shared" si="36"/>
        <v>6.6841415465268672E-2</v>
      </c>
    </row>
    <row r="48" spans="2:15">
      <c r="B48" s="60" t="s">
        <v>162</v>
      </c>
      <c r="C48" s="110">
        <v>85.25</v>
      </c>
      <c r="D48" s="68">
        <f t="shared" si="32"/>
        <v>3.1355629852766471E-2</v>
      </c>
      <c r="E48" s="310"/>
      <c r="F48" s="21">
        <f>ROUND('PU Wise OWE'!$BA$82/10000,2)</f>
        <v>17.04</v>
      </c>
      <c r="G48" s="24">
        <f t="shared" si="33"/>
        <v>1.2881181682112998E-2</v>
      </c>
      <c r="H48" s="72">
        <f>ROUND('PU Wise OWE'!$BA$84/10000,2)</f>
        <v>7.33</v>
      </c>
      <c r="I48" s="21">
        <f>ROUND('PU Wise OWE'!$BA$83/10000,2)</f>
        <v>4.09</v>
      </c>
      <c r="J48" s="21">
        <f>ROUND('PU Wise OWE'!$BA$85/10000,2)</f>
        <v>2.12</v>
      </c>
      <c r="K48" s="22">
        <f t="shared" si="37"/>
        <v>-1.9699999999999998</v>
      </c>
      <c r="L48" s="24">
        <f t="shared" si="38"/>
        <v>-0.48166259168704151</v>
      </c>
      <c r="M48" s="22">
        <f t="shared" si="39"/>
        <v>-5.21</v>
      </c>
      <c r="N48" s="54">
        <f t="shared" si="40"/>
        <v>-0.71077762619372442</v>
      </c>
      <c r="O48" s="54">
        <f t="shared" si="36"/>
        <v>0.12441314553990612</v>
      </c>
    </row>
    <row r="49" spans="2:15">
      <c r="B49" s="61" t="s">
        <v>165</v>
      </c>
      <c r="C49" s="105">
        <v>387.59</v>
      </c>
      <c r="D49" s="68">
        <f t="shared" si="32"/>
        <v>0.1425586929575807</v>
      </c>
      <c r="E49" s="310"/>
      <c r="F49" s="21">
        <f>ROUND('PU Wise OWE'!$AM$82/10000,2)-9.45</f>
        <v>185.72</v>
      </c>
      <c r="G49" s="24">
        <f t="shared" si="33"/>
        <v>0.1403927853287574</v>
      </c>
      <c r="H49" s="21">
        <f>ROUND('PU Wise OWE'!$AM$84/10000,2)-0</f>
        <v>23.26</v>
      </c>
      <c r="I49" s="21">
        <f>ROUND('PU Wise OWE'!$AM$83/10000,2)-2.27</f>
        <v>44.57</v>
      </c>
      <c r="J49" s="21">
        <f>ROUND('PU Wise OWE'!$AM$85/10000,2)-ROUND('Upto Month Current'!I60/10000,2)</f>
        <v>28.03</v>
      </c>
      <c r="K49" s="22">
        <f t="shared" si="37"/>
        <v>-16.54</v>
      </c>
      <c r="L49" s="24">
        <f t="shared" si="38"/>
        <v>-0.37110163787300871</v>
      </c>
      <c r="M49" s="22">
        <f t="shared" si="39"/>
        <v>4.7699999999999996</v>
      </c>
      <c r="N49" s="54">
        <f t="shared" si="40"/>
        <v>0.20507308684436798</v>
      </c>
      <c r="O49" s="54">
        <f t="shared" si="36"/>
        <v>0.15092612534998923</v>
      </c>
    </row>
    <row r="50" spans="2:15" s="36" customFormat="1">
      <c r="B50" s="62" t="s">
        <v>125</v>
      </c>
      <c r="C50" s="76">
        <f>C42+C49</f>
        <v>527.25</v>
      </c>
      <c r="D50" s="69">
        <f t="shared" si="32"/>
        <v>0.19392675471989584</v>
      </c>
      <c r="E50" s="311"/>
      <c r="F50" s="106">
        <f>F42+F49</f>
        <v>225.73</v>
      </c>
      <c r="G50" s="56">
        <f t="shared" si="33"/>
        <v>0.17063786039339007</v>
      </c>
      <c r="H50" s="76">
        <f>H42+H49</f>
        <v>35.97</v>
      </c>
      <c r="I50" s="106">
        <f>I42+I49</f>
        <v>55.91</v>
      </c>
      <c r="J50" s="106">
        <f>J42+J49</f>
        <v>33.870000000000005</v>
      </c>
      <c r="K50" s="26">
        <f t="shared" si="37"/>
        <v>-22.039999999999992</v>
      </c>
      <c r="L50" s="56">
        <f t="shared" si="38"/>
        <v>-0.39420497227687346</v>
      </c>
      <c r="M50" s="26">
        <f t="shared" ref="M50" si="43">J50-H50</f>
        <v>-2.0999999999999943</v>
      </c>
      <c r="N50" s="57">
        <f t="shared" ref="N50" si="44">M50/H50</f>
        <v>-5.8381984987489421E-2</v>
      </c>
      <c r="O50" s="57">
        <f t="shared" ref="O50" si="45">J50/F50</f>
        <v>0.1500465157489036</v>
      </c>
    </row>
    <row r="52" spans="2:15">
      <c r="B52" s="77" t="s">
        <v>179</v>
      </c>
      <c r="C52" s="77"/>
    </row>
    <row r="53" spans="2:15" ht="47.25" customHeight="1">
      <c r="B53" s="83" t="s">
        <v>180</v>
      </c>
      <c r="C53" s="111">
        <v>55.890000000000008</v>
      </c>
      <c r="D53" s="68">
        <f t="shared" ref="D53:D57" si="46">C53/$C$7</f>
        <v>2.055678771227118E-2</v>
      </c>
      <c r="E53" s="304"/>
      <c r="F53" s="107">
        <f>ROUND('PU Wise OWE'!$AK$126/10000,2)-F43</f>
        <v>25.479999999999997</v>
      </c>
      <c r="G53" s="24">
        <f t="shared" ref="G53:G55" si="47">F53/$F$7</f>
        <v>1.9261297491798075E-2</v>
      </c>
      <c r="H53" s="72">
        <f>ROUND('PU Wise OWE'!$AK$128/10000,2)-H43</f>
        <v>-0.83000000000000007</v>
      </c>
      <c r="I53" s="107">
        <f>ROUND('PU Wise OWE'!$AK$127/10000,2)-I43</f>
        <v>6.12</v>
      </c>
      <c r="J53" s="107">
        <f>ROUND('PU Wise OWE'!$AK$129/10000,2)-J43</f>
        <v>9.09</v>
      </c>
      <c r="K53" s="22">
        <f>J53-I53</f>
        <v>2.9699999999999998</v>
      </c>
      <c r="L53" s="24">
        <f>K53/I53</f>
        <v>0.48529411764705876</v>
      </c>
      <c r="M53" s="22">
        <f t="shared" ref="M53" si="48">J53-H53</f>
        <v>9.92</v>
      </c>
      <c r="N53" s="54">
        <f t="shared" ref="N53" si="49">M53/H53</f>
        <v>-11.951807228915662</v>
      </c>
      <c r="O53" s="54">
        <f t="shared" ref="O53:O55" si="50">J53/F53</f>
        <v>0.35675039246467821</v>
      </c>
    </row>
    <row r="54" spans="2:15">
      <c r="B54" s="20" t="s">
        <v>157</v>
      </c>
      <c r="C54" s="107">
        <v>23.3</v>
      </c>
      <c r="D54" s="68">
        <f t="shared" si="46"/>
        <v>8.5699258131314814E-3</v>
      </c>
      <c r="E54" s="305"/>
      <c r="F54" s="107">
        <f>ROUND('PU Wise OWE'!$AL$126/10000,2)</f>
        <v>13.54</v>
      </c>
      <c r="G54" s="24">
        <f t="shared" si="47"/>
        <v>1.0235399059613263E-2</v>
      </c>
      <c r="H54" s="72">
        <f>ROUND('PU Wise OWE'!$AL$128/10000,2)</f>
        <v>8.67</v>
      </c>
      <c r="I54" s="107">
        <f>ROUND('PU Wise OWE'!$AL$127/10000,2)</f>
        <v>3.25</v>
      </c>
      <c r="J54" s="20">
        <f>ROUND('PU Wise OWE'!$AL$129/10000,2)</f>
        <v>3.61</v>
      </c>
      <c r="K54" s="22">
        <f t="shared" ref="K54" si="51">J54-I54</f>
        <v>0.35999999999999988</v>
      </c>
      <c r="L54" s="24">
        <f t="shared" ref="L54" si="52">K54/I54</f>
        <v>0.11076923076923073</v>
      </c>
      <c r="M54" s="22">
        <f t="shared" ref="M54:M55" si="53">J54-H54</f>
        <v>-5.0600000000000005</v>
      </c>
      <c r="N54" s="54">
        <f t="shared" ref="N54:N55" si="54">M54/H54</f>
        <v>-0.58362168396770475</v>
      </c>
      <c r="O54" s="54">
        <f t="shared" si="50"/>
        <v>0.26661742983751846</v>
      </c>
    </row>
    <row r="55" spans="2:15" s="36" customFormat="1">
      <c r="B55" s="25" t="s">
        <v>125</v>
      </c>
      <c r="C55" s="141">
        <f t="shared" ref="C55" si="55">SUM(C53:C54)</f>
        <v>79.190000000000012</v>
      </c>
      <c r="D55" s="69">
        <f t="shared" si="46"/>
        <v>2.9126713525402664E-2</v>
      </c>
      <c r="E55" s="306"/>
      <c r="F55" s="141">
        <f t="shared" ref="F55:J55" si="56">SUM(F53:F54)</f>
        <v>39.019999999999996</v>
      </c>
      <c r="G55" s="56">
        <f t="shared" si="47"/>
        <v>2.9496696551411336E-2</v>
      </c>
      <c r="H55" s="76">
        <f>SUM(H53:H54)</f>
        <v>7.84</v>
      </c>
      <c r="I55" s="141">
        <f t="shared" si="56"/>
        <v>9.370000000000001</v>
      </c>
      <c r="J55" s="141">
        <f t="shared" si="56"/>
        <v>12.7</v>
      </c>
      <c r="K55" s="26">
        <f t="shared" ref="K55" si="57">J55-I55</f>
        <v>3.3299999999999983</v>
      </c>
      <c r="L55" s="56">
        <f t="shared" ref="L55" si="58">K55/I55</f>
        <v>0.35538954108858034</v>
      </c>
      <c r="M55" s="26">
        <f t="shared" si="53"/>
        <v>4.8599999999999994</v>
      </c>
      <c r="N55" s="57">
        <f t="shared" si="54"/>
        <v>0.61989795918367341</v>
      </c>
      <c r="O55" s="57">
        <f t="shared" si="50"/>
        <v>0.32547411583803182</v>
      </c>
    </row>
    <row r="57" spans="2:15" s="36" customFormat="1">
      <c r="B57" s="203" t="s">
        <v>158</v>
      </c>
      <c r="C57" s="112">
        <v>91.73</v>
      </c>
      <c r="D57" s="233">
        <f t="shared" si="46"/>
        <v>3.3739025529551533E-2</v>
      </c>
      <c r="E57" s="55"/>
      <c r="F57" s="112">
        <f>ROUND('PU Wise OWE'!$AO$126/10000,2)</f>
        <v>47.27</v>
      </c>
      <c r="G57" s="200">
        <f t="shared" ref="G57" si="59">F57/$F$7</f>
        <v>3.5733184161589292E-2</v>
      </c>
      <c r="H57" s="204">
        <f>ROUND('PU Wise OWE'!$AO$128/10000,2)</f>
        <v>6.53</v>
      </c>
      <c r="I57" s="112">
        <f>ROUND('PU Wise OWE'!$AO$127/10000,2)</f>
        <v>11.35</v>
      </c>
      <c r="J57" s="80">
        <f>ROUND('PU Wise OWE'!$AO$129/10000,2)</f>
        <v>12.51</v>
      </c>
      <c r="K57" s="199">
        <f t="shared" ref="K57" si="60">J57-I57</f>
        <v>1.1600000000000001</v>
      </c>
      <c r="L57" s="200">
        <f t="shared" ref="L57" si="61">K57/I57</f>
        <v>0.10220264317180618</v>
      </c>
      <c r="M57" s="199">
        <f t="shared" ref="M57" si="62">J57-H57</f>
        <v>5.9799999999999995</v>
      </c>
      <c r="N57" s="201">
        <f t="shared" ref="N57" si="63">M57/H57</f>
        <v>0.91577335375191415</v>
      </c>
      <c r="O57" s="201">
        <f t="shared" ref="O57" si="64">J57/F57</f>
        <v>0.26464988364713349</v>
      </c>
    </row>
    <row r="58" spans="2:15">
      <c r="C58" s="197"/>
      <c r="O58" s="102"/>
    </row>
    <row r="59" spans="2:15">
      <c r="B59" s="77" t="s">
        <v>181</v>
      </c>
      <c r="C59" s="202"/>
      <c r="O59" s="202"/>
    </row>
    <row r="60" spans="2:15">
      <c r="B60" s="23" t="s">
        <v>182</v>
      </c>
      <c r="C60" s="22">
        <v>17.25</v>
      </c>
      <c r="D60" s="68">
        <f t="shared" ref="D60:D64" si="65">C60/$C$7</f>
        <v>6.3446875655157955E-3</v>
      </c>
      <c r="E60" s="301"/>
      <c r="F60" s="107">
        <f>ROUND('PU Wise OWE'!$AM$60/10000,2)</f>
        <v>8.42</v>
      </c>
      <c r="G60" s="24">
        <f t="shared" ref="G60:G64" si="66">F60/$F$7</f>
        <v>6.3649970518422213E-3</v>
      </c>
      <c r="H60" s="72">
        <f>ROUND('PU Wise OWE'!$AM$62/10000,2)</f>
        <v>1.1299999999999999</v>
      </c>
      <c r="I60" s="107">
        <f>ROUND('PU Wise OWE'!$AM$61/10000,2)</f>
        <v>2.02</v>
      </c>
      <c r="J60" s="20">
        <f>ROUND('PU Wise OWE'!$AM$63/10000,2)</f>
        <v>1.04</v>
      </c>
      <c r="K60" s="22">
        <f t="shared" ref="K60:K62" si="67">J60-I60</f>
        <v>-0.98</v>
      </c>
      <c r="L60" s="24">
        <f t="shared" ref="L60:L62" si="68">K60/I60</f>
        <v>-0.48514851485148514</v>
      </c>
      <c r="M60" s="22">
        <f t="shared" ref="M60" si="69">J60-H60</f>
        <v>-8.9999999999999858E-2</v>
      </c>
      <c r="N60" s="54">
        <f t="shared" ref="N60" si="70">M60/H60</f>
        <v>-7.9646017699114932E-2</v>
      </c>
      <c r="O60" s="54">
        <f t="shared" ref="O60:O64" si="71">J60/F60</f>
        <v>0.12351543942992875</v>
      </c>
    </row>
    <row r="61" spans="2:15">
      <c r="B61" s="23" t="s">
        <v>183</v>
      </c>
      <c r="C61" s="22">
        <v>5.48</v>
      </c>
      <c r="D61" s="68">
        <f t="shared" si="65"/>
        <v>2.0155877019725544E-3</v>
      </c>
      <c r="E61" s="302"/>
      <c r="F61" s="107">
        <f>ROUND('PU Wise OWE'!$AM$93/10000,2)</f>
        <v>0.81</v>
      </c>
      <c r="G61" s="24">
        <f t="shared" si="66"/>
        <v>6.1230969263565316E-4</v>
      </c>
      <c r="H61" s="72">
        <f>ROUND('PU Wise OWE'!$AM$95/10000,2)</f>
        <v>-7.0000000000000007E-2</v>
      </c>
      <c r="I61" s="107">
        <f>ROUND('PU Wise OWE'!$AM$94/10000,2)</f>
        <v>0.19</v>
      </c>
      <c r="J61" s="20">
        <f>ROUND('PU Wise OWE'!$AM$96/10000,2)</f>
        <v>-0.16</v>
      </c>
      <c r="K61" s="22">
        <f t="shared" si="67"/>
        <v>-0.35</v>
      </c>
      <c r="L61" s="24">
        <f t="shared" si="68"/>
        <v>-1.8421052631578947</v>
      </c>
      <c r="M61" s="22">
        <f t="shared" ref="M61:M63" si="72">J61-H61</f>
        <v>-0.09</v>
      </c>
      <c r="N61" s="54">
        <f t="shared" ref="N61:N63" si="73">M61/H61</f>
        <v>1.2857142857142856</v>
      </c>
      <c r="O61" s="54">
        <f t="shared" si="71"/>
        <v>-0.19753086419753085</v>
      </c>
    </row>
    <row r="62" spans="2:15">
      <c r="B62" s="23" t="s">
        <v>184</v>
      </c>
      <c r="C62" s="22">
        <v>3.51</v>
      </c>
      <c r="D62" s="68">
        <f t="shared" si="65"/>
        <v>1.2910059915919097E-3</v>
      </c>
      <c r="E62" s="302"/>
      <c r="F62" s="107">
        <f>ROUND('PU Wise OWE'!$AN$16/10000,2)</f>
        <v>2.09</v>
      </c>
      <c r="G62" s="24">
        <f>F62/$F$7</f>
        <v>1.5799101945784134E-3</v>
      </c>
      <c r="H62" s="72">
        <f>ROUND('PU Wise OWE'!$AN$18/10000,2)</f>
        <v>0</v>
      </c>
      <c r="I62" s="107">
        <f>ROUND('PU Wise OWE'!$AN$17/10000,2)</f>
        <v>0.5</v>
      </c>
      <c r="J62" s="20">
        <f>ROUND('PU Wise OWE'!$AN$19/10000,2)</f>
        <v>0</v>
      </c>
      <c r="K62" s="22">
        <f t="shared" si="67"/>
        <v>-0.5</v>
      </c>
      <c r="L62" s="24">
        <f t="shared" si="68"/>
        <v>-1</v>
      </c>
      <c r="M62" s="22">
        <f t="shared" si="72"/>
        <v>0</v>
      </c>
      <c r="N62" s="54" t="e">
        <f t="shared" si="73"/>
        <v>#DIV/0!</v>
      </c>
      <c r="O62" s="54">
        <f t="shared" si="71"/>
        <v>0</v>
      </c>
    </row>
    <row r="63" spans="2:15">
      <c r="B63" s="23" t="s">
        <v>185</v>
      </c>
      <c r="C63" s="22">
        <v>0.53</v>
      </c>
      <c r="D63" s="68">
        <f t="shared" si="65"/>
        <v>1.9493822665063025E-4</v>
      </c>
      <c r="E63" s="302"/>
      <c r="F63" s="107">
        <f>ROUND('PU Wise OWE'!$AN$60/10000,2)</f>
        <v>0.13</v>
      </c>
      <c r="G63" s="24">
        <f>F63/$F$7</f>
        <v>9.8271925978561618E-5</v>
      </c>
      <c r="H63" s="72">
        <f>ROUND('PU Wise OWE'!$AN$62/10000,2)</f>
        <v>0</v>
      </c>
      <c r="I63" s="107">
        <f>ROUND('PU Wise OWE'!$AN$61/10000,2)</f>
        <v>0.03</v>
      </c>
      <c r="J63" s="20">
        <f>ROUND('PU Wise OWE'!$AN$63/10000,2)</f>
        <v>0</v>
      </c>
      <c r="K63" s="22">
        <f t="shared" ref="K63" si="74">J63-I63</f>
        <v>-0.03</v>
      </c>
      <c r="L63" s="24">
        <f t="shared" ref="L63" si="75">K63/I63</f>
        <v>-1</v>
      </c>
      <c r="M63" s="22">
        <f t="shared" si="72"/>
        <v>0</v>
      </c>
      <c r="N63" s="54" t="e">
        <f t="shared" si="73"/>
        <v>#DIV/0!</v>
      </c>
      <c r="O63" s="54">
        <f t="shared" si="71"/>
        <v>0</v>
      </c>
    </row>
    <row r="64" spans="2:15" s="36" customFormat="1">
      <c r="B64" s="25" t="s">
        <v>125</v>
      </c>
      <c r="C64" s="26">
        <f>C60+C61+C62+C63</f>
        <v>26.770000000000003</v>
      </c>
      <c r="D64" s="69">
        <f t="shared" si="65"/>
        <v>9.8462194857308911E-3</v>
      </c>
      <c r="E64" s="303"/>
      <c r="F64" s="106">
        <f>SUM(F60:F63)</f>
        <v>11.450000000000001</v>
      </c>
      <c r="G64" s="56">
        <f t="shared" si="66"/>
        <v>8.6554888650348504E-3</v>
      </c>
      <c r="H64" s="76">
        <f>SUM(H60:H63)</f>
        <v>1.0599999999999998</v>
      </c>
      <c r="I64" s="106">
        <f>SUM(I60:I63)</f>
        <v>2.7399999999999998</v>
      </c>
      <c r="J64" s="106">
        <f>SUM(J60:J63)</f>
        <v>0.88</v>
      </c>
      <c r="K64" s="26">
        <f t="shared" ref="K64" si="76">J64-I64</f>
        <v>-1.8599999999999999</v>
      </c>
      <c r="L64" s="56">
        <f t="shared" ref="L64" si="77">K64/I64</f>
        <v>-0.67883211678832123</v>
      </c>
      <c r="M64" s="26">
        <f t="shared" ref="M64" si="78">J64-H64</f>
        <v>-0.17999999999999983</v>
      </c>
      <c r="N64" s="57">
        <f t="shared" ref="N64" si="79">M64/H64</f>
        <v>-0.16981132075471683</v>
      </c>
      <c r="O64" s="57">
        <f t="shared" si="71"/>
        <v>7.6855895196506541E-2</v>
      </c>
    </row>
    <row r="65" spans="2:15">
      <c r="O65" s="94"/>
    </row>
    <row r="66" spans="2:15">
      <c r="B66" s="77" t="s">
        <v>305</v>
      </c>
      <c r="C66" s="77"/>
    </row>
    <row r="67" spans="2:15">
      <c r="B67" s="23" t="s">
        <v>187</v>
      </c>
      <c r="C67" s="22">
        <v>0</v>
      </c>
      <c r="D67" s="68">
        <f t="shared" ref="D67:D69" si="80">C67/$C$7</f>
        <v>0</v>
      </c>
      <c r="E67" s="23"/>
      <c r="F67" s="107">
        <f>ROUND('PU Wise OWE'!$AP$71/10000,2)</f>
        <v>0.03</v>
      </c>
      <c r="G67" s="24">
        <f t="shared" ref="G67:G69" si="81">F67/$F$7</f>
        <v>2.2678136764283447E-5</v>
      </c>
      <c r="H67" s="72">
        <f>ROUND('PU Wise OWE'!$AP$73/10000,2)</f>
        <v>0</v>
      </c>
      <c r="I67" s="107">
        <f>ROUND('PU Wise OWE'!$AP$72/10000,2)</f>
        <v>0.02</v>
      </c>
      <c r="J67" s="20">
        <f>ROUND('PU Wise OWE'!$AP$74/10000,2)</f>
        <v>0</v>
      </c>
      <c r="K67" s="22">
        <f t="shared" ref="K67" si="82">J67-I67</f>
        <v>-0.02</v>
      </c>
      <c r="L67" s="24">
        <f t="shared" ref="L67" si="83">K67/I67</f>
        <v>-1</v>
      </c>
      <c r="M67" s="22">
        <f t="shared" ref="M67" si="84">J67-H67</f>
        <v>0</v>
      </c>
      <c r="N67" s="54" t="e">
        <f t="shared" ref="N67" si="85">M67/H67</f>
        <v>#DIV/0!</v>
      </c>
      <c r="O67" s="54">
        <f t="shared" ref="O67:O69" si="86">J67/F67</f>
        <v>0</v>
      </c>
    </row>
    <row r="68" spans="2:15">
      <c r="B68" s="89" t="s">
        <v>188</v>
      </c>
      <c r="C68" s="113">
        <v>48.08</v>
      </c>
      <c r="D68" s="68">
        <f t="shared" si="80"/>
        <v>1.7684207428985476E-2</v>
      </c>
      <c r="E68" s="23"/>
      <c r="F68" s="107">
        <f>ROUND('PU Wise OWE'!$AP$126/10000,2)-F67</f>
        <v>36.61</v>
      </c>
      <c r="G68" s="24">
        <f t="shared" si="81"/>
        <v>2.7674886231347236E-2</v>
      </c>
      <c r="H68" s="72">
        <f>ROUND('PU Wise OWE'!$AP$128/10000,2)-H67</f>
        <v>-1.22</v>
      </c>
      <c r="I68" s="107">
        <f>ROUND('PU Wise OWE'!$AP$127/10000,2)-I67</f>
        <v>8.7800000000000011</v>
      </c>
      <c r="J68" s="20">
        <f>ROUND('PU Wise OWE'!$AP$129/10000,2)-J67-ROUND('PU Wise OWE'!$AP$85/10000,2)</f>
        <v>1.48</v>
      </c>
      <c r="K68" s="22">
        <f t="shared" ref="K68:K84" si="87">J68-I68</f>
        <v>-7.3000000000000007</v>
      </c>
      <c r="L68" s="24">
        <f t="shared" ref="L68:L84" si="88">K68/I68</f>
        <v>-0.83143507972665143</v>
      </c>
      <c r="M68" s="22">
        <f t="shared" ref="M68" si="89">J68-H68</f>
        <v>2.7</v>
      </c>
      <c r="N68" s="54">
        <f t="shared" ref="N68" si="90">M68/H68</f>
        <v>-2.2131147540983607</v>
      </c>
      <c r="O68" s="54">
        <f t="shared" si="86"/>
        <v>4.0426113083856872E-2</v>
      </c>
    </row>
    <row r="69" spans="2:15" s="36" customFormat="1">
      <c r="B69" s="25" t="s">
        <v>125</v>
      </c>
      <c r="C69" s="26">
        <f>C67+C68</f>
        <v>48.08</v>
      </c>
      <c r="D69" s="69">
        <f t="shared" si="80"/>
        <v>1.7684207428985476E-2</v>
      </c>
      <c r="E69" s="90"/>
      <c r="F69" s="141">
        <f>SUM(F67:F68)</f>
        <v>36.64</v>
      </c>
      <c r="G69" s="56">
        <f t="shared" si="81"/>
        <v>2.7697564368111518E-2</v>
      </c>
      <c r="H69" s="76">
        <f>SUM(H67:H68)</f>
        <v>-1.22</v>
      </c>
      <c r="I69" s="141">
        <f>SUM(I67:I68)</f>
        <v>8.8000000000000007</v>
      </c>
      <c r="J69" s="141">
        <f>SUM(J67:J68)</f>
        <v>1.48</v>
      </c>
      <c r="K69" s="26">
        <f t="shared" si="87"/>
        <v>-7.32</v>
      </c>
      <c r="L69" s="56">
        <f t="shared" si="88"/>
        <v>-0.83181818181818179</v>
      </c>
      <c r="M69" s="26">
        <f t="shared" ref="M69" si="91">J69-H69</f>
        <v>2.7</v>
      </c>
      <c r="N69" s="57">
        <f t="shared" ref="N69" si="92">M69/H69</f>
        <v>-2.2131147540983607</v>
      </c>
      <c r="O69" s="57">
        <f t="shared" si="86"/>
        <v>4.0393013100436678E-2</v>
      </c>
    </row>
    <row r="70" spans="2:15">
      <c r="E70" s="31"/>
      <c r="F70" s="243"/>
      <c r="G70" s="34"/>
      <c r="I70" s="243"/>
      <c r="J70" s="32"/>
      <c r="K70" s="34"/>
      <c r="L70" s="35"/>
      <c r="M70" s="34"/>
      <c r="N70" s="94"/>
      <c r="O70" s="36"/>
    </row>
    <row r="71" spans="2:15">
      <c r="B71" s="77" t="s">
        <v>190</v>
      </c>
      <c r="C71" s="77"/>
      <c r="E71" s="31"/>
      <c r="F71" s="243"/>
      <c r="G71" s="34"/>
      <c r="I71" s="243"/>
      <c r="J71" s="32"/>
      <c r="K71" s="34"/>
      <c r="L71" s="35"/>
      <c r="M71" s="34"/>
      <c r="N71" s="94"/>
    </row>
    <row r="72" spans="2:15">
      <c r="B72" s="23" t="s">
        <v>189</v>
      </c>
      <c r="C72" s="22">
        <v>21.59</v>
      </c>
      <c r="D72" s="68">
        <f t="shared" ref="D72:D74" si="93">C72/$C$7</f>
        <v>7.9409741762020893E-3</v>
      </c>
      <c r="E72" s="23"/>
      <c r="F72" s="72">
        <f>ROUND('PU Wise OWE'!$AQ$27/10000,2)+ROUND('PU Wise OWE'!$BB$27/10000,2)</f>
        <v>11.28</v>
      </c>
      <c r="G72" s="24">
        <f t="shared" ref="G72:G74" si="94">F72/$F$7</f>
        <v>8.5269794233705752E-3</v>
      </c>
      <c r="H72" s="72">
        <f>ROUND('PU Wise OWE'!$AQ$29/10000,2)+ROUND('PU Wise OWE'!$BB$29/10000,2)</f>
        <v>1.28</v>
      </c>
      <c r="I72" s="72">
        <f>ROUND('PU Wise OWE'!$AQ$28/10000,2)+ROUND('PU Wise OWE'!$BB$28/10000,2)</f>
        <v>2.71</v>
      </c>
      <c r="J72" s="72">
        <f>ROUND('PU Wise OWE'!$AQ$30/10000,2)+ROUND('PU Wise OWE'!$BB$30/10000,2)</f>
        <v>3.05</v>
      </c>
      <c r="K72" s="22">
        <f t="shared" si="87"/>
        <v>0.33999999999999986</v>
      </c>
      <c r="L72" s="24">
        <f t="shared" si="88"/>
        <v>0.12546125461254606</v>
      </c>
      <c r="M72" s="22">
        <f t="shared" ref="M72:M73" si="95">J72-H72</f>
        <v>1.7699999999999998</v>
      </c>
      <c r="N72" s="54">
        <f t="shared" ref="N72:N73" si="96">M72/H72</f>
        <v>1.3828124999999998</v>
      </c>
      <c r="O72" s="54">
        <f t="shared" ref="O72:O74" si="97">J72/F72</f>
        <v>0.2703900709219858</v>
      </c>
    </row>
    <row r="73" spans="2:15">
      <c r="B73" s="23" t="s">
        <v>191</v>
      </c>
      <c r="C73" s="22">
        <v>41.96</v>
      </c>
      <c r="D73" s="68">
        <f t="shared" si="93"/>
        <v>1.5433222623132915E-2</v>
      </c>
      <c r="E73" s="23"/>
      <c r="F73" s="72">
        <f>ROUND('PU Wise OWE'!$AQ$38/10000,2)+ROUND('PU Wise OWE'!$BB$38/10000,2)</f>
        <v>16.53</v>
      </c>
      <c r="G73" s="24">
        <f t="shared" si="94"/>
        <v>1.2495653357120181E-2</v>
      </c>
      <c r="H73" s="72">
        <f>ROUND('PU Wise OWE'!$AQ$40/10000,2)+ROUND('PU Wise OWE'!$BB$40/10000,2)</f>
        <v>2.59</v>
      </c>
      <c r="I73" s="72">
        <f>ROUND('PU Wise OWE'!$AQ$39/10000,2)+ROUND('PU Wise OWE'!$BB$39/10000,2)</f>
        <v>3.96</v>
      </c>
      <c r="J73" s="72">
        <f>ROUND('PU Wise OWE'!$AQ$41/10000,2)+ROUND('PU Wise OWE'!$BB$41/10000,2)</f>
        <v>3.6399999999999997</v>
      </c>
      <c r="K73" s="22">
        <f t="shared" si="87"/>
        <v>-0.32000000000000028</v>
      </c>
      <c r="L73" s="24">
        <f t="shared" si="88"/>
        <v>-8.0808080808080884E-2</v>
      </c>
      <c r="M73" s="22">
        <f t="shared" si="95"/>
        <v>1.0499999999999998</v>
      </c>
      <c r="N73" s="54">
        <f t="shared" si="96"/>
        <v>0.40540540540540537</v>
      </c>
      <c r="O73" s="54">
        <f t="shared" si="97"/>
        <v>0.22020568663036899</v>
      </c>
    </row>
    <row r="74" spans="2:15" s="36" customFormat="1">
      <c r="B74" s="25" t="s">
        <v>125</v>
      </c>
      <c r="C74" s="26">
        <f>C72+C73</f>
        <v>63.55</v>
      </c>
      <c r="D74" s="69">
        <f t="shared" si="93"/>
        <v>2.3374196799335004E-2</v>
      </c>
      <c r="E74" s="25"/>
      <c r="F74" s="141">
        <f>SUM(F72:F73)</f>
        <v>27.810000000000002</v>
      </c>
      <c r="G74" s="56">
        <f t="shared" si="94"/>
        <v>2.1022632780490758E-2</v>
      </c>
      <c r="H74" s="76">
        <f>SUM(H72:H73)</f>
        <v>3.87</v>
      </c>
      <c r="I74" s="141">
        <f t="shared" ref="I74:J74" si="98">SUM(I72:I73)</f>
        <v>6.67</v>
      </c>
      <c r="J74" s="141">
        <f t="shared" si="98"/>
        <v>6.6899999999999995</v>
      </c>
      <c r="K74" s="26">
        <f t="shared" si="87"/>
        <v>1.9999999999999574E-2</v>
      </c>
      <c r="L74" s="56">
        <f t="shared" si="88"/>
        <v>2.9985007496251236E-3</v>
      </c>
      <c r="M74" s="26">
        <f t="shared" ref="M74" si="99">J74-H74</f>
        <v>2.8199999999999994</v>
      </c>
      <c r="N74" s="57">
        <f t="shared" ref="N74" si="100">M74/H74</f>
        <v>0.72868217054263551</v>
      </c>
      <c r="O74" s="57">
        <f t="shared" si="97"/>
        <v>0.24056094929881333</v>
      </c>
    </row>
    <row r="75" spans="2:15" s="36" customFormat="1">
      <c r="B75" s="211"/>
      <c r="C75" s="212"/>
      <c r="D75" s="214"/>
      <c r="E75" s="211"/>
      <c r="F75" s="251"/>
      <c r="G75" s="215"/>
      <c r="H75" s="213"/>
      <c r="I75" s="251"/>
      <c r="J75" s="251"/>
      <c r="K75" s="212"/>
      <c r="L75" s="215"/>
      <c r="M75" s="212"/>
      <c r="N75" s="216"/>
      <c r="O75" s="216"/>
    </row>
    <row r="76" spans="2:15" s="36" customFormat="1">
      <c r="B76" s="211"/>
      <c r="C76" s="212"/>
      <c r="D76" s="214"/>
      <c r="E76" s="211"/>
      <c r="F76" s="251"/>
      <c r="G76" s="215"/>
      <c r="H76" s="213"/>
      <c r="I76" s="251"/>
      <c r="J76" s="251"/>
      <c r="K76" s="212"/>
      <c r="L76" s="215"/>
      <c r="M76" s="36" t="s">
        <v>145</v>
      </c>
      <c r="N76" s="216"/>
      <c r="O76" s="216"/>
    </row>
    <row r="77" spans="2:15" ht="15" customHeight="1">
      <c r="B77" s="293" t="s">
        <v>301</v>
      </c>
      <c r="C77" s="287" t="str">
        <f>C11</f>
        <v>Actuals 2023-24</v>
      </c>
      <c r="D77" s="287" t="s">
        <v>168</v>
      </c>
      <c r="E77" s="287"/>
      <c r="F77" s="288" t="str">
        <f>'PU Wise OWE'!$B$5</f>
        <v xml:space="preserve">VOA 2024-25 </v>
      </c>
      <c r="G77" s="287" t="str">
        <f>G40</f>
        <v>% of Total VOA 2024-25</v>
      </c>
      <c r="H77" s="290" t="str">
        <f>'PU Wise OWE'!$B$7</f>
        <v>Actuals upto April-23</v>
      </c>
      <c r="I77" s="288" t="str">
        <f>'PU Wise OWE'!$B$6</f>
        <v>BP to end of  April-24</v>
      </c>
      <c r="J77" s="288" t="str">
        <f>'PU Wise OWE'!$B$8</f>
        <v>Actuals upto April-24</v>
      </c>
      <c r="K77" s="284" t="s">
        <v>201</v>
      </c>
      <c r="L77" s="284"/>
      <c r="M77" s="284" t="s">
        <v>142</v>
      </c>
      <c r="N77" s="284"/>
      <c r="O77" s="285" t="s">
        <v>312</v>
      </c>
    </row>
    <row r="78" spans="2:15" ht="30">
      <c r="B78" s="293"/>
      <c r="C78" s="287"/>
      <c r="D78" s="287"/>
      <c r="E78" s="287"/>
      <c r="F78" s="289"/>
      <c r="G78" s="287"/>
      <c r="H78" s="287"/>
      <c r="I78" s="289"/>
      <c r="J78" s="289"/>
      <c r="K78" s="81" t="s">
        <v>140</v>
      </c>
      <c r="L78" s="82" t="s">
        <v>141</v>
      </c>
      <c r="M78" s="81" t="s">
        <v>140</v>
      </c>
      <c r="N78" s="82" t="s">
        <v>141</v>
      </c>
      <c r="O78" s="286"/>
    </row>
    <row r="79" spans="2:15">
      <c r="B79" s="23" t="s">
        <v>194</v>
      </c>
      <c r="C79" s="22">
        <v>0</v>
      </c>
      <c r="D79" s="68">
        <f t="shared" ref="D79:D87" si="101">C79/$C$7</f>
        <v>0</v>
      </c>
      <c r="E79" s="23"/>
      <c r="F79" s="107">
        <f>ROUND('PU Wise OWE'!$AW$126/10000,2)</f>
        <v>0</v>
      </c>
      <c r="G79" s="24">
        <f t="shared" ref="G79:G85" si="102">F79/$F$7</f>
        <v>0</v>
      </c>
      <c r="H79" s="72">
        <f>ROUND('PU Wise OWE'!$AW$128/10000,2)</f>
        <v>7.0000000000000007E-2</v>
      </c>
      <c r="I79" s="107">
        <f>ROUND('PU Wise OWE'!$AW$127/10000,2)</f>
        <v>0</v>
      </c>
      <c r="J79" s="20">
        <f>ROUND('PU Wise OWE'!$AW$129/10000,2)</f>
        <v>0</v>
      </c>
      <c r="K79" s="22">
        <f t="shared" si="87"/>
        <v>0</v>
      </c>
      <c r="L79" s="24" t="e">
        <f t="shared" si="88"/>
        <v>#DIV/0!</v>
      </c>
      <c r="M79" s="22">
        <f t="shared" ref="M79:M80" si="103">J79-H79</f>
        <v>-7.0000000000000007E-2</v>
      </c>
      <c r="N79" s="54">
        <f t="shared" ref="N79:N80" si="104">M79/H79</f>
        <v>-1</v>
      </c>
      <c r="O79" s="54" t="e">
        <f t="shared" ref="O79:O87" si="105">J79/F79</f>
        <v>#DIV/0!</v>
      </c>
    </row>
    <row r="80" spans="2:15">
      <c r="B80" s="23" t="s">
        <v>193</v>
      </c>
      <c r="C80" s="22">
        <v>0.27</v>
      </c>
      <c r="D80" s="68">
        <f t="shared" si="101"/>
        <v>9.9308153199377682E-5</v>
      </c>
      <c r="E80" s="23"/>
      <c r="F80" s="107">
        <f>ROUND('PU Wise OWE'!$AX$126/10000,2)</f>
        <v>0.31</v>
      </c>
      <c r="G80" s="24">
        <f t="shared" si="102"/>
        <v>2.343407465642623E-4</v>
      </c>
      <c r="H80" s="72">
        <f>ROUND('PU Wise OWE'!$AX$128/10000,2)</f>
        <v>0.03</v>
      </c>
      <c r="I80" s="107">
        <f>ROUND('PU Wise OWE'!$AX$127/10000,2)</f>
        <v>7.0000000000000007E-2</v>
      </c>
      <c r="J80" s="20">
        <f>ROUND('PU Wise OWE'!$AX$129/10000,2)</f>
        <v>0.02</v>
      </c>
      <c r="K80" s="22">
        <f t="shared" si="87"/>
        <v>-0.05</v>
      </c>
      <c r="L80" s="24">
        <f t="shared" si="88"/>
        <v>-0.7142857142857143</v>
      </c>
      <c r="M80" s="22">
        <f t="shared" si="103"/>
        <v>-9.9999999999999985E-3</v>
      </c>
      <c r="N80" s="54">
        <f t="shared" si="104"/>
        <v>-0.33333333333333331</v>
      </c>
      <c r="O80" s="54">
        <f t="shared" si="105"/>
        <v>6.4516129032258063E-2</v>
      </c>
    </row>
    <row r="81" spans="2:15">
      <c r="B81" s="23" t="s">
        <v>195</v>
      </c>
      <c r="C81" s="22">
        <v>6.13</v>
      </c>
      <c r="D81" s="68">
        <f t="shared" si="101"/>
        <v>2.2546628856006854E-3</v>
      </c>
      <c r="E81" s="23"/>
      <c r="F81" s="107">
        <f>ROUND('PU Wise OWE'!$BC$126/10000,2)</f>
        <v>2.81</v>
      </c>
      <c r="G81" s="24">
        <f t="shared" si="102"/>
        <v>2.1241854769212163E-3</v>
      </c>
      <c r="H81" s="72">
        <f>ROUND('PU Wise OWE'!$BC$128/10000,2)</f>
        <v>0.63</v>
      </c>
      <c r="I81" s="107">
        <f>ROUND('PU Wise OWE'!$BC$127/10000,2)</f>
        <v>0.67</v>
      </c>
      <c r="J81" s="20">
        <f>ROUND('PU Wise OWE'!$BC$129/10000,2)</f>
        <v>0.64</v>
      </c>
      <c r="K81" s="22">
        <f t="shared" si="87"/>
        <v>-3.0000000000000027E-2</v>
      </c>
      <c r="L81" s="24">
        <f t="shared" si="88"/>
        <v>-4.4776119402985114E-2</v>
      </c>
      <c r="M81" s="22">
        <f t="shared" ref="M81:M84" si="106">J81-H81</f>
        <v>1.0000000000000009E-2</v>
      </c>
      <c r="N81" s="54">
        <f t="shared" ref="N81:N84" si="107">M81/H81</f>
        <v>1.5873015873015886E-2</v>
      </c>
      <c r="O81" s="54">
        <f t="shared" si="105"/>
        <v>0.22775800711743771</v>
      </c>
    </row>
    <row r="82" spans="2:15">
      <c r="B82" s="23" t="s">
        <v>196</v>
      </c>
      <c r="C82" s="22">
        <v>6.13</v>
      </c>
      <c r="D82" s="68">
        <f t="shared" si="101"/>
        <v>2.2546628856006854E-3</v>
      </c>
      <c r="E82" s="23"/>
      <c r="F82" s="107">
        <f>ROUND('PU Wise OWE'!$BD$126/10000,2)</f>
        <v>2.85</v>
      </c>
      <c r="G82" s="24">
        <f t="shared" si="102"/>
        <v>2.1544229926069277E-3</v>
      </c>
      <c r="H82" s="72">
        <f>ROUND('PU Wise OWE'!$BD$128/10000,2)</f>
        <v>0.63</v>
      </c>
      <c r="I82" s="107">
        <f>ROUND('PU Wise OWE'!$BD$127/10000,2)</f>
        <v>0.68</v>
      </c>
      <c r="J82" s="20">
        <f>ROUND('PU Wise OWE'!$BD$129/10000,2)</f>
        <v>0.64</v>
      </c>
      <c r="K82" s="22">
        <f t="shared" si="87"/>
        <v>-4.0000000000000036E-2</v>
      </c>
      <c r="L82" s="24">
        <f t="shared" si="88"/>
        <v>-5.8823529411764754E-2</v>
      </c>
      <c r="M82" s="22">
        <f t="shared" si="106"/>
        <v>1.0000000000000009E-2</v>
      </c>
      <c r="N82" s="54">
        <f t="shared" si="107"/>
        <v>1.5873015873015886E-2</v>
      </c>
      <c r="O82" s="54">
        <f t="shared" si="105"/>
        <v>0.22456140350877193</v>
      </c>
    </row>
    <row r="83" spans="2:15">
      <c r="B83" s="23" t="s">
        <v>197</v>
      </c>
      <c r="C83" s="22">
        <v>8.01</v>
      </c>
      <c r="D83" s="68">
        <f t="shared" si="101"/>
        <v>2.946141878248204E-3</v>
      </c>
      <c r="E83" s="23"/>
      <c r="F83" s="107">
        <f>ROUND('PU Wise OWE'!$BF$126/10000,2)</f>
        <v>4.04</v>
      </c>
      <c r="G83" s="24">
        <f t="shared" si="102"/>
        <v>3.0539890842568376E-3</v>
      </c>
      <c r="H83" s="72">
        <f>ROUND('PU Wise OWE'!$BF$128/10000,2)</f>
        <v>0.61</v>
      </c>
      <c r="I83" s="107">
        <f>ROUND('PU Wise OWE'!$BF$127/10000,2)</f>
        <v>0.97</v>
      </c>
      <c r="J83" s="20">
        <f>ROUND('PU Wise OWE'!$BF$129/10000,2)</f>
        <v>0.84</v>
      </c>
      <c r="K83" s="22">
        <f t="shared" si="87"/>
        <v>-0.13</v>
      </c>
      <c r="L83" s="24">
        <f t="shared" si="88"/>
        <v>-0.13402061855670103</v>
      </c>
      <c r="M83" s="22">
        <f t="shared" si="106"/>
        <v>0.22999999999999998</v>
      </c>
      <c r="N83" s="54">
        <f t="shared" si="107"/>
        <v>0.37704918032786883</v>
      </c>
      <c r="O83" s="54">
        <f t="shared" si="105"/>
        <v>0.20792079207920791</v>
      </c>
    </row>
    <row r="84" spans="2:15">
      <c r="B84" s="23" t="s">
        <v>198</v>
      </c>
      <c r="C84" s="22">
        <v>29.72</v>
      </c>
      <c r="D84" s="68">
        <f t="shared" si="101"/>
        <v>1.0931253011427793E-2</v>
      </c>
      <c r="E84" s="23"/>
      <c r="F84" s="107">
        <f>ROUND('PU Wise OWE'!$BG$126/10000,2)-ROUND('PU Wise OWE'!$BG$115/10000,2)</f>
        <v>16.199999999999989</v>
      </c>
      <c r="G84" s="24">
        <f t="shared" si="102"/>
        <v>1.2246193852713054E-2</v>
      </c>
      <c r="H84" s="72">
        <f>ROUND('PU Wise OWE'!$BG$128/10000,2)-ROUND('PU Wise OWE'!$BG$117/10000,2)</f>
        <v>1.2100000000000009</v>
      </c>
      <c r="I84" s="107">
        <f>ROUND('PU Wise OWE'!$BG$127/10000,2)-ROUND('PU Wise OWE'!$BG$116/10000,2)</f>
        <v>3.88</v>
      </c>
      <c r="J84" s="20">
        <f>ROUND('PU Wise OWE'!$BG$129/10000,2)-ROUND('PU Wise OWE'!$BG$118/10000,2)</f>
        <v>2.09</v>
      </c>
      <c r="K84" s="22">
        <f t="shared" si="87"/>
        <v>-1.79</v>
      </c>
      <c r="L84" s="24">
        <f t="shared" si="88"/>
        <v>-0.46134020618556704</v>
      </c>
      <c r="M84" s="22">
        <f t="shared" si="106"/>
        <v>0.87999999999999901</v>
      </c>
      <c r="N84" s="54">
        <f t="shared" si="107"/>
        <v>0.72727272727272596</v>
      </c>
      <c r="O84" s="54">
        <f t="shared" si="105"/>
        <v>0.12901234567901243</v>
      </c>
    </row>
    <row r="85" spans="2:15" s="36" customFormat="1">
      <c r="B85" s="25" t="s">
        <v>125</v>
      </c>
      <c r="C85" s="26">
        <f>C79+C80+C81+C82+C83+C84</f>
        <v>50.26</v>
      </c>
      <c r="D85" s="69">
        <f t="shared" si="101"/>
        <v>1.8486028814076745E-2</v>
      </c>
      <c r="E85" s="25"/>
      <c r="F85" s="141">
        <f>SUM(F79:F84)</f>
        <v>26.20999999999999</v>
      </c>
      <c r="G85" s="56">
        <f t="shared" si="102"/>
        <v>1.98131321530623E-2</v>
      </c>
      <c r="H85" s="76">
        <f>SUM(H79:H84)</f>
        <v>3.1800000000000006</v>
      </c>
      <c r="I85" s="141">
        <f>SUM(I79:I84)</f>
        <v>6.27</v>
      </c>
      <c r="J85" s="141">
        <f>SUM(J79:J84)</f>
        <v>4.2300000000000004</v>
      </c>
      <c r="K85" s="26">
        <f t="shared" ref="K85" si="108">J85-I85</f>
        <v>-2.0399999999999991</v>
      </c>
      <c r="L85" s="56">
        <f t="shared" ref="L85" si="109">K85/I85</f>
        <v>-0.32535885167464101</v>
      </c>
      <c r="M85" s="26">
        <f t="shared" ref="M85" si="110">J85-H85</f>
        <v>1.0499999999999998</v>
      </c>
      <c r="N85" s="57">
        <f t="shared" ref="N85" si="111">M85/H85</f>
        <v>0.33018867924528289</v>
      </c>
      <c r="O85" s="57">
        <f t="shared" si="105"/>
        <v>0.16138878290728736</v>
      </c>
    </row>
    <row r="86" spans="2:15">
      <c r="O86" s="25"/>
    </row>
    <row r="87" spans="2:15" s="36" customFormat="1" ht="30" customHeight="1">
      <c r="B87" s="95" t="s">
        <v>199</v>
      </c>
      <c r="C87" s="114">
        <f>C37+C50+C55+C57+C64+C69+C74+C85</f>
        <v>893.97</v>
      </c>
      <c r="D87" s="233">
        <f t="shared" si="101"/>
        <v>0.32880929524313945</v>
      </c>
      <c r="E87" s="25"/>
      <c r="F87" s="261">
        <f>F37+F50+F55+F57+F64+F69+F74+F85</f>
        <v>417.4199999999999</v>
      </c>
      <c r="G87" s="200">
        <f t="shared" ref="G87" si="112">F87/$F$7</f>
        <v>0.3155435949382398</v>
      </c>
      <c r="H87" s="114">
        <f>H37+H50+H55+H57+H64+H69+H74+H85</f>
        <v>58.06</v>
      </c>
      <c r="I87" s="261">
        <f>I37+I50+I55+I57+I64+I69+I74+I85</f>
        <v>101.89999999999998</v>
      </c>
      <c r="J87" s="261">
        <f>J37+J50+J55+J57+J64+J69+J74+J85</f>
        <v>73.610000000000014</v>
      </c>
      <c r="K87" s="199">
        <f t="shared" ref="K87" si="113">J87-I87</f>
        <v>-28.289999999999964</v>
      </c>
      <c r="L87" s="200">
        <f t="shared" ref="L87" si="114">K87/I87</f>
        <v>-0.2776251226692833</v>
      </c>
      <c r="M87" s="199">
        <f t="shared" ref="M87" si="115">J87-H87</f>
        <v>15.550000000000011</v>
      </c>
      <c r="N87" s="201">
        <f t="shared" ref="N87" si="116">M87/H87</f>
        <v>0.26782638649672769</v>
      </c>
      <c r="O87" s="201">
        <f t="shared" si="105"/>
        <v>0.17634516793637112</v>
      </c>
    </row>
    <row r="88" spans="2:15">
      <c r="O88" s="94"/>
    </row>
    <row r="89" spans="2:15">
      <c r="C89" s="179"/>
      <c r="O89" s="179"/>
    </row>
    <row r="90" spans="2:15" ht="15" customHeight="1">
      <c r="B90" s="291" t="s">
        <v>248</v>
      </c>
      <c r="C90" s="294" t="str">
        <f>C11</f>
        <v>Actuals 2023-24</v>
      </c>
      <c r="D90" s="294" t="s">
        <v>168</v>
      </c>
      <c r="E90" s="294"/>
      <c r="F90" s="297" t="str">
        <f>F77</f>
        <v xml:space="preserve">VOA 2024-25 </v>
      </c>
      <c r="G90" s="294" t="str">
        <f>G77</f>
        <v>% of Total VOA 2024-25</v>
      </c>
      <c r="H90" s="297" t="str">
        <f>H77</f>
        <v>Actuals upto April-23</v>
      </c>
      <c r="I90" s="297" t="str">
        <f>J77</f>
        <v>Actuals upto April-24</v>
      </c>
      <c r="J90" s="294" t="s">
        <v>200</v>
      </c>
      <c r="K90" s="296" t="s">
        <v>142</v>
      </c>
      <c r="L90" s="296"/>
      <c r="M90" s="285" t="str">
        <f>O77</f>
        <v>VOA Utilization</v>
      </c>
      <c r="N90" s="193"/>
      <c r="O90" s="198"/>
    </row>
    <row r="91" spans="2:15" ht="30" customHeight="1">
      <c r="B91" s="292"/>
      <c r="C91" s="295"/>
      <c r="D91" s="295"/>
      <c r="E91" s="295"/>
      <c r="F91" s="295"/>
      <c r="G91" s="295"/>
      <c r="H91" s="295"/>
      <c r="I91" s="298"/>
      <c r="J91" s="295"/>
      <c r="K91" s="81" t="s">
        <v>140</v>
      </c>
      <c r="L91" s="81" t="s">
        <v>141</v>
      </c>
      <c r="M91" s="286"/>
      <c r="N91" s="193"/>
      <c r="O91" s="198"/>
    </row>
    <row r="92" spans="2:15">
      <c r="B92" s="20" t="s">
        <v>249</v>
      </c>
      <c r="C92" s="20">
        <v>0</v>
      </c>
      <c r="D92" s="68">
        <f t="shared" ref="D92:D105" si="117">C92/$C$7</f>
        <v>0</v>
      </c>
      <c r="E92" s="20"/>
      <c r="F92" s="107">
        <v>0.17</v>
      </c>
      <c r="G92" s="186">
        <f t="shared" ref="G92:G105" si="118">F92/$F$7</f>
        <v>1.2850944166427288E-4</v>
      </c>
      <c r="H92" s="72">
        <f>ROUND('PU Wise OWE'!$V$29/10000,2)</f>
        <v>0</v>
      </c>
      <c r="I92" s="72">
        <f>ROUND('PU Wise OWE'!$V$30/10000,2)</f>
        <v>0</v>
      </c>
      <c r="J92" s="186">
        <f t="shared" ref="J92:J105" si="119">I92/$I$7</f>
        <v>0</v>
      </c>
      <c r="K92" s="107">
        <f>I92-H92</f>
        <v>0</v>
      </c>
      <c r="L92" s="187" t="e">
        <f>K92/H92</f>
        <v>#DIV/0!</v>
      </c>
      <c r="M92" s="187">
        <f t="shared" ref="M92:M105" si="120">I92/F92</f>
        <v>0</v>
      </c>
      <c r="N92" s="193"/>
      <c r="O92" s="195"/>
    </row>
    <row r="93" spans="2:15">
      <c r="B93" s="20" t="s">
        <v>250</v>
      </c>
      <c r="C93" s="20">
        <v>13.85</v>
      </c>
      <c r="D93" s="68">
        <f t="shared" si="117"/>
        <v>5.0941404511532619E-3</v>
      </c>
      <c r="E93" s="20"/>
      <c r="F93" s="107">
        <v>12.24</v>
      </c>
      <c r="G93" s="186">
        <f t="shared" si="118"/>
        <v>9.2526797998276466E-3</v>
      </c>
      <c r="H93" s="72">
        <f>ROUND('PU Wise OWE'!$V$40/10000,2)</f>
        <v>0</v>
      </c>
      <c r="I93" s="72">
        <f>ROUND('PU Wise OWE'!$V$41/10000,2)</f>
        <v>1.19</v>
      </c>
      <c r="J93" s="186">
        <f t="shared" si="119"/>
        <v>4.2465117938835948E-3</v>
      </c>
      <c r="K93" s="107">
        <f t="shared" ref="K93:K94" si="121">I93-H93</f>
        <v>1.19</v>
      </c>
      <c r="L93" s="187" t="e">
        <f t="shared" ref="L93:L94" si="122">K93/H93</f>
        <v>#DIV/0!</v>
      </c>
      <c r="M93" s="187">
        <f t="shared" si="120"/>
        <v>9.722222222222221E-2</v>
      </c>
      <c r="N93" s="193"/>
      <c r="O93" s="195"/>
    </row>
    <row r="94" spans="2:15">
      <c r="B94" s="20" t="s">
        <v>260</v>
      </c>
      <c r="C94" s="20">
        <v>0</v>
      </c>
      <c r="D94" s="68">
        <f t="shared" si="117"/>
        <v>0</v>
      </c>
      <c r="E94" s="20"/>
      <c r="F94" s="107">
        <v>0</v>
      </c>
      <c r="G94" s="186">
        <f t="shared" si="118"/>
        <v>0</v>
      </c>
      <c r="H94" s="72">
        <v>7.57</v>
      </c>
      <c r="I94" s="72">
        <f>ROUND('PU Wise OWE'!$V$52/10000,2)</f>
        <v>0</v>
      </c>
      <c r="J94" s="186">
        <f t="shared" si="119"/>
        <v>0</v>
      </c>
      <c r="K94" s="107">
        <f t="shared" si="121"/>
        <v>-7.57</v>
      </c>
      <c r="L94" s="187">
        <f t="shared" si="122"/>
        <v>-1</v>
      </c>
      <c r="M94" s="187" t="e">
        <f t="shared" si="120"/>
        <v>#DIV/0!</v>
      </c>
      <c r="N94" s="193"/>
      <c r="O94" s="195"/>
    </row>
    <row r="95" spans="2:15">
      <c r="B95" s="61" t="s">
        <v>251</v>
      </c>
      <c r="C95" s="27">
        <f>SUM(C92:C94)</f>
        <v>13.85</v>
      </c>
      <c r="D95" s="69">
        <f t="shared" si="117"/>
        <v>5.0941404511532619E-3</v>
      </c>
      <c r="E95" s="27">
        <f t="shared" ref="E95:F95" si="123">SUM(E92:E93)</f>
        <v>0</v>
      </c>
      <c r="F95" s="106">
        <f t="shared" si="123"/>
        <v>12.41</v>
      </c>
      <c r="G95" s="188">
        <f t="shared" si="118"/>
        <v>9.3811892414919201E-3</v>
      </c>
      <c r="H95" s="106">
        <f>SUM(H92:H94)</f>
        <v>7.57</v>
      </c>
      <c r="I95" s="106">
        <f>SUM(I92:I94)</f>
        <v>1.19</v>
      </c>
      <c r="J95" s="188">
        <f t="shared" si="119"/>
        <v>4.2465117938835948E-3</v>
      </c>
      <c r="K95" s="106">
        <f t="shared" ref="K95" si="124">I95-H95</f>
        <v>-6.3800000000000008</v>
      </c>
      <c r="L95" s="189">
        <f t="shared" ref="L95" si="125">K95/H95</f>
        <v>-0.84280052840158526</v>
      </c>
      <c r="M95" s="189">
        <f t="shared" si="120"/>
        <v>9.5890410958904104E-2</v>
      </c>
      <c r="N95" s="193"/>
      <c r="O95" s="196"/>
    </row>
    <row r="96" spans="2:15">
      <c r="B96" s="20" t="s">
        <v>252</v>
      </c>
      <c r="C96" s="107">
        <v>0</v>
      </c>
      <c r="D96" s="68">
        <f t="shared" si="117"/>
        <v>0</v>
      </c>
      <c r="E96" s="20"/>
      <c r="F96" s="107">
        <v>0</v>
      </c>
      <c r="G96" s="186">
        <f t="shared" si="118"/>
        <v>0</v>
      </c>
      <c r="H96" s="72">
        <f>ROUND('PU Wise OWE'!$AQ$29/10000,2)</f>
        <v>0</v>
      </c>
      <c r="I96" s="72">
        <f>ROUND('PU Wise OWE'!$AQ$30/10000,2)</f>
        <v>0</v>
      </c>
      <c r="J96" s="186">
        <f t="shared" si="119"/>
        <v>0</v>
      </c>
      <c r="K96" s="107">
        <f>I96-H96</f>
        <v>0</v>
      </c>
      <c r="L96" s="187" t="e">
        <f>K96/H96</f>
        <v>#DIV/0!</v>
      </c>
      <c r="M96" s="187">
        <v>0</v>
      </c>
      <c r="N96" s="193"/>
      <c r="O96" s="195"/>
    </row>
    <row r="97" spans="2:15">
      <c r="B97" s="20" t="s">
        <v>253</v>
      </c>
      <c r="C97" s="20">
        <v>26.45</v>
      </c>
      <c r="D97" s="68">
        <f t="shared" si="117"/>
        <v>9.7285209337908858E-3</v>
      </c>
      <c r="E97" s="20"/>
      <c r="F97" s="107">
        <v>18.899999999999999</v>
      </c>
      <c r="G97" s="186">
        <f t="shared" si="118"/>
        <v>1.4287226161498572E-2</v>
      </c>
      <c r="H97" s="72">
        <f>ROUND('PU Wise OWE'!$AQ$40/10000,2)</f>
        <v>1.91</v>
      </c>
      <c r="I97" s="72">
        <f>ROUND('PU Wise OWE'!$AQ$41/10000,2)</f>
        <v>1.92</v>
      </c>
      <c r="J97" s="186">
        <f t="shared" si="119"/>
        <v>6.8515148271063048E-3</v>
      </c>
      <c r="K97" s="107">
        <f t="shared" ref="K97:K99" si="126">I97-H97</f>
        <v>1.0000000000000009E-2</v>
      </c>
      <c r="L97" s="187">
        <f t="shared" ref="L97:L99" si="127">K97/H97</f>
        <v>5.2356020942408424E-3</v>
      </c>
      <c r="M97" s="187">
        <f t="shared" si="120"/>
        <v>0.10158730158730159</v>
      </c>
      <c r="N97" s="193"/>
      <c r="O97" s="195"/>
    </row>
    <row r="98" spans="2:15">
      <c r="B98" s="20" t="s">
        <v>261</v>
      </c>
      <c r="C98" s="20">
        <v>0</v>
      </c>
      <c r="D98" s="68">
        <f t="shared" si="117"/>
        <v>0</v>
      </c>
      <c r="E98" s="20"/>
      <c r="F98" s="107">
        <v>0</v>
      </c>
      <c r="G98" s="186">
        <f t="shared" si="118"/>
        <v>0</v>
      </c>
      <c r="H98" s="72">
        <f>ROUND('PU Wise OWE'!$AQ$51/10000,2)</f>
        <v>0</v>
      </c>
      <c r="I98" s="72">
        <f>ROUND('PU Wise OWE'!$AQ$52/10000,2)</f>
        <v>0</v>
      </c>
      <c r="J98" s="186">
        <f t="shared" si="119"/>
        <v>0</v>
      </c>
      <c r="K98" s="107">
        <f t="shared" si="126"/>
        <v>0</v>
      </c>
      <c r="L98" s="187" t="e">
        <f t="shared" si="127"/>
        <v>#DIV/0!</v>
      </c>
      <c r="M98" s="187">
        <v>0</v>
      </c>
      <c r="N98" s="193"/>
      <c r="O98" s="195"/>
    </row>
    <row r="99" spans="2:15">
      <c r="B99" s="61" t="s">
        <v>254</v>
      </c>
      <c r="C99" s="27">
        <f>SUM(C96:C98)</f>
        <v>26.45</v>
      </c>
      <c r="D99" s="69">
        <f t="shared" si="117"/>
        <v>9.7285209337908858E-3</v>
      </c>
      <c r="E99" s="27">
        <f t="shared" ref="E99" si="128">SUM(E96:E97)</f>
        <v>0</v>
      </c>
      <c r="F99" s="106">
        <f>SUM(F96:F98)</f>
        <v>18.899999999999999</v>
      </c>
      <c r="G99" s="188">
        <f t="shared" si="118"/>
        <v>1.4287226161498572E-2</v>
      </c>
      <c r="H99" s="27">
        <f>SUM(H96:H98)</f>
        <v>1.91</v>
      </c>
      <c r="I99" s="106">
        <f>SUM(I96:I98)</f>
        <v>1.92</v>
      </c>
      <c r="J99" s="188">
        <f t="shared" si="119"/>
        <v>6.8515148271063048E-3</v>
      </c>
      <c r="K99" s="106">
        <f t="shared" si="126"/>
        <v>1.0000000000000009E-2</v>
      </c>
      <c r="L99" s="189">
        <f t="shared" si="127"/>
        <v>5.2356020942408424E-3</v>
      </c>
      <c r="M99" s="189">
        <f t="shared" si="120"/>
        <v>0.10158730158730159</v>
      </c>
      <c r="N99" s="193"/>
      <c r="O99" s="196"/>
    </row>
    <row r="100" spans="2:15">
      <c r="B100" s="20" t="s">
        <v>255</v>
      </c>
      <c r="C100" s="107">
        <v>14.12</v>
      </c>
      <c r="D100" s="68">
        <f t="shared" si="117"/>
        <v>5.1934486043526398E-3</v>
      </c>
      <c r="E100" s="20"/>
      <c r="F100" s="107">
        <v>18.850000000000001</v>
      </c>
      <c r="G100" s="186">
        <f t="shared" si="118"/>
        <v>1.4249429266891434E-2</v>
      </c>
      <c r="H100" s="72">
        <f>ROUND('PU Wise OWE'!$AC$29/10000,2)</f>
        <v>0.35</v>
      </c>
      <c r="I100" s="72">
        <f>ROUND('PU Wise OWE'!$AC$30/10000,2)</f>
        <v>1.64</v>
      </c>
      <c r="J100" s="186">
        <f t="shared" si="119"/>
        <v>5.8523355814866351E-3</v>
      </c>
      <c r="K100" s="107">
        <f>I100-H100</f>
        <v>1.29</v>
      </c>
      <c r="L100" s="187">
        <f>K100/H100</f>
        <v>3.6857142857142859</v>
      </c>
      <c r="M100" s="187">
        <f t="shared" si="120"/>
        <v>8.7002652519893892E-2</v>
      </c>
      <c r="N100" s="193"/>
      <c r="O100" s="195"/>
    </row>
    <row r="101" spans="2:15">
      <c r="B101" s="20" t="s">
        <v>256</v>
      </c>
      <c r="C101" s="107">
        <v>17.64</v>
      </c>
      <c r="D101" s="68">
        <f t="shared" si="117"/>
        <v>6.4881326756926743E-3</v>
      </c>
      <c r="E101" s="20"/>
      <c r="F101" s="107">
        <v>10.93</v>
      </c>
      <c r="G101" s="186">
        <f t="shared" si="118"/>
        <v>8.2624011611206021E-3</v>
      </c>
      <c r="H101" s="72">
        <f>ROUND('PU Wise OWE'!$AC$40/10000,2)</f>
        <v>0.6</v>
      </c>
      <c r="I101" s="72">
        <f>ROUND('PU Wise OWE'!$AC$41/10000,2)</f>
        <v>2.67</v>
      </c>
      <c r="J101" s="186">
        <f t="shared" si="119"/>
        <v>9.5278878064447049E-3</v>
      </c>
      <c r="K101" s="107">
        <f t="shared" ref="K101:K102" si="129">I101-H101</f>
        <v>2.0699999999999998</v>
      </c>
      <c r="L101" s="187">
        <f t="shared" ref="L101:L102" si="130">K101/H101</f>
        <v>3.4499999999999997</v>
      </c>
      <c r="M101" s="187">
        <f t="shared" si="120"/>
        <v>0.24428179322964319</v>
      </c>
      <c r="N101" s="193"/>
      <c r="O101" s="195"/>
    </row>
    <row r="102" spans="2:15">
      <c r="B102" s="61" t="s">
        <v>257</v>
      </c>
      <c r="C102" s="27">
        <f t="shared" ref="C102:I102" si="131">SUM(C100:C101)</f>
        <v>31.759999999999998</v>
      </c>
      <c r="D102" s="69">
        <f t="shared" si="117"/>
        <v>1.1681581280045313E-2</v>
      </c>
      <c r="E102" s="27">
        <f t="shared" si="131"/>
        <v>0</v>
      </c>
      <c r="F102" s="106">
        <f t="shared" si="131"/>
        <v>29.78</v>
      </c>
      <c r="G102" s="188">
        <f t="shared" si="118"/>
        <v>2.2511830428012036E-2</v>
      </c>
      <c r="H102" s="106">
        <f t="shared" ref="H102" si="132">SUM(H100:H101)</f>
        <v>0.95</v>
      </c>
      <c r="I102" s="106">
        <f t="shared" si="131"/>
        <v>4.3099999999999996</v>
      </c>
      <c r="J102" s="188">
        <f t="shared" si="119"/>
        <v>1.538022338793134E-2</v>
      </c>
      <c r="K102" s="107">
        <f t="shared" si="129"/>
        <v>3.3599999999999994</v>
      </c>
      <c r="L102" s="187">
        <f t="shared" si="130"/>
        <v>3.5368421052631573</v>
      </c>
      <c r="M102" s="189">
        <f t="shared" si="120"/>
        <v>0.14472800537273336</v>
      </c>
      <c r="N102" s="193"/>
      <c r="O102" s="196"/>
    </row>
    <row r="103" spans="2:15">
      <c r="B103" s="20" t="s">
        <v>258</v>
      </c>
      <c r="C103" s="107">
        <v>21.59</v>
      </c>
      <c r="D103" s="68">
        <f t="shared" si="117"/>
        <v>7.9409741762020893E-3</v>
      </c>
      <c r="E103" s="20"/>
      <c r="F103" s="107">
        <v>24.18</v>
      </c>
      <c r="G103" s="186">
        <f t="shared" si="118"/>
        <v>1.8278578232012458E-2</v>
      </c>
      <c r="H103" s="72">
        <f>ROUND('PU Wise OWE'!$BB$29/10000,2)</f>
        <v>1.28</v>
      </c>
      <c r="I103" s="72">
        <f>ROUND('PU Wise OWE'!$BB$30/10000,2)</f>
        <v>3.05</v>
      </c>
      <c r="J103" s="186">
        <f t="shared" si="119"/>
        <v>1.0883916782642828E-2</v>
      </c>
      <c r="K103" s="107">
        <f>I103-H103</f>
        <v>1.7699999999999998</v>
      </c>
      <c r="L103" s="187">
        <f>K103/H103</f>
        <v>1.3828124999999998</v>
      </c>
      <c r="M103" s="187">
        <f t="shared" si="120"/>
        <v>0.12613730355665839</v>
      </c>
      <c r="N103" s="193"/>
      <c r="O103" s="195"/>
    </row>
    <row r="104" spans="2:15">
      <c r="B104" s="20" t="s">
        <v>259</v>
      </c>
      <c r="C104" s="107">
        <v>15.51</v>
      </c>
      <c r="D104" s="68">
        <f t="shared" si="117"/>
        <v>5.7047016893420283E-3</v>
      </c>
      <c r="E104" s="20"/>
      <c r="F104" s="107">
        <v>14.81</v>
      </c>
      <c r="G104" s="186">
        <f t="shared" si="118"/>
        <v>1.1195440182634596E-2</v>
      </c>
      <c r="H104" s="72">
        <f>ROUND('PU Wise OWE'!$BB$40/10000,2)</f>
        <v>0.68</v>
      </c>
      <c r="I104" s="72">
        <f>ROUND('PU Wise OWE'!$BB$41/10000,2)</f>
        <v>1.72</v>
      </c>
      <c r="J104" s="186">
        <f t="shared" si="119"/>
        <v>6.137815365949398E-3</v>
      </c>
      <c r="K104" s="107">
        <f t="shared" ref="K104:K105" si="133">I104-H104</f>
        <v>1.04</v>
      </c>
      <c r="L104" s="187">
        <f t="shared" ref="L104:L105" si="134">K104/H104</f>
        <v>1.5294117647058822</v>
      </c>
      <c r="M104" s="187">
        <f t="shared" si="120"/>
        <v>0.11613774476704929</v>
      </c>
      <c r="N104" s="193"/>
      <c r="O104" s="195"/>
    </row>
    <row r="105" spans="2:15">
      <c r="B105" s="61" t="s">
        <v>289</v>
      </c>
      <c r="C105" s="106">
        <f>SUM(C103:C104)</f>
        <v>37.1</v>
      </c>
      <c r="D105" s="69">
        <f t="shared" si="117"/>
        <v>1.3645675865544117E-2</v>
      </c>
      <c r="E105" s="27">
        <f t="shared" ref="E105:I105" si="135">SUM(E103:E104)</f>
        <v>0</v>
      </c>
      <c r="F105" s="106">
        <f t="shared" si="135"/>
        <v>38.99</v>
      </c>
      <c r="G105" s="188">
        <f t="shared" si="118"/>
        <v>2.9474018414647057E-2</v>
      </c>
      <c r="H105" s="106">
        <f t="shared" ref="H105" si="136">SUM(H103:H104)</f>
        <v>1.96</v>
      </c>
      <c r="I105" s="106">
        <f t="shared" si="135"/>
        <v>4.7699999999999996</v>
      </c>
      <c r="J105" s="188">
        <f t="shared" si="119"/>
        <v>1.7021732148592227E-2</v>
      </c>
      <c r="K105" s="106">
        <f t="shared" si="133"/>
        <v>2.8099999999999996</v>
      </c>
      <c r="L105" s="189">
        <f t="shared" si="134"/>
        <v>1.4336734693877549</v>
      </c>
      <c r="M105" s="189">
        <f t="shared" si="120"/>
        <v>0.12233906129776864</v>
      </c>
      <c r="N105" s="193"/>
      <c r="O105" s="196"/>
    </row>
    <row r="106" spans="2:15">
      <c r="B106" s="179"/>
      <c r="C106" s="179"/>
      <c r="D106" s="179"/>
      <c r="E106" s="179"/>
      <c r="G106" s="179"/>
      <c r="H106" s="139"/>
      <c r="K106" s="179"/>
      <c r="L106" s="179"/>
      <c r="M106" s="179"/>
      <c r="N106" s="193"/>
      <c r="O106" s="194"/>
    </row>
    <row r="107" spans="2:15" ht="15" customHeight="1">
      <c r="B107" s="190"/>
      <c r="C107" s="294" t="str">
        <f>C11</f>
        <v>Actuals 2023-24</v>
      </c>
      <c r="D107" s="294" t="s">
        <v>168</v>
      </c>
      <c r="E107" s="294"/>
      <c r="F107" s="297" t="str">
        <f>'PU Wise OWE'!$B$5</f>
        <v xml:space="preserve">VOA 2024-25 </v>
      </c>
      <c r="G107" s="294" t="str">
        <f>G90</f>
        <v>% of Total VOA 2024-25</v>
      </c>
      <c r="H107" s="297" t="str">
        <f>'PU Wise OWE'!$B$7</f>
        <v>Actuals upto April-23</v>
      </c>
      <c r="I107" s="297" t="str">
        <f>I90</f>
        <v>Actuals upto April-24</v>
      </c>
      <c r="J107" s="294" t="s">
        <v>200</v>
      </c>
      <c r="K107" s="296" t="s">
        <v>142</v>
      </c>
      <c r="L107" s="296"/>
      <c r="M107" s="285" t="str">
        <f>M90</f>
        <v>VOA Utilization</v>
      </c>
      <c r="N107" s="193"/>
      <c r="O107" s="198"/>
    </row>
    <row r="108" spans="2:15" ht="30">
      <c r="B108" s="203" t="s">
        <v>213</v>
      </c>
      <c r="C108" s="295"/>
      <c r="D108" s="295"/>
      <c r="E108" s="295"/>
      <c r="F108" s="295"/>
      <c r="G108" s="295"/>
      <c r="H108" s="295"/>
      <c r="I108" s="298"/>
      <c r="J108" s="295"/>
      <c r="K108" s="81" t="s">
        <v>140</v>
      </c>
      <c r="L108" s="81" t="s">
        <v>141</v>
      </c>
      <c r="M108" s="286"/>
      <c r="N108" s="193"/>
      <c r="O108" s="198"/>
    </row>
    <row r="109" spans="2:15">
      <c r="B109" s="20" t="s">
        <v>214</v>
      </c>
      <c r="C109" s="107">
        <v>12.63</v>
      </c>
      <c r="D109" s="68">
        <f t="shared" ref="D109:D112" si="137">C109/$C$7</f>
        <v>4.645414721882E-3</v>
      </c>
      <c r="E109" s="20"/>
      <c r="F109" s="108">
        <v>3.9</v>
      </c>
      <c r="G109" s="186">
        <f t="shared" ref="G109:G112" si="138">F109/$F$7</f>
        <v>2.948157779356848E-3</v>
      </c>
      <c r="H109" s="272">
        <v>1.64</v>
      </c>
      <c r="I109" s="58">
        <v>1.1000000000000001</v>
      </c>
      <c r="J109" s="186">
        <f t="shared" ref="J109:J112" si="139">I109/$I$7</f>
        <v>3.9253470363629873E-3</v>
      </c>
      <c r="K109" s="107">
        <f t="shared" ref="K109" si="140">I109-H109</f>
        <v>-0.53999999999999981</v>
      </c>
      <c r="L109" s="187">
        <f t="shared" ref="L109" si="141">K109/H109</f>
        <v>-0.32926829268292673</v>
      </c>
      <c r="M109" s="187">
        <f t="shared" ref="M109:M112" si="142">I109/F109</f>
        <v>0.2820512820512821</v>
      </c>
      <c r="N109" s="193"/>
      <c r="O109" s="195"/>
    </row>
    <row r="110" spans="2:15">
      <c r="B110" s="20" t="s">
        <v>215</v>
      </c>
      <c r="C110" s="107">
        <v>9.51</v>
      </c>
      <c r="D110" s="68">
        <f t="shared" si="137"/>
        <v>3.497853840466969E-3</v>
      </c>
      <c r="E110" s="20"/>
      <c r="F110" s="58">
        <v>6.12</v>
      </c>
      <c r="G110" s="186">
        <f t="shared" si="138"/>
        <v>4.6263398999138233E-3</v>
      </c>
      <c r="H110" s="273">
        <v>1.21</v>
      </c>
      <c r="I110" s="108">
        <v>0.92</v>
      </c>
      <c r="J110" s="186">
        <f t="shared" si="139"/>
        <v>3.2830175213217714E-3</v>
      </c>
      <c r="K110" s="107">
        <f>I110-H110</f>
        <v>-0.28999999999999992</v>
      </c>
      <c r="L110" s="187">
        <f>K110/H110</f>
        <v>-0.23966942148760326</v>
      </c>
      <c r="M110" s="187">
        <f t="shared" si="142"/>
        <v>0.15032679738562091</v>
      </c>
      <c r="N110" s="193"/>
      <c r="O110" s="195"/>
    </row>
    <row r="111" spans="2:15">
      <c r="B111" s="191" t="s">
        <v>216</v>
      </c>
      <c r="C111" s="20">
        <v>10.16</v>
      </c>
      <c r="D111" s="68">
        <f t="shared" si="137"/>
        <v>3.7369290240951004E-3</v>
      </c>
      <c r="E111" s="20"/>
      <c r="F111" s="58">
        <v>5.73</v>
      </c>
      <c r="G111" s="186">
        <f t="shared" si="138"/>
        <v>4.3315241219781392E-3</v>
      </c>
      <c r="H111" s="272">
        <v>0.82</v>
      </c>
      <c r="I111" s="108">
        <v>0.88</v>
      </c>
      <c r="J111" s="186">
        <f t="shared" si="139"/>
        <v>3.1402776290903899E-3</v>
      </c>
      <c r="K111" s="107">
        <f t="shared" ref="K111:K112" si="143">I111-H111</f>
        <v>6.0000000000000053E-2</v>
      </c>
      <c r="L111" s="187">
        <f t="shared" ref="L111:L112" si="144">K111/H111</f>
        <v>7.3170731707317138E-2</v>
      </c>
      <c r="M111" s="187">
        <f t="shared" si="142"/>
        <v>0.15357766143106455</v>
      </c>
      <c r="N111" s="193"/>
      <c r="O111" s="195"/>
    </row>
    <row r="112" spans="2:15">
      <c r="B112" s="27" t="s">
        <v>125</v>
      </c>
      <c r="C112" s="106">
        <f>SUM(C109:C111)</f>
        <v>32.299999999999997</v>
      </c>
      <c r="D112" s="69">
        <f t="shared" si="137"/>
        <v>1.1880197586444069E-2</v>
      </c>
      <c r="E112" s="27"/>
      <c r="F112" s="25">
        <f>SUM(F109:F111)</f>
        <v>15.75</v>
      </c>
      <c r="G112" s="188">
        <f t="shared" si="138"/>
        <v>1.190602180124881E-2</v>
      </c>
      <c r="H112" s="76">
        <f>SUM(H109:H111)</f>
        <v>3.6699999999999995</v>
      </c>
      <c r="I112" s="76">
        <f>SUM(I109:I111)</f>
        <v>2.9</v>
      </c>
      <c r="J112" s="188">
        <f t="shared" si="139"/>
        <v>1.0348642186775147E-2</v>
      </c>
      <c r="K112" s="106">
        <f t="shared" si="143"/>
        <v>-0.76999999999999957</v>
      </c>
      <c r="L112" s="189">
        <f t="shared" si="144"/>
        <v>-0.20980926430517702</v>
      </c>
      <c r="M112" s="189">
        <f t="shared" si="142"/>
        <v>0.18412698412698411</v>
      </c>
      <c r="N112" s="193"/>
      <c r="O112" s="196"/>
    </row>
    <row r="113" spans="2:15">
      <c r="B113" s="179"/>
      <c r="C113" s="179"/>
      <c r="D113" s="179"/>
      <c r="E113" s="179"/>
      <c r="G113" s="179"/>
      <c r="H113" s="139"/>
      <c r="K113" s="179"/>
      <c r="L113" s="179"/>
      <c r="M113" s="179"/>
      <c r="N113" s="193"/>
      <c r="O113" s="194"/>
    </row>
    <row r="114" spans="2:15">
      <c r="B114" s="254"/>
      <c r="C114" s="32"/>
      <c r="D114" s="32"/>
      <c r="E114" s="32"/>
      <c r="F114" s="32"/>
      <c r="G114" s="32"/>
      <c r="H114" s="205"/>
      <c r="I114" s="32"/>
      <c r="J114" s="32"/>
      <c r="K114" s="32"/>
      <c r="L114" s="32"/>
      <c r="M114" s="32"/>
      <c r="N114" s="193"/>
      <c r="O114" s="194"/>
    </row>
    <row r="115" spans="2:15">
      <c r="B115" s="32"/>
      <c r="C115" s="243"/>
      <c r="D115" s="255"/>
      <c r="E115" s="32"/>
      <c r="F115" s="243"/>
      <c r="G115" s="244"/>
      <c r="H115" s="246"/>
      <c r="I115" s="32"/>
      <c r="J115" s="244"/>
      <c r="K115" s="243"/>
      <c r="L115" s="245"/>
      <c r="M115" s="245"/>
      <c r="N115" s="193"/>
      <c r="O115" s="195"/>
    </row>
    <row r="116" spans="2:15">
      <c r="B116" s="32"/>
      <c r="C116" s="243"/>
      <c r="D116" s="255"/>
      <c r="E116" s="32"/>
      <c r="F116" s="32"/>
      <c r="G116" s="244"/>
      <c r="H116" s="205"/>
      <c r="I116" s="243"/>
      <c r="J116" s="244"/>
      <c r="K116" s="243"/>
      <c r="L116" s="245"/>
      <c r="M116" s="245"/>
      <c r="N116" s="193"/>
      <c r="O116" s="195"/>
    </row>
    <row r="117" spans="2:15">
      <c r="B117" s="194"/>
      <c r="C117" s="32"/>
      <c r="D117" s="255"/>
      <c r="E117" s="32"/>
      <c r="F117" s="32"/>
      <c r="G117" s="244"/>
      <c r="H117" s="246"/>
      <c r="I117" s="243"/>
      <c r="J117" s="244"/>
      <c r="K117" s="243"/>
      <c r="L117" s="245"/>
      <c r="M117" s="245"/>
      <c r="N117" s="193"/>
      <c r="O117" s="195"/>
    </row>
    <row r="118" spans="2:15">
      <c r="B118" s="247"/>
      <c r="C118" s="248"/>
      <c r="D118" s="256"/>
      <c r="E118" s="247"/>
      <c r="F118" s="247"/>
      <c r="G118" s="249"/>
      <c r="H118" s="252"/>
      <c r="I118" s="247"/>
      <c r="J118" s="249"/>
      <c r="K118" s="248"/>
      <c r="L118" s="250"/>
      <c r="M118" s="250"/>
      <c r="N118" s="193"/>
      <c r="O118" s="196"/>
    </row>
    <row r="121" spans="2:15">
      <c r="C121" s="34"/>
    </row>
    <row r="122" spans="2:15">
      <c r="C122" s="31"/>
    </row>
    <row r="123" spans="2:15">
      <c r="C123" s="31"/>
    </row>
    <row r="124" spans="2:1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M115:M118 M109:M112">
    <cfRule type="cellIs" dxfId="18" priority="4" operator="greaterThan">
      <formula>0.5</formula>
    </cfRule>
  </conditionalFormatting>
  <conditionalFormatting sqref="O92:O105 M92:M105">
    <cfRule type="cellIs" dxfId="17" priority="3" operator="greaterThan">
      <formula>0.85</formula>
    </cfRule>
  </conditionalFormatting>
  <pageMargins left="0.5" right="0" top="1.5" bottom="0" header="0" footer="0"/>
  <pageSetup scale="79"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topLeftCell="A25" zoomScaleSheetLayoutView="100" workbookViewId="0">
      <selection activeCell="N5" sqref="N5"/>
    </sheetView>
  </sheetViews>
  <sheetFormatPr defaultRowHeight="15"/>
  <cols>
    <col min="2" max="2" width="27" customWidth="1"/>
    <col min="3" max="3" width="10" style="180"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303</v>
      </c>
      <c r="C1" s="36"/>
    </row>
    <row r="2" spans="1:14">
      <c r="K2" s="36" t="s">
        <v>145</v>
      </c>
    </row>
    <row r="3" spans="1:14" s="36" customFormat="1" ht="15" customHeight="1">
      <c r="B3" s="321" t="s">
        <v>146</v>
      </c>
      <c r="C3" s="325" t="s">
        <v>291</v>
      </c>
      <c r="D3" s="327" t="str">
        <f>'PU Wise OWE'!$B$7</f>
        <v>Actuals upto April-23</v>
      </c>
      <c r="E3" s="325" t="s">
        <v>168</v>
      </c>
      <c r="F3" s="325"/>
      <c r="G3" s="341" t="str">
        <f>'PU Wise OWE'!$B$5</f>
        <v xml:space="preserve">VOA 2024-25 </v>
      </c>
      <c r="H3" s="325" t="s">
        <v>294</v>
      </c>
      <c r="I3" s="327" t="str">
        <f>'PU Wise OWE'!B8</f>
        <v>Actuals upto April-24</v>
      </c>
      <c r="J3" s="325" t="s">
        <v>200</v>
      </c>
      <c r="K3" s="329" t="s">
        <v>142</v>
      </c>
      <c r="L3" s="329"/>
      <c r="M3" s="299" t="s">
        <v>298</v>
      </c>
      <c r="N3" s="337"/>
    </row>
    <row r="4" spans="1:14" ht="15.6" customHeight="1">
      <c r="A4" s="31"/>
      <c r="B4" s="322"/>
      <c r="C4" s="326"/>
      <c r="D4" s="326"/>
      <c r="E4" s="326"/>
      <c r="F4" s="326"/>
      <c r="G4" s="322"/>
      <c r="H4" s="326"/>
      <c r="I4" s="326"/>
      <c r="J4" s="326"/>
      <c r="K4" s="19" t="s">
        <v>140</v>
      </c>
      <c r="L4" s="18" t="s">
        <v>141</v>
      </c>
      <c r="M4" s="299"/>
      <c r="N4" s="337"/>
    </row>
    <row r="5" spans="1:14">
      <c r="A5" s="31"/>
      <c r="B5" s="63" t="s">
        <v>143</v>
      </c>
      <c r="C5" s="22">
        <v>1339.09</v>
      </c>
      <c r="D5" s="72">
        <f>ROUND('PU Wise OWE'!$AD$128/10000,2)</f>
        <v>174.83</v>
      </c>
      <c r="E5" s="68">
        <f>D5/D7</f>
        <v>0.75118157600756208</v>
      </c>
      <c r="F5" s="68"/>
      <c r="G5" s="22">
        <f>ROUND('PU Wise OWE'!$AD$126/10000,2)</f>
        <v>909.42</v>
      </c>
      <c r="H5" s="68">
        <f>G5/G7</f>
        <v>0.68746503787248847</v>
      </c>
      <c r="I5" s="23">
        <f>ROUND('PU Wise OWE'!$AD$129/10000,2)</f>
        <v>186.57</v>
      </c>
      <c r="J5" s="24">
        <f>I5/$I$7</f>
        <v>0.71799114873965741</v>
      </c>
      <c r="K5" s="22">
        <f>I5-D5</f>
        <v>11.739999999999981</v>
      </c>
      <c r="L5" s="54">
        <f>K5/D5</f>
        <v>6.7150946633872791E-2</v>
      </c>
      <c r="M5" s="54">
        <f>I5/G5</f>
        <v>0.20515273471003498</v>
      </c>
    </row>
    <row r="6" spans="1:14">
      <c r="A6" s="31"/>
      <c r="B6" s="80" t="s">
        <v>139</v>
      </c>
      <c r="C6" s="21">
        <v>691.28</v>
      </c>
      <c r="D6" s="72">
        <f>D7-D5</f>
        <v>57.91</v>
      </c>
      <c r="E6" s="68">
        <f>D6/D7</f>
        <v>0.24881842399243789</v>
      </c>
      <c r="F6" s="68"/>
      <c r="G6" s="21">
        <f t="shared" ref="G6:I6" si="0">G7-G5</f>
        <v>413.43999999999994</v>
      </c>
      <c r="H6" s="68">
        <f>G6/G7</f>
        <v>0.31253496212751158</v>
      </c>
      <c r="I6" s="21">
        <f t="shared" si="0"/>
        <v>73.28000000000003</v>
      </c>
      <c r="J6" s="24">
        <f t="shared" ref="J6:J7" si="1">I6/$I$7</f>
        <v>0.28200885126034259</v>
      </c>
      <c r="K6" s="22">
        <f>I6-D6</f>
        <v>15.370000000000033</v>
      </c>
      <c r="L6" s="54">
        <f>K6/D6</f>
        <v>0.26541184596788175</v>
      </c>
      <c r="M6" s="54">
        <f>I6/G6</f>
        <v>0.17724458204334376</v>
      </c>
    </row>
    <row r="7" spans="1:14">
      <c r="A7" s="31"/>
      <c r="B7" s="27" t="s">
        <v>166</v>
      </c>
      <c r="C7" s="106">
        <f>SUM(C5:C6)</f>
        <v>2030.37</v>
      </c>
      <c r="D7" s="73">
        <f>ROUND('PU Wise OWE'!BK128/10000,2)</f>
        <v>232.74</v>
      </c>
      <c r="E7" s="69">
        <f>SUM(E5:E6)</f>
        <v>1</v>
      </c>
      <c r="F7" s="69"/>
      <c r="G7" s="26">
        <f>ROUND('PU Wise OWE'!BK126/10000,2)</f>
        <v>1322.86</v>
      </c>
      <c r="H7" s="69">
        <f>SUM(H5:H6)</f>
        <v>1</v>
      </c>
      <c r="I7" s="25">
        <f>ROUND('PU Wise OWE'!BK129/10000,2)</f>
        <v>259.85000000000002</v>
      </c>
      <c r="J7" s="56">
        <f t="shared" si="1"/>
        <v>1</v>
      </c>
      <c r="K7" s="26">
        <f>I7-D7</f>
        <v>27.110000000000014</v>
      </c>
      <c r="L7" s="57">
        <f>K7/D7</f>
        <v>0.11648191114548428</v>
      </c>
      <c r="M7" s="54">
        <f>I7/G7</f>
        <v>0.19643046127330183</v>
      </c>
    </row>
    <row r="8" spans="1:14">
      <c r="A8" s="31"/>
      <c r="B8" s="32"/>
      <c r="C8" s="32"/>
      <c r="D8" s="74"/>
      <c r="E8" s="33"/>
      <c r="F8" s="33"/>
      <c r="G8" s="34"/>
      <c r="H8" s="34"/>
      <c r="I8" s="31"/>
      <c r="J8" s="31"/>
      <c r="K8" s="34"/>
      <c r="L8" s="31"/>
    </row>
    <row r="9" spans="1:14" ht="14.45" customHeight="1">
      <c r="A9" s="31"/>
      <c r="D9" s="74"/>
      <c r="E9" s="33"/>
      <c r="F9" s="33"/>
      <c r="G9" s="34"/>
      <c r="H9" s="34"/>
      <c r="I9" s="31"/>
      <c r="J9" s="31"/>
      <c r="K9" s="34"/>
      <c r="L9" s="31"/>
    </row>
    <row r="10" spans="1:14">
      <c r="A10" s="31"/>
      <c r="B10" s="64" t="s">
        <v>167</v>
      </c>
      <c r="C10" s="64"/>
      <c r="D10" s="75"/>
      <c r="E10" s="65"/>
      <c r="F10" s="65"/>
      <c r="G10" s="65"/>
      <c r="H10" s="65"/>
      <c r="I10" s="65"/>
      <c r="J10" s="65"/>
      <c r="K10" s="36" t="s">
        <v>145</v>
      </c>
    </row>
    <row r="11" spans="1:14" ht="15" customHeight="1">
      <c r="A11" s="31"/>
      <c r="B11" s="318"/>
      <c r="C11" s="318" t="s">
        <v>291</v>
      </c>
      <c r="D11" s="328" t="str">
        <f>'PU Wise OWE'!$B$7</f>
        <v>Actuals upto April-23</v>
      </c>
      <c r="E11" s="318" t="s">
        <v>168</v>
      </c>
      <c r="F11" s="318"/>
      <c r="G11" s="342" t="str">
        <f>'PU Wise OWE'!$B$5</f>
        <v xml:space="preserve">VOA 2024-25 </v>
      </c>
      <c r="H11" s="318" t="s">
        <v>294</v>
      </c>
      <c r="I11" s="328" t="str">
        <f>'PU Wise OWE'!B8</f>
        <v>Actuals upto April-24</v>
      </c>
      <c r="J11" s="318" t="s">
        <v>200</v>
      </c>
      <c r="K11" s="313" t="s">
        <v>142</v>
      </c>
      <c r="L11" s="313"/>
      <c r="M11" s="300" t="s">
        <v>298</v>
      </c>
      <c r="N11" s="337" t="s">
        <v>203</v>
      </c>
    </row>
    <row r="12" spans="1:14" ht="17.25" customHeight="1">
      <c r="A12" s="31"/>
      <c r="B12" s="319"/>
      <c r="C12" s="319"/>
      <c r="D12" s="319"/>
      <c r="E12" s="319"/>
      <c r="F12" s="319"/>
      <c r="G12" s="343"/>
      <c r="H12" s="319"/>
      <c r="I12" s="319"/>
      <c r="J12" s="319"/>
      <c r="K12" s="66" t="s">
        <v>140</v>
      </c>
      <c r="L12" s="67" t="s">
        <v>141</v>
      </c>
      <c r="M12" s="300"/>
      <c r="N12" s="337"/>
    </row>
    <row r="13" spans="1:14">
      <c r="A13" s="31"/>
      <c r="B13" s="20" t="s">
        <v>147</v>
      </c>
      <c r="C13" s="107">
        <v>745.18</v>
      </c>
      <c r="D13" s="72">
        <f>ROUND('PU Wise OWE'!$C$128/10000,2)</f>
        <v>69.23</v>
      </c>
      <c r="E13" s="68">
        <f>D13/$D$7</f>
        <v>0.29745638910372091</v>
      </c>
      <c r="F13" s="21"/>
      <c r="G13" s="22">
        <f>ROUND('PU Wise OWE'!$C$126/10000,2)</f>
        <v>374.02</v>
      </c>
      <c r="H13" s="24">
        <f>G13/$G$7</f>
        <v>0.28273589041924319</v>
      </c>
      <c r="I13" s="23">
        <f>ROUND('PU Wise OWE'!$C$129/10000,2)</f>
        <v>77.099999999999994</v>
      </c>
      <c r="J13" s="24">
        <f>I13/$I$7</f>
        <v>0.29670964017702517</v>
      </c>
      <c r="K13" s="22">
        <f t="shared" ref="K13:K28" si="2">I13-D13</f>
        <v>7.8699999999999903</v>
      </c>
      <c r="L13" s="54">
        <f t="shared" ref="L13:L28" si="3">K13/D13</f>
        <v>0.11367904087823183</v>
      </c>
      <c r="M13" s="54">
        <f>I13/G13</f>
        <v>0.20613870915993796</v>
      </c>
    </row>
    <row r="14" spans="1:14">
      <c r="A14" s="31"/>
      <c r="B14" s="20" t="s">
        <v>148</v>
      </c>
      <c r="C14" s="107">
        <v>128.97</v>
      </c>
      <c r="D14" s="72">
        <f>ROUND('PU Wise OWE'!$D$128/10000,2)</f>
        <v>35.18</v>
      </c>
      <c r="E14" s="68">
        <f t="shared" ref="E14:E27" si="4">D14/$D$7</f>
        <v>0.15115579616739708</v>
      </c>
      <c r="F14" s="21"/>
      <c r="G14" s="22">
        <f>ROUND('PU Wise OWE'!$D$126/10000,2)</f>
        <v>229.69</v>
      </c>
      <c r="H14" s="24">
        <f t="shared" ref="H14:H27" si="5">G14/$G$7</f>
        <v>0.17363137444627549</v>
      </c>
      <c r="I14" s="23">
        <f>ROUND('PU Wise OWE'!$D$129/10000,2)</f>
        <v>43.04</v>
      </c>
      <c r="J14" s="24">
        <f t="shared" ref="J14:J28" si="6">I14/$I$7</f>
        <v>0.16563401962670771</v>
      </c>
      <c r="K14" s="22">
        <f t="shared" si="2"/>
        <v>7.8599999999999994</v>
      </c>
      <c r="L14" s="54">
        <f t="shared" si="3"/>
        <v>0.22342239909039224</v>
      </c>
      <c r="M14" s="54">
        <f t="shared" ref="M14:M27" si="7">I14/G14</f>
        <v>0.18738299447080847</v>
      </c>
    </row>
    <row r="15" spans="1:14">
      <c r="B15" s="23" t="s">
        <v>169</v>
      </c>
      <c r="C15" s="22">
        <v>29.24</v>
      </c>
      <c r="D15" s="72">
        <f>ROUND('PU Wise OWE'!$E$128/10000,2)</f>
        <v>0.08</v>
      </c>
      <c r="E15" s="68">
        <f t="shared" si="4"/>
        <v>3.4373120219987968E-4</v>
      </c>
      <c r="F15" s="21"/>
      <c r="G15" s="22">
        <f>ROUND('PU Wise OWE'!$E$126/10000,2)</f>
        <v>0</v>
      </c>
      <c r="H15" s="24">
        <f t="shared" si="5"/>
        <v>0</v>
      </c>
      <c r="I15" s="23">
        <f>ROUND('PU Wise OWE'!$E$129/10000,2)</f>
        <v>0.01</v>
      </c>
      <c r="J15" s="24">
        <f t="shared" si="6"/>
        <v>3.8483740619588224E-5</v>
      </c>
      <c r="K15" s="22">
        <f t="shared" si="2"/>
        <v>-7.0000000000000007E-2</v>
      </c>
      <c r="L15" s="54">
        <f t="shared" si="3"/>
        <v>-0.87500000000000011</v>
      </c>
      <c r="M15" s="54" t="e">
        <f t="shared" si="7"/>
        <v>#DIV/0!</v>
      </c>
    </row>
    <row r="16" spans="1:14">
      <c r="B16" s="23" t="s">
        <v>170</v>
      </c>
      <c r="C16" s="22">
        <v>85.43</v>
      </c>
      <c r="D16" s="72">
        <f>ROUND('PU Wise OWE'!$F$128/10000,2)</f>
        <v>8.3800000000000008</v>
      </c>
      <c r="E16" s="68">
        <f t="shared" si="4"/>
        <v>3.6005843430437397E-2</v>
      </c>
      <c r="F16" s="21"/>
      <c r="G16" s="22">
        <f>ROUND('PU Wise OWE'!$F$126/10000,2)</f>
        <v>56.93</v>
      </c>
      <c r="H16" s="24">
        <f t="shared" si="5"/>
        <v>4.3035544199688559E-2</v>
      </c>
      <c r="I16" s="23">
        <f>ROUND('PU Wise OWE'!$F$129/10000,2)</f>
        <v>9.15</v>
      </c>
      <c r="J16" s="24">
        <f t="shared" si="6"/>
        <v>3.5212622666923224E-2</v>
      </c>
      <c r="K16" s="22">
        <f t="shared" si="2"/>
        <v>0.76999999999999957</v>
      </c>
      <c r="L16" s="54">
        <f t="shared" si="3"/>
        <v>9.1885441527446238E-2</v>
      </c>
      <c r="M16" s="54">
        <f t="shared" si="7"/>
        <v>0.16072369576673107</v>
      </c>
    </row>
    <row r="17" spans="1:14">
      <c r="B17" s="23" t="s">
        <v>171</v>
      </c>
      <c r="C17" s="22">
        <v>35.19</v>
      </c>
      <c r="D17" s="72">
        <f>ROUND('PU Wise OWE'!$G$128/10000,2)</f>
        <v>4.04</v>
      </c>
      <c r="E17" s="68">
        <f t="shared" si="4"/>
        <v>1.7358425711093924E-2</v>
      </c>
      <c r="F17" s="21"/>
      <c r="G17" s="22">
        <f>ROUND('PU Wise OWE'!$G$126/10000,2)</f>
        <v>23.28</v>
      </c>
      <c r="H17" s="24">
        <f t="shared" si="5"/>
        <v>1.7598234129083956E-2</v>
      </c>
      <c r="I17" s="23">
        <f>ROUND('PU Wise OWE'!$G$129/10000,2)</f>
        <v>4.62</v>
      </c>
      <c r="J17" s="24">
        <f t="shared" si="6"/>
        <v>1.777948816624976E-2</v>
      </c>
      <c r="K17" s="22">
        <f t="shared" si="2"/>
        <v>0.58000000000000007</v>
      </c>
      <c r="L17" s="54">
        <f t="shared" si="3"/>
        <v>0.14356435643564358</v>
      </c>
      <c r="M17" s="54">
        <f t="shared" si="7"/>
        <v>0.19845360824742267</v>
      </c>
    </row>
    <row r="18" spans="1:14">
      <c r="A18" s="31"/>
      <c r="B18" s="20" t="s">
        <v>149</v>
      </c>
      <c r="C18" s="107">
        <v>64.040000000000006</v>
      </c>
      <c r="D18" s="72">
        <f>ROUND('PU Wise OWE'!$H$128/10000,2)</f>
        <v>8.5299999999999994</v>
      </c>
      <c r="E18" s="68">
        <f t="shared" si="4"/>
        <v>3.6650339434562168E-2</v>
      </c>
      <c r="F18" s="21"/>
      <c r="G18" s="22">
        <f>ROUND('PU Wise OWE'!$H$126/10000,2)</f>
        <v>37.96</v>
      </c>
      <c r="H18" s="24">
        <f t="shared" si="5"/>
        <v>2.869540238573999E-2</v>
      </c>
      <c r="I18" s="23">
        <f>ROUND('PU Wise OWE'!$H$129/10000,2)</f>
        <v>10.050000000000001</v>
      </c>
      <c r="J18" s="24">
        <f t="shared" si="6"/>
        <v>3.8676159322686164E-2</v>
      </c>
      <c r="K18" s="22">
        <f t="shared" si="2"/>
        <v>1.5200000000000014</v>
      </c>
      <c r="L18" s="54">
        <f t="shared" si="3"/>
        <v>0.17819460726846442</v>
      </c>
      <c r="M18" s="54">
        <f t="shared" si="7"/>
        <v>0.26475237091675446</v>
      </c>
    </row>
    <row r="19" spans="1:14" ht="45" customHeight="1">
      <c r="A19" s="31"/>
      <c r="B19" s="58" t="s">
        <v>150</v>
      </c>
      <c r="C19" s="108">
        <v>57</v>
      </c>
      <c r="D19" s="72">
        <f>ROUND('PU Wise OWE'!$J$128/10000,2)</f>
        <v>12.93</v>
      </c>
      <c r="E19" s="68">
        <f t="shared" si="4"/>
        <v>5.5555555555555552E-2</v>
      </c>
      <c r="F19" s="21"/>
      <c r="G19" s="22">
        <f>ROUND('PU Wise OWE'!$J$126/10000,2)</f>
        <v>43.1</v>
      </c>
      <c r="H19" s="24">
        <f t="shared" si="5"/>
        <v>3.2580923151353886E-2</v>
      </c>
      <c r="I19" s="23">
        <f>ROUND('PU Wise OWE'!$J$129/10000,2)</f>
        <v>7.24</v>
      </c>
      <c r="J19" s="24">
        <f t="shared" si="6"/>
        <v>2.7862228208581873E-2</v>
      </c>
      <c r="K19" s="22">
        <f t="shared" si="2"/>
        <v>-5.6899999999999995</v>
      </c>
      <c r="L19" s="54">
        <f t="shared" si="3"/>
        <v>-0.44006187161639593</v>
      </c>
      <c r="M19" s="54">
        <f t="shared" si="7"/>
        <v>0.16798143851508121</v>
      </c>
      <c r="N19" s="71"/>
    </row>
    <row r="20" spans="1:14">
      <c r="A20" s="31"/>
      <c r="B20" s="20" t="s">
        <v>151</v>
      </c>
      <c r="C20" s="107">
        <v>2.74</v>
      </c>
      <c r="D20" s="72">
        <f>ROUND('PU Wise OWE'!$K$128/10000,2)</f>
        <v>2.08</v>
      </c>
      <c r="E20" s="68">
        <f t="shared" si="4"/>
        <v>8.9370112571968714E-3</v>
      </c>
      <c r="F20" s="21"/>
      <c r="G20" s="22">
        <f>ROUND('PU Wise OWE'!$K$126/10000,2)</f>
        <v>3.74</v>
      </c>
      <c r="H20" s="24">
        <f t="shared" si="5"/>
        <v>2.8272077166140034E-3</v>
      </c>
      <c r="I20" s="23">
        <f>ROUND('PU Wise OWE'!$K$129/10000,2)</f>
        <v>0.37</v>
      </c>
      <c r="J20" s="24">
        <f t="shared" si="6"/>
        <v>1.4238984029247641E-3</v>
      </c>
      <c r="K20" s="22">
        <f t="shared" si="2"/>
        <v>-1.71</v>
      </c>
      <c r="L20" s="54">
        <f t="shared" si="3"/>
        <v>-0.82211538461538458</v>
      </c>
      <c r="M20" s="54">
        <f t="shared" si="7"/>
        <v>9.8930481283422453E-2</v>
      </c>
    </row>
    <row r="21" spans="1:14">
      <c r="A21" s="31"/>
      <c r="B21" s="20" t="s">
        <v>152</v>
      </c>
      <c r="C21" s="107">
        <v>15.28</v>
      </c>
      <c r="D21" s="72">
        <f>ROUND('PU Wise OWE'!$L$128/10000,2)</f>
        <v>5.23</v>
      </c>
      <c r="E21" s="68">
        <f t="shared" si="4"/>
        <v>2.2471427343817137E-2</v>
      </c>
      <c r="F21" s="21"/>
      <c r="G21" s="22">
        <f>ROUND('PU Wise OWE'!$L$126/10000,2)</f>
        <v>13.79</v>
      </c>
      <c r="H21" s="24">
        <f t="shared" si="5"/>
        <v>1.0424383532648959E-2</v>
      </c>
      <c r="I21" s="23">
        <f>ROUND('PU Wise OWE'!$L$129/10000,2)</f>
        <v>2.0299999999999998</v>
      </c>
      <c r="J21" s="24">
        <f t="shared" si="6"/>
        <v>7.8121993457764081E-3</v>
      </c>
      <c r="K21" s="22">
        <f t="shared" si="2"/>
        <v>-3.2000000000000006</v>
      </c>
      <c r="L21" s="54">
        <f t="shared" si="3"/>
        <v>-0.61185468451242842</v>
      </c>
      <c r="M21" s="54">
        <f t="shared" si="7"/>
        <v>0.14720812182741116</v>
      </c>
      <c r="N21" s="71"/>
    </row>
    <row r="22" spans="1:14">
      <c r="A22" s="31"/>
      <c r="B22" s="20" t="s">
        <v>174</v>
      </c>
      <c r="C22" s="107">
        <v>35.619999999999997</v>
      </c>
      <c r="D22" s="72">
        <f>ROUND('PU Wise OWE'!$M$128/10000,2)</f>
        <v>4.45</v>
      </c>
      <c r="E22" s="68">
        <f t="shared" si="4"/>
        <v>1.9120048122368307E-2</v>
      </c>
      <c r="F22" s="21"/>
      <c r="G22" s="22">
        <f>ROUND('PU Wise OWE'!$M$126/10000,2)</f>
        <v>20.38</v>
      </c>
      <c r="H22" s="24">
        <f t="shared" si="5"/>
        <v>1.5406014241869888E-2</v>
      </c>
      <c r="I22" s="23">
        <f>ROUND('PU Wise OWE'!$M$129/10000,2)</f>
        <v>3.68</v>
      </c>
      <c r="J22" s="24">
        <f t="shared" si="6"/>
        <v>1.4162016548008466E-2</v>
      </c>
      <c r="K22" s="22">
        <f t="shared" si="2"/>
        <v>-0.77</v>
      </c>
      <c r="L22" s="54">
        <f t="shared" si="3"/>
        <v>-0.17303370786516853</v>
      </c>
      <c r="M22" s="54">
        <f t="shared" si="7"/>
        <v>0.18056918547595685</v>
      </c>
      <c r="N22" s="71"/>
    </row>
    <row r="23" spans="1:14">
      <c r="A23" s="31"/>
      <c r="B23" s="58" t="s">
        <v>153</v>
      </c>
      <c r="C23" s="108">
        <v>23.6</v>
      </c>
      <c r="D23" s="72">
        <f>ROUND('PU Wise OWE'!$P$128/10000,2)</f>
        <v>6.29</v>
      </c>
      <c r="E23" s="68">
        <f t="shared" si="4"/>
        <v>2.7025865772965538E-2</v>
      </c>
      <c r="F23" s="21"/>
      <c r="G23" s="22">
        <f>ROUND('PU Wise OWE'!$P$126/10000,2)</f>
        <v>18.89</v>
      </c>
      <c r="H23" s="24">
        <f t="shared" si="5"/>
        <v>1.4279666782577145E-2</v>
      </c>
      <c r="I23" s="23">
        <f>ROUND('PU Wise OWE'!$P$129/10000,2)</f>
        <v>3.71</v>
      </c>
      <c r="J23" s="24">
        <f t="shared" si="6"/>
        <v>1.4277467769867229E-2</v>
      </c>
      <c r="K23" s="22">
        <f t="shared" si="2"/>
        <v>-2.58</v>
      </c>
      <c r="L23" s="54">
        <f t="shared" si="3"/>
        <v>-0.41017488076311609</v>
      </c>
      <c r="M23" s="54">
        <f t="shared" si="7"/>
        <v>0.19640021175224986</v>
      </c>
    </row>
    <row r="24" spans="1:14">
      <c r="B24" s="58" t="s">
        <v>154</v>
      </c>
      <c r="C24" s="108">
        <v>15.65</v>
      </c>
      <c r="D24" s="72">
        <f>ROUND('PU Wise OWE'!$S$128/10000,2)</f>
        <v>11.13</v>
      </c>
      <c r="E24" s="68">
        <f t="shared" si="4"/>
        <v>4.7821603506058262E-2</v>
      </c>
      <c r="F24" s="21"/>
      <c r="G24" s="22">
        <f>ROUND('PU Wise OWE'!$S$126/10000,2)</f>
        <v>26.85</v>
      </c>
      <c r="H24" s="24">
        <f t="shared" si="5"/>
        <v>2.0296932404033689E-2</v>
      </c>
      <c r="I24" s="23">
        <f>ROUND('PU Wise OWE'!$S$129/10000,2)</f>
        <v>1</v>
      </c>
      <c r="J24" s="24">
        <f t="shared" si="6"/>
        <v>3.8483740619588221E-3</v>
      </c>
      <c r="K24" s="22">
        <f t="shared" si="2"/>
        <v>-10.130000000000001</v>
      </c>
      <c r="L24" s="54">
        <f t="shared" si="3"/>
        <v>-0.91015274034141957</v>
      </c>
      <c r="M24" s="54">
        <f t="shared" si="7"/>
        <v>3.7243947858472994E-2</v>
      </c>
      <c r="N24" s="71"/>
    </row>
    <row r="25" spans="1:14">
      <c r="B25" s="58" t="s">
        <v>155</v>
      </c>
      <c r="C25" s="108">
        <v>14.45</v>
      </c>
      <c r="D25" s="72">
        <f>ROUND('PU Wise OWE'!$T$128/10000,2)</f>
        <v>5.6</v>
      </c>
      <c r="E25" s="68">
        <f t="shared" si="4"/>
        <v>2.4061184153991576E-2</v>
      </c>
      <c r="F25" s="21"/>
      <c r="G25" s="22">
        <f>ROUND('PU Wise OWE'!$T$126/10000,2)</f>
        <v>31.35</v>
      </c>
      <c r="H25" s="24">
        <f t="shared" si="5"/>
        <v>2.3698652918676205E-2</v>
      </c>
      <c r="I25" s="23">
        <f>ROUND('PU Wise OWE'!$T$129/10000,2)</f>
        <v>18.79</v>
      </c>
      <c r="J25" s="24">
        <f t="shared" si="6"/>
        <v>7.231094862420627E-2</v>
      </c>
      <c r="K25" s="22">
        <f t="shared" si="2"/>
        <v>13.19</v>
      </c>
      <c r="L25" s="54">
        <f t="shared" si="3"/>
        <v>2.3553571428571427</v>
      </c>
      <c r="M25" s="54">
        <f t="shared" si="7"/>
        <v>0.59936204146730454</v>
      </c>
    </row>
    <row r="26" spans="1:14">
      <c r="B26" s="58" t="s">
        <v>173</v>
      </c>
      <c r="C26" s="108">
        <v>41.07</v>
      </c>
      <c r="D26" s="72">
        <f>ROUND('PU Wise OWE'!$V$128/10000,2)</f>
        <v>0</v>
      </c>
      <c r="E26" s="68">
        <f t="shared" si="4"/>
        <v>0</v>
      </c>
      <c r="F26" s="22"/>
      <c r="G26" s="22">
        <f>ROUND('PU Wise OWE'!$V$126/10000,2)</f>
        <v>6.14</v>
      </c>
      <c r="H26" s="24">
        <f t="shared" si="5"/>
        <v>4.6414586577566792E-3</v>
      </c>
      <c r="I26" s="23">
        <f>ROUND('PU Wise OWE'!$V$129/10000,2)</f>
        <v>1.19</v>
      </c>
      <c r="J26" s="24">
        <f t="shared" si="6"/>
        <v>4.5795651337309983E-3</v>
      </c>
      <c r="K26" s="22">
        <f t="shared" si="2"/>
        <v>1.19</v>
      </c>
      <c r="L26" s="54" t="e">
        <f t="shared" si="3"/>
        <v>#DIV/0!</v>
      </c>
      <c r="M26" s="54">
        <f t="shared" si="7"/>
        <v>0.19381107491856678</v>
      </c>
      <c r="N26" s="71"/>
    </row>
    <row r="27" spans="1:14">
      <c r="B27" s="58" t="s">
        <v>172</v>
      </c>
      <c r="C27" s="108">
        <v>59.52</v>
      </c>
      <c r="D27" s="72">
        <f>ROUND('PU Wise OWE'!$AC$128/10000,2)</f>
        <v>0.95</v>
      </c>
      <c r="E27" s="68">
        <f t="shared" si="4"/>
        <v>4.0818080261235713E-3</v>
      </c>
      <c r="F27" s="22"/>
      <c r="G27" s="22">
        <f>ROUND('PU Wise OWE'!$AC$126/10000,2)</f>
        <v>19.52</v>
      </c>
      <c r="H27" s="24">
        <f t="shared" si="5"/>
        <v>1.4755907654627096E-2</v>
      </c>
      <c r="I27" s="23">
        <f>ROUND('PU Wise OWE'!$AC$129/10000,2)</f>
        <v>4.32</v>
      </c>
      <c r="J27" s="24">
        <f t="shared" si="6"/>
        <v>1.6624975947662112E-2</v>
      </c>
      <c r="K27" s="22">
        <f t="shared" si="2"/>
        <v>3.37</v>
      </c>
      <c r="L27" s="54">
        <f t="shared" si="3"/>
        <v>3.5473684210526319</v>
      </c>
      <c r="M27" s="54">
        <f t="shared" si="7"/>
        <v>0.22131147540983609</v>
      </c>
    </row>
    <row r="28" spans="1:14">
      <c r="B28" s="25" t="s">
        <v>144</v>
      </c>
      <c r="C28" s="26">
        <f>SUM(C13:C27)</f>
        <v>1352.9799999999998</v>
      </c>
      <c r="D28" s="76">
        <f>SUM(D13:D27)</f>
        <v>174.09999999999997</v>
      </c>
      <c r="E28" s="56">
        <f>SUM(E13:E27)</f>
        <v>0.74804502878748835</v>
      </c>
      <c r="F28" s="26"/>
      <c r="G28" s="26">
        <f>G5</f>
        <v>909.42</v>
      </c>
      <c r="H28" s="56">
        <f t="shared" ref="H28:I28" si="8">SUM(H13:H27)</f>
        <v>0.684607592640189</v>
      </c>
      <c r="I28" s="26">
        <f t="shared" si="8"/>
        <v>186.3</v>
      </c>
      <c r="J28" s="56">
        <f t="shared" si="6"/>
        <v>0.71695208774292862</v>
      </c>
      <c r="K28" s="26">
        <f t="shared" si="2"/>
        <v>12.200000000000045</v>
      </c>
      <c r="L28" s="57">
        <f t="shared" si="3"/>
        <v>7.0074669730040479E-2</v>
      </c>
    </row>
    <row r="29" spans="1:14">
      <c r="I29" s="70"/>
      <c r="J29" s="70"/>
    </row>
    <row r="31" spans="1:14">
      <c r="B31" s="77" t="s">
        <v>175</v>
      </c>
      <c r="C31" s="77"/>
      <c r="D31" s="78"/>
      <c r="E31" s="79"/>
      <c r="K31" t="s">
        <v>145</v>
      </c>
    </row>
    <row r="32" spans="1:14" ht="15" customHeight="1">
      <c r="B32" s="287"/>
      <c r="C32" s="285" t="s">
        <v>291</v>
      </c>
      <c r="D32" s="312" t="str">
        <f>'PU Wise OWE'!$B$7</f>
        <v>Actuals upto April-23</v>
      </c>
      <c r="E32" s="285" t="s">
        <v>168</v>
      </c>
      <c r="F32" s="285"/>
      <c r="G32" s="338" t="str">
        <f>'PU Wise OWE'!$B$5</f>
        <v xml:space="preserve">VOA 2024-25 </v>
      </c>
      <c r="H32" s="285" t="s">
        <v>294</v>
      </c>
      <c r="I32" s="312" t="str">
        <f>'PU Wise OWE'!B8</f>
        <v>Actuals upto April-24</v>
      </c>
      <c r="J32" s="285" t="s">
        <v>200</v>
      </c>
      <c r="K32" s="284" t="s">
        <v>142</v>
      </c>
      <c r="L32" s="284"/>
      <c r="M32" s="287" t="s">
        <v>298</v>
      </c>
      <c r="N32" s="337" t="s">
        <v>203</v>
      </c>
    </row>
    <row r="33" spans="2:14" ht="17.25" customHeight="1">
      <c r="B33" s="287"/>
      <c r="C33" s="286"/>
      <c r="D33" s="286"/>
      <c r="E33" s="286"/>
      <c r="F33" s="286"/>
      <c r="G33" s="339"/>
      <c r="H33" s="286"/>
      <c r="I33" s="286"/>
      <c r="J33" s="286"/>
      <c r="K33" s="81" t="s">
        <v>140</v>
      </c>
      <c r="L33" s="82" t="s">
        <v>141</v>
      </c>
      <c r="M33" s="287"/>
      <c r="N33" s="337"/>
    </row>
    <row r="34" spans="2:14">
      <c r="B34" s="86" t="s">
        <v>176</v>
      </c>
      <c r="C34" s="109">
        <v>2.2599999999999998</v>
      </c>
      <c r="D34" s="72">
        <f>ROUND(('PU Wise OWE'!$AE$128+'PU Wise OWE'!$AF$128)/10000,2)</f>
        <v>0.32</v>
      </c>
      <c r="E34" s="87">
        <f>D34/$D$7</f>
        <v>1.3749248087995187E-3</v>
      </c>
      <c r="F34" s="21"/>
      <c r="G34" s="22">
        <f>ROUND(('PU Wise OWE'!$AE$126+'PU Wise OWE'!$AF$126)/10000,2)</f>
        <v>1.33</v>
      </c>
      <c r="H34" s="24">
        <f t="shared" ref="H34:H37" si="9">G34/$G$7</f>
        <v>1.0053973965498996E-3</v>
      </c>
      <c r="I34" s="23">
        <f>ROUND(('PU Wise OWE'!$AE$129+'PU Wise OWE'!$AF$129)/10000,2)</f>
        <v>0.31</v>
      </c>
      <c r="J34" s="24">
        <f t="shared" ref="J34:J37" si="10">I34/$I$7</f>
        <v>1.1929959592072348E-3</v>
      </c>
      <c r="K34" s="22">
        <f>I34-D34</f>
        <v>-1.0000000000000009E-2</v>
      </c>
      <c r="L34" s="54">
        <f>K34/D34</f>
        <v>-3.1250000000000028E-2</v>
      </c>
      <c r="M34" s="54">
        <f t="shared" ref="M34:M37" si="11">I34/G34</f>
        <v>0.23308270676691728</v>
      </c>
      <c r="N34" s="340"/>
    </row>
    <row r="35" spans="2:14" ht="16.5" customHeight="1">
      <c r="B35" s="86" t="s">
        <v>177</v>
      </c>
      <c r="C35" s="109">
        <v>1.63</v>
      </c>
      <c r="D35" s="72">
        <f>ROUND('PU Wise OWE'!$AG$128/10000,2)</f>
        <v>0.44</v>
      </c>
      <c r="E35" s="87">
        <f t="shared" ref="E35:E37" si="12">D35/$D$7</f>
        <v>1.8905216120993383E-3</v>
      </c>
      <c r="F35" s="21"/>
      <c r="G35" s="22">
        <f>ROUND('PU Wise OWE'!$AG$126/10000,2)</f>
        <v>1.36</v>
      </c>
      <c r="H35" s="24">
        <f t="shared" si="9"/>
        <v>1.028075533314183E-3</v>
      </c>
      <c r="I35" s="23">
        <f>ROUND('PU Wise OWE'!$AG$129/10000,2)</f>
        <v>0.9</v>
      </c>
      <c r="J35" s="24">
        <f t="shared" si="10"/>
        <v>3.4635366557629397E-3</v>
      </c>
      <c r="K35" s="22">
        <f>I35-D35</f>
        <v>0.46</v>
      </c>
      <c r="L35" s="54">
        <f>K35/D35</f>
        <v>1.0454545454545454</v>
      </c>
      <c r="M35" s="54">
        <f t="shared" si="11"/>
        <v>0.66176470588235292</v>
      </c>
      <c r="N35" s="340"/>
    </row>
    <row r="36" spans="2:14" ht="15.75" customHeight="1">
      <c r="B36" s="86" t="s">
        <v>178</v>
      </c>
      <c r="C36" s="109">
        <v>0.52</v>
      </c>
      <c r="D36" s="72">
        <f>ROUND('PU Wise OWE'!$AJ$128/10000,2)</f>
        <v>7.0000000000000007E-2</v>
      </c>
      <c r="E36" s="87">
        <f t="shared" si="12"/>
        <v>3.0076480192489473E-4</v>
      </c>
      <c r="F36" s="21"/>
      <c r="G36" s="22">
        <f>ROUND('PU Wise OWE'!$AJ$126/10000,2)</f>
        <v>0.6</v>
      </c>
      <c r="H36" s="24">
        <f t="shared" si="9"/>
        <v>4.5356273528566896E-4</v>
      </c>
      <c r="I36" s="23">
        <f>ROUND('PU Wise OWE'!$AJ$129/10000,2)</f>
        <v>0.04</v>
      </c>
      <c r="J36" s="24">
        <f t="shared" si="10"/>
        <v>1.539349624783529E-4</v>
      </c>
      <c r="K36" s="22">
        <f>I36-D36</f>
        <v>-3.0000000000000006E-2</v>
      </c>
      <c r="L36" s="54">
        <f>K36/D36</f>
        <v>-0.4285714285714286</v>
      </c>
      <c r="M36" s="54">
        <f t="shared" si="11"/>
        <v>6.6666666666666666E-2</v>
      </c>
      <c r="N36" s="340"/>
    </row>
    <row r="37" spans="2:14">
      <c r="B37" s="25" t="s">
        <v>144</v>
      </c>
      <c r="C37" s="26">
        <f>C34+C35+C36</f>
        <v>4.41</v>
      </c>
      <c r="D37" s="76">
        <f>SUM(D34:D36)</f>
        <v>0.83000000000000007</v>
      </c>
      <c r="E37" s="88">
        <f t="shared" si="12"/>
        <v>3.5662112228237522E-3</v>
      </c>
      <c r="F37" s="26"/>
      <c r="G37" s="76">
        <f t="shared" ref="G37:I37" si="13">SUM(G34:G36)</f>
        <v>3.2900000000000005</v>
      </c>
      <c r="H37" s="56">
        <f t="shared" si="9"/>
        <v>2.487035665149752E-3</v>
      </c>
      <c r="I37" s="76">
        <f t="shared" si="13"/>
        <v>1.25</v>
      </c>
      <c r="J37" s="56">
        <f t="shared" si="10"/>
        <v>4.8104675774485279E-3</v>
      </c>
      <c r="K37" s="26">
        <f>I37-D37</f>
        <v>0.41999999999999993</v>
      </c>
      <c r="L37" s="57">
        <f>K37/D37</f>
        <v>0.50602409638554202</v>
      </c>
      <c r="M37" s="54">
        <f t="shared" si="11"/>
        <v>0.37993920972644374</v>
      </c>
    </row>
    <row r="39" spans="2:14">
      <c r="B39" s="84"/>
      <c r="C39" s="84"/>
      <c r="D39" s="85"/>
      <c r="E39" s="84"/>
      <c r="K39" t="s">
        <v>145</v>
      </c>
    </row>
    <row r="40" spans="2:14" ht="15" customHeight="1">
      <c r="B40" s="287" t="s">
        <v>159</v>
      </c>
      <c r="C40" s="285" t="s">
        <v>291</v>
      </c>
      <c r="D40" s="312" t="str">
        <f>'PU Wise OWE'!$B$7</f>
        <v>Actuals upto April-23</v>
      </c>
      <c r="E40" s="285" t="s">
        <v>168</v>
      </c>
      <c r="F40" s="285"/>
      <c r="G40" s="338" t="str">
        <f>'PU Wise OWE'!$B$5</f>
        <v xml:space="preserve">VOA 2024-25 </v>
      </c>
      <c r="H40" s="285" t="s">
        <v>290</v>
      </c>
      <c r="I40" s="312" t="str">
        <f>'PU Wise OWE'!B8</f>
        <v>Actuals upto April-24</v>
      </c>
      <c r="J40" s="285" t="s">
        <v>200</v>
      </c>
      <c r="K40" s="284" t="s">
        <v>142</v>
      </c>
      <c r="L40" s="284"/>
      <c r="M40" s="287" t="s">
        <v>298</v>
      </c>
      <c r="N40" s="337" t="s">
        <v>203</v>
      </c>
    </row>
    <row r="41" spans="2:14">
      <c r="B41" s="287"/>
      <c r="C41" s="286"/>
      <c r="D41" s="286"/>
      <c r="E41" s="286"/>
      <c r="F41" s="286"/>
      <c r="G41" s="339"/>
      <c r="H41" s="286"/>
      <c r="I41" s="286"/>
      <c r="J41" s="286"/>
      <c r="K41" s="81" t="s">
        <v>140</v>
      </c>
      <c r="L41" s="82" t="s">
        <v>141</v>
      </c>
      <c r="M41" s="287"/>
      <c r="N41" s="337"/>
    </row>
    <row r="42" spans="2:14">
      <c r="B42" s="27" t="s">
        <v>160</v>
      </c>
      <c r="C42" s="106">
        <v>192.82</v>
      </c>
      <c r="D42" s="72">
        <f>SUM(D43:D47)</f>
        <v>12.68</v>
      </c>
      <c r="E42" s="87">
        <f t="shared" ref="E42:E49" si="14">D42/$D$7</f>
        <v>5.4481395548680929E-2</v>
      </c>
      <c r="F42" s="99"/>
      <c r="G42" s="21">
        <f>SUM(G43:G47)</f>
        <v>40.01</v>
      </c>
      <c r="H42" s="24">
        <f t="shared" ref="H42:H49" si="15">G42/$G$7</f>
        <v>3.0245075064632691E-2</v>
      </c>
      <c r="I42" s="21">
        <f>SUM(I43:I47)</f>
        <v>5.57</v>
      </c>
      <c r="J42" s="24">
        <f t="shared" ref="J42:J49" si="16">I42/$I$7</f>
        <v>2.1435443525110641E-2</v>
      </c>
      <c r="K42" s="22">
        <f t="shared" ref="K42:K49" si="17">I42-D42</f>
        <v>-7.1099999999999994</v>
      </c>
      <c r="L42" s="54">
        <f t="shared" ref="L42:L49" si="18">K42/D42</f>
        <v>-0.56072555205047314</v>
      </c>
      <c r="M42" s="54">
        <f t="shared" ref="M42:M49" si="19">I42/G42</f>
        <v>0.13921519620094977</v>
      </c>
    </row>
    <row r="43" spans="2:14">
      <c r="B43" s="59" t="s">
        <v>156</v>
      </c>
      <c r="C43" s="21">
        <v>19.690000000000001</v>
      </c>
      <c r="D43" s="72">
        <f>ROUND('PU Wise OWE'!$AK$84/10000,2)</f>
        <v>3.08</v>
      </c>
      <c r="E43" s="87">
        <f t="shared" si="14"/>
        <v>1.3233651284695369E-2</v>
      </c>
      <c r="F43" s="99"/>
      <c r="G43" s="21">
        <f>ROUND('PU Wise OWE'!$AK$82/10000,2)</f>
        <v>6.26</v>
      </c>
      <c r="H43" s="24">
        <f t="shared" si="15"/>
        <v>4.7321712048138129E-3</v>
      </c>
      <c r="I43" s="21">
        <f>ROUND('PU Wise OWE'!$AK$85/10000,2)</f>
        <v>2</v>
      </c>
      <c r="J43" s="24">
        <f t="shared" si="16"/>
        <v>7.6967481239176442E-3</v>
      </c>
      <c r="K43" s="22">
        <f t="shared" si="17"/>
        <v>-1.08</v>
      </c>
      <c r="L43" s="54">
        <f t="shared" si="18"/>
        <v>-0.35064935064935066</v>
      </c>
      <c r="M43" s="54">
        <f t="shared" si="19"/>
        <v>0.31948881789137379</v>
      </c>
    </row>
    <row r="44" spans="2:14">
      <c r="B44" s="60" t="s">
        <v>163</v>
      </c>
      <c r="C44" s="110">
        <v>114.4</v>
      </c>
      <c r="D44" s="72">
        <f>ROUND('PU Wise OWE'!$AR$84/10000,2)</f>
        <v>1.18</v>
      </c>
      <c r="E44" s="87">
        <f t="shared" si="14"/>
        <v>5.0700352324482252E-3</v>
      </c>
      <c r="F44" s="99"/>
      <c r="G44" s="21">
        <f>ROUND('PU Wise OWE'!$AR$82/10000,2)</f>
        <v>6.14</v>
      </c>
      <c r="H44" s="24">
        <f t="shared" si="15"/>
        <v>4.6414586577566792E-3</v>
      </c>
      <c r="I44" s="21">
        <f>ROUND('PU Wise OWE'!$AR$85/10000,2)</f>
        <v>0.51</v>
      </c>
      <c r="J44" s="24">
        <f t="shared" si="16"/>
        <v>1.9626707715989992E-3</v>
      </c>
      <c r="K44" s="22">
        <f t="shared" si="17"/>
        <v>-0.66999999999999993</v>
      </c>
      <c r="L44" s="54">
        <f t="shared" si="18"/>
        <v>-0.56779661016949146</v>
      </c>
      <c r="M44" s="54">
        <f t="shared" si="19"/>
        <v>8.3061889250814341E-2</v>
      </c>
    </row>
    <row r="45" spans="2:14">
      <c r="B45" s="60" t="s">
        <v>164</v>
      </c>
      <c r="C45" s="110">
        <v>46.69</v>
      </c>
      <c r="D45" s="72">
        <f>ROUND('PU Wise OWE'!$AU$84/10000,2)</f>
        <v>0.99</v>
      </c>
      <c r="E45" s="87">
        <f t="shared" si="14"/>
        <v>4.2536736272235113E-3</v>
      </c>
      <c r="F45" s="99"/>
      <c r="G45" s="21">
        <f>ROUND('PU Wise OWE'!$AU$82/10000,2)</f>
        <v>2.94</v>
      </c>
      <c r="H45" s="24">
        <f t="shared" si="15"/>
        <v>2.2224574028997779E-3</v>
      </c>
      <c r="I45" s="21">
        <f>ROUND('PU Wise OWE'!$AU$85/10000,2)</f>
        <v>0.43</v>
      </c>
      <c r="J45" s="24">
        <f t="shared" si="16"/>
        <v>1.6548008466422935E-3</v>
      </c>
      <c r="K45" s="22">
        <f t="shared" si="17"/>
        <v>-0.56000000000000005</v>
      </c>
      <c r="L45" s="54">
        <f t="shared" si="18"/>
        <v>-0.56565656565656575</v>
      </c>
      <c r="M45" s="54">
        <f t="shared" si="19"/>
        <v>0.14625850340136054</v>
      </c>
    </row>
    <row r="46" spans="2:14">
      <c r="B46" s="59" t="s">
        <v>161</v>
      </c>
      <c r="C46" s="21">
        <v>54.55</v>
      </c>
      <c r="D46" s="72">
        <f>ROUND('PU Wise OWE'!$AZ$84/10000,2)</f>
        <v>0.1</v>
      </c>
      <c r="E46" s="87">
        <f t="shared" si="14"/>
        <v>4.2966400274984962E-4</v>
      </c>
      <c r="F46" s="99"/>
      <c r="G46" s="21">
        <f>ROUND('PU Wise OWE'!$AZ$82/10000,2)</f>
        <v>7.63</v>
      </c>
      <c r="H46" s="24">
        <f t="shared" si="15"/>
        <v>5.7678061170494234E-3</v>
      </c>
      <c r="I46" s="21">
        <f>ROUND('PU Wise OWE'!$AZ$85/10000,2)</f>
        <v>0.51</v>
      </c>
      <c r="J46" s="24">
        <f t="shared" si="16"/>
        <v>1.9626707715989992E-3</v>
      </c>
      <c r="K46" s="22">
        <f t="shared" si="17"/>
        <v>0.41000000000000003</v>
      </c>
      <c r="L46" s="54">
        <f t="shared" si="18"/>
        <v>4.0999999999999996</v>
      </c>
      <c r="M46" s="54">
        <f t="shared" si="19"/>
        <v>6.6841415465268672E-2</v>
      </c>
    </row>
    <row r="47" spans="2:14">
      <c r="B47" s="60" t="s">
        <v>162</v>
      </c>
      <c r="C47" s="110">
        <v>38.14</v>
      </c>
      <c r="D47" s="72">
        <f>ROUND('PU Wise OWE'!$BA$84/10000,2)</f>
        <v>7.33</v>
      </c>
      <c r="E47" s="87">
        <f t="shared" si="14"/>
        <v>3.1494371401563977E-2</v>
      </c>
      <c r="F47" s="99"/>
      <c r="G47" s="21">
        <f>ROUND('PU Wise OWE'!$BA$82/10000,2)</f>
        <v>17.04</v>
      </c>
      <c r="H47" s="24">
        <f t="shared" si="15"/>
        <v>1.2881181682112998E-2</v>
      </c>
      <c r="I47" s="21">
        <f>ROUND('PU Wise OWE'!$BA$85/10000,2)</f>
        <v>2.12</v>
      </c>
      <c r="J47" s="24">
        <f t="shared" si="16"/>
        <v>8.1585530113527024E-3</v>
      </c>
      <c r="K47" s="22">
        <f t="shared" si="17"/>
        <v>-5.21</v>
      </c>
      <c r="L47" s="54">
        <f t="shared" si="18"/>
        <v>-0.71077762619372442</v>
      </c>
      <c r="M47" s="54">
        <f t="shared" si="19"/>
        <v>0.12441314553990612</v>
      </c>
    </row>
    <row r="48" spans="2:14">
      <c r="B48" s="61" t="s">
        <v>165</v>
      </c>
      <c r="C48" s="105">
        <v>186.81</v>
      </c>
      <c r="D48" s="72">
        <f>ROUND('PU Wise OWE'!$AM$84/10000,2)-ROUND('PU Wise OWE'!$BJ$84/10000,2)</f>
        <v>23.26</v>
      </c>
      <c r="E48" s="87">
        <f t="shared" si="14"/>
        <v>9.9939847039615018E-2</v>
      </c>
      <c r="F48" s="99"/>
      <c r="G48" s="21">
        <f>ROUND('PU Wise OWE'!$AM$82/10000,2)-ROUND('PU Wise OWE'!$BJ$82/10000,2)</f>
        <v>185.72</v>
      </c>
      <c r="H48" s="24">
        <f t="shared" si="15"/>
        <v>0.1403927853287574</v>
      </c>
      <c r="I48" s="21">
        <f>ROUND('PU Wise OWE'!$AM$85/10000,2)-ROUND('PU Wise OWE'!$BJ$85/10000,2)</f>
        <v>28.03</v>
      </c>
      <c r="J48" s="24">
        <f t="shared" si="16"/>
        <v>0.10786992495670579</v>
      </c>
      <c r="K48" s="22">
        <f t="shared" si="17"/>
        <v>4.7699999999999996</v>
      </c>
      <c r="L48" s="54">
        <f t="shared" si="18"/>
        <v>0.20507308684436798</v>
      </c>
      <c r="M48" s="54">
        <f t="shared" si="19"/>
        <v>0.15092612534998923</v>
      </c>
    </row>
    <row r="49" spans="2:14" s="36" customFormat="1">
      <c r="B49" s="62" t="s">
        <v>125</v>
      </c>
      <c r="C49" s="76">
        <f>C42+C48</f>
        <v>379.63</v>
      </c>
      <c r="D49" s="76">
        <f>D42+D48</f>
        <v>35.94</v>
      </c>
      <c r="E49" s="88">
        <f t="shared" si="14"/>
        <v>0.15442124258829593</v>
      </c>
      <c r="F49" s="100"/>
      <c r="G49" s="26">
        <f>G42+G48</f>
        <v>225.73</v>
      </c>
      <c r="H49" s="56">
        <f t="shared" si="15"/>
        <v>0.17063786039339007</v>
      </c>
      <c r="I49" s="26">
        <f>I42+I48</f>
        <v>33.6</v>
      </c>
      <c r="J49" s="56">
        <f t="shared" si="16"/>
        <v>0.12930536848181642</v>
      </c>
      <c r="K49" s="26">
        <f t="shared" si="17"/>
        <v>-2.3399999999999963</v>
      </c>
      <c r="L49" s="57">
        <f t="shared" si="18"/>
        <v>-6.5108514190317102E-2</v>
      </c>
      <c r="M49" s="54">
        <f t="shared" si="19"/>
        <v>0.14885039649138351</v>
      </c>
    </row>
    <row r="51" spans="2:14">
      <c r="B51" s="77" t="s">
        <v>179</v>
      </c>
      <c r="C51" s="77"/>
    </row>
    <row r="52" spans="2:14" ht="48" customHeight="1">
      <c r="B52" s="83" t="s">
        <v>180</v>
      </c>
      <c r="C52" s="111">
        <v>46.73</v>
      </c>
      <c r="D52" s="72">
        <f>ROUND('PU Wise OWE'!$AK$128/10000,2)-D43</f>
        <v>-0.83000000000000007</v>
      </c>
      <c r="E52" s="87">
        <f t="shared" ref="E52:E56" si="20">D52/$D$7</f>
        <v>-3.5662112228237522E-3</v>
      </c>
      <c r="F52" s="304"/>
      <c r="G52" s="22">
        <f>ROUND('PU Wise OWE'!$AK$126/10000,2)-G43</f>
        <v>25.479999999999997</v>
      </c>
      <c r="H52" s="24">
        <f t="shared" ref="H52:H54" si="21">G52/$G$7</f>
        <v>1.9261297491798075E-2</v>
      </c>
      <c r="I52" s="22">
        <f>ROUND('PU Wise OWE'!$AK$129/10000,2)-I43</f>
        <v>9.09</v>
      </c>
      <c r="J52" s="24">
        <f t="shared" ref="J52:J56" si="22">I52/$I$7</f>
        <v>3.4981720223205691E-2</v>
      </c>
      <c r="K52" s="22">
        <f>I52-D52</f>
        <v>9.92</v>
      </c>
      <c r="L52" s="54">
        <f>K52/D52</f>
        <v>-11.951807228915662</v>
      </c>
      <c r="M52" s="54">
        <f t="shared" ref="M52:M54" si="23">I52/G52</f>
        <v>0.35675039246467821</v>
      </c>
    </row>
    <row r="53" spans="2:14">
      <c r="B53" s="20" t="s">
        <v>157</v>
      </c>
      <c r="C53" s="107">
        <v>33.450000000000003</v>
      </c>
      <c r="D53" s="72">
        <f>ROUND('PU Wise OWE'!$AL$128/10000,2)</f>
        <v>8.67</v>
      </c>
      <c r="E53" s="87">
        <f t="shared" si="20"/>
        <v>3.7251869038411961E-2</v>
      </c>
      <c r="F53" s="305"/>
      <c r="G53" s="22">
        <f>ROUND('PU Wise OWE'!$AL$126/10000,2)</f>
        <v>13.54</v>
      </c>
      <c r="H53" s="24">
        <f t="shared" si="21"/>
        <v>1.0235399059613263E-2</v>
      </c>
      <c r="I53" s="23">
        <f>ROUND('PU Wise OWE'!$AL$129/10000,2)</f>
        <v>3.61</v>
      </c>
      <c r="J53" s="24">
        <f t="shared" si="22"/>
        <v>1.3892630363671348E-2</v>
      </c>
      <c r="K53" s="22">
        <f>I53-D53</f>
        <v>-5.0600000000000005</v>
      </c>
      <c r="L53" s="54">
        <f>K53/D53</f>
        <v>-0.58362168396770475</v>
      </c>
      <c r="M53" s="54">
        <f t="shared" si="23"/>
        <v>0.26661742983751846</v>
      </c>
    </row>
    <row r="54" spans="2:14" s="36" customFormat="1">
      <c r="B54" s="25" t="s">
        <v>125</v>
      </c>
      <c r="C54" s="26">
        <f>C52+C53</f>
        <v>80.180000000000007</v>
      </c>
      <c r="D54" s="76">
        <f>SUM(D52:D53)</f>
        <v>7.84</v>
      </c>
      <c r="E54" s="88">
        <f t="shared" si="20"/>
        <v>3.3685657815588209E-2</v>
      </c>
      <c r="F54" s="306"/>
      <c r="G54" s="76">
        <f t="shared" ref="G54:I54" si="24">SUM(G52:G53)</f>
        <v>39.019999999999996</v>
      </c>
      <c r="H54" s="56">
        <f t="shared" si="21"/>
        <v>2.9496696551411336E-2</v>
      </c>
      <c r="I54" s="76">
        <f t="shared" si="24"/>
        <v>12.7</v>
      </c>
      <c r="J54" s="56">
        <f t="shared" si="22"/>
        <v>4.8874350586877037E-2</v>
      </c>
      <c r="K54" s="26">
        <f>I54-D54</f>
        <v>4.8599999999999994</v>
      </c>
      <c r="L54" s="104">
        <f>K54/D54</f>
        <v>0.61989795918367341</v>
      </c>
      <c r="M54" s="54">
        <f t="shared" si="23"/>
        <v>0.32547411583803182</v>
      </c>
    </row>
    <row r="56" spans="2:14" s="36" customFormat="1">
      <c r="B56" s="80" t="s">
        <v>158</v>
      </c>
      <c r="C56" s="112">
        <v>93.3</v>
      </c>
      <c r="D56" s="73">
        <f>ROUND('PU Wise OWE'!$AO$128/10000,2)</f>
        <v>6.53</v>
      </c>
      <c r="E56" s="88">
        <f t="shared" si="20"/>
        <v>2.805705937956518E-2</v>
      </c>
      <c r="F56" s="55"/>
      <c r="G56" s="26">
        <f>ROUND('PU Wise OWE'!$AO$126/10000,2)</f>
        <v>47.27</v>
      </c>
      <c r="H56" s="56">
        <f t="shared" ref="H56" si="25">G56/$G$7</f>
        <v>3.5733184161589292E-2</v>
      </c>
      <c r="I56" s="25">
        <f>ROUND('PU Wise OWE'!$AO$129/10000,2)</f>
        <v>12.51</v>
      </c>
      <c r="J56" s="56">
        <f t="shared" si="22"/>
        <v>4.8143159515104866E-2</v>
      </c>
      <c r="K56" s="26">
        <f>I56-D56</f>
        <v>5.9799999999999995</v>
      </c>
      <c r="L56" s="57">
        <f>K56/D56</f>
        <v>0.91577335375191415</v>
      </c>
      <c r="M56" s="54">
        <f t="shared" ref="M56" si="26">I56/G56</f>
        <v>0.26464988364713349</v>
      </c>
      <c r="N56" s="120"/>
    </row>
    <row r="57" spans="2:14" s="36" customFormat="1">
      <c r="B57" s="118"/>
      <c r="C57" s="119"/>
      <c r="D57" s="115"/>
      <c r="E57" s="116"/>
      <c r="F57" s="117"/>
      <c r="G57" s="93"/>
      <c r="H57" s="92"/>
      <c r="I57" s="90"/>
      <c r="J57" s="92"/>
      <c r="K57" s="26"/>
      <c r="L57" s="57"/>
      <c r="M57" s="102"/>
    </row>
    <row r="58" spans="2:14">
      <c r="C58" s="285" t="s">
        <v>291</v>
      </c>
      <c r="D58" s="312" t="str">
        <f>'PU Wise OWE'!$B$7</f>
        <v>Actuals upto April-23</v>
      </c>
      <c r="E58" s="285" t="s">
        <v>168</v>
      </c>
      <c r="F58" s="285"/>
      <c r="G58" s="338" t="str">
        <f>'PU Wise OWE'!$B$5</f>
        <v xml:space="preserve">VOA 2024-25 </v>
      </c>
      <c r="H58" s="285" t="s">
        <v>290</v>
      </c>
      <c r="I58" s="312" t="str">
        <f>'PU Wise OWE'!B8</f>
        <v>Actuals upto April-24</v>
      </c>
      <c r="J58" s="285" t="s">
        <v>200</v>
      </c>
      <c r="K58" s="284" t="s">
        <v>142</v>
      </c>
      <c r="L58" s="284"/>
      <c r="M58" s="287" t="s">
        <v>298</v>
      </c>
      <c r="N58" s="337" t="s">
        <v>203</v>
      </c>
    </row>
    <row r="59" spans="2:14">
      <c r="B59" s="77" t="s">
        <v>181</v>
      </c>
      <c r="C59" s="286"/>
      <c r="D59" s="286"/>
      <c r="E59" s="286"/>
      <c r="F59" s="286"/>
      <c r="G59" s="339"/>
      <c r="H59" s="286"/>
      <c r="I59" s="286"/>
      <c r="J59" s="286"/>
      <c r="K59" s="81" t="s">
        <v>140</v>
      </c>
      <c r="L59" s="82" t="s">
        <v>141</v>
      </c>
      <c r="M59" s="287"/>
      <c r="N59" s="337"/>
    </row>
    <row r="60" spans="2:14">
      <c r="B60" s="23" t="s">
        <v>182</v>
      </c>
      <c r="C60" s="22">
        <v>11.58</v>
      </c>
      <c r="D60" s="72">
        <f>ROUND('PU Wise OWE'!$AM$62/10000,2)</f>
        <v>1.1299999999999999</v>
      </c>
      <c r="E60" s="87">
        <f t="shared" ref="E60:E64" si="27">D60/$D$7</f>
        <v>4.8552032310733E-3</v>
      </c>
      <c r="F60" s="301"/>
      <c r="G60" s="22">
        <f>ROUND('PU Wise OWE'!$AM$60/10000,2)</f>
        <v>8.42</v>
      </c>
      <c r="H60" s="24" t="b">
        <f>H58=G60/$G$7</f>
        <v>0</v>
      </c>
      <c r="I60" s="23">
        <f>ROUND('PU Wise OWE'!$AM$63/10000,2)</f>
        <v>1.04</v>
      </c>
      <c r="J60" s="96">
        <f t="shared" ref="J60:J64" si="28">I60/$I$7</f>
        <v>4.0023090244371753E-3</v>
      </c>
      <c r="K60" s="22">
        <f>I60-D60</f>
        <v>-8.9999999999999858E-2</v>
      </c>
      <c r="L60" s="54">
        <f>K60/D60</f>
        <v>-7.9646017699114932E-2</v>
      </c>
      <c r="M60" s="54">
        <f t="shared" ref="M60:M64" si="29">I60/G60</f>
        <v>0.12351543942992875</v>
      </c>
      <c r="N60" s="71"/>
    </row>
    <row r="61" spans="2:14">
      <c r="B61" s="23" t="s">
        <v>183</v>
      </c>
      <c r="C61" s="22">
        <v>7.36</v>
      </c>
      <c r="D61" s="72">
        <f>ROUND('PU Wise OWE'!$AM$95/10000,2)</f>
        <v>-7.0000000000000007E-2</v>
      </c>
      <c r="E61" s="87">
        <f t="shared" si="27"/>
        <v>-3.0076480192489473E-4</v>
      </c>
      <c r="F61" s="302"/>
      <c r="G61" s="22">
        <f>ROUND('PU Wise OWE'!$AM$93/10000,2)</f>
        <v>0.81</v>
      </c>
      <c r="H61" s="24">
        <f t="shared" ref="H61:H64" si="30">G61/$G$7</f>
        <v>6.1230969263565316E-4</v>
      </c>
      <c r="I61" s="23">
        <f>ROUND('PU Wise OWE'!$AM$96/10000,2)</f>
        <v>-0.16</v>
      </c>
      <c r="J61" s="96">
        <f t="shared" si="28"/>
        <v>-6.1573984991341159E-4</v>
      </c>
      <c r="K61" s="22">
        <f>I61-D61</f>
        <v>-0.09</v>
      </c>
      <c r="L61" s="54">
        <f>K61/D61</f>
        <v>1.2857142857142856</v>
      </c>
      <c r="M61" s="54">
        <f t="shared" si="29"/>
        <v>-0.19753086419753085</v>
      </c>
    </row>
    <row r="62" spans="2:14">
      <c r="B62" s="23" t="s">
        <v>184</v>
      </c>
      <c r="C62" s="22">
        <v>3.5</v>
      </c>
      <c r="D62" s="72">
        <f>ROUND('PU Wise OWE'!$AN$18/10000,2)</f>
        <v>0</v>
      </c>
      <c r="E62" s="87">
        <f t="shared" si="27"/>
        <v>0</v>
      </c>
      <c r="F62" s="302"/>
      <c r="G62" s="22">
        <f>ROUND('PU Wise OWE'!$AN$16/10000,2)</f>
        <v>2.09</v>
      </c>
      <c r="H62" s="24">
        <f>G62/$G$7</f>
        <v>1.5799101945784134E-3</v>
      </c>
      <c r="I62" s="23">
        <f>ROUND('PU Wise OWE'!$AN$19/10000,2)</f>
        <v>0</v>
      </c>
      <c r="J62" s="96">
        <f t="shared" si="28"/>
        <v>0</v>
      </c>
      <c r="K62" s="22">
        <f>I62-D62</f>
        <v>0</v>
      </c>
      <c r="L62" s="54" t="e">
        <f>K62/D62</f>
        <v>#DIV/0!</v>
      </c>
      <c r="M62" s="54">
        <f t="shared" si="29"/>
        <v>0</v>
      </c>
      <c r="N62" s="71"/>
    </row>
    <row r="63" spans="2:14">
      <c r="B63" s="23" t="s">
        <v>185</v>
      </c>
      <c r="C63" s="22">
        <v>0</v>
      </c>
      <c r="D63" s="72">
        <f>ROUND('PU Wise OWE'!$AN$62/10000,2)</f>
        <v>0</v>
      </c>
      <c r="E63" s="87">
        <f t="shared" si="27"/>
        <v>0</v>
      </c>
      <c r="F63" s="302"/>
      <c r="G63" s="22">
        <f>ROUND('PU Wise OWE'!$AN$60/10000,2)</f>
        <v>0.13</v>
      </c>
      <c r="H63" s="24">
        <f>G63/$G$7</f>
        <v>9.8271925978561618E-5</v>
      </c>
      <c r="I63" s="23">
        <f>ROUND('PU Wise OWE'!$AN$63/10000,2)</f>
        <v>0</v>
      </c>
      <c r="J63" s="96">
        <f t="shared" si="28"/>
        <v>0</v>
      </c>
      <c r="K63" s="22">
        <f>I63-D63</f>
        <v>0</v>
      </c>
      <c r="L63" s="54" t="e">
        <f>K63/D63</f>
        <v>#DIV/0!</v>
      </c>
      <c r="M63" s="54">
        <f t="shared" si="29"/>
        <v>0</v>
      </c>
    </row>
    <row r="64" spans="2:14" s="36" customFormat="1">
      <c r="B64" s="25" t="s">
        <v>125</v>
      </c>
      <c r="C64" s="26">
        <f>C60+C61+C62+C63</f>
        <v>22.44</v>
      </c>
      <c r="D64" s="76">
        <f>SUM(D60:D63)</f>
        <v>1.0599999999999998</v>
      </c>
      <c r="E64" s="88">
        <f t="shared" si="27"/>
        <v>4.5544384291484052E-3</v>
      </c>
      <c r="F64" s="303"/>
      <c r="G64" s="26">
        <f>SUM(G60:G63)</f>
        <v>11.450000000000001</v>
      </c>
      <c r="H64" s="56">
        <f t="shared" si="30"/>
        <v>8.6554888650348504E-3</v>
      </c>
      <c r="I64" s="26">
        <f>SUM(I60:I63)</f>
        <v>0.88</v>
      </c>
      <c r="J64" s="56">
        <f t="shared" si="28"/>
        <v>3.3865691745237634E-3</v>
      </c>
      <c r="K64" s="26">
        <f>I64-D64</f>
        <v>-0.17999999999999983</v>
      </c>
      <c r="L64" s="57">
        <f>K64/D64</f>
        <v>-0.16981132075471683</v>
      </c>
      <c r="M64" s="54">
        <f t="shared" si="29"/>
        <v>7.6855895196506541E-2</v>
      </c>
    </row>
    <row r="66" spans="2:13">
      <c r="B66" s="77" t="s">
        <v>186</v>
      </c>
      <c r="C66" s="77"/>
    </row>
    <row r="67" spans="2:13">
      <c r="B67" s="23" t="s">
        <v>187</v>
      </c>
      <c r="C67" s="22">
        <v>0.21</v>
      </c>
      <c r="D67" s="72">
        <f>ROUND('PU Wise OWE'!$AP$73/10000,2)</f>
        <v>0</v>
      </c>
      <c r="E67" s="87">
        <f t="shared" ref="E67:E69" si="31">D67/$D$7</f>
        <v>0</v>
      </c>
      <c r="F67" s="23"/>
      <c r="G67" s="22">
        <f>ROUND('PU Wise OWE'!$AP$71/10000,2)</f>
        <v>0.03</v>
      </c>
      <c r="H67" s="24">
        <f t="shared" ref="H67:H69" si="32">G67/$G$7</f>
        <v>2.2678136764283447E-5</v>
      </c>
      <c r="I67" s="23">
        <f>ROUND('PU Wise OWE'!$AP$74/10000,2)</f>
        <v>0</v>
      </c>
      <c r="J67" s="96">
        <f t="shared" ref="J67:J69" si="33">I67/$I$7</f>
        <v>0</v>
      </c>
      <c r="K67" s="22">
        <f>I67-D67</f>
        <v>0</v>
      </c>
      <c r="L67" s="54" t="e">
        <f>K67/D67</f>
        <v>#DIV/0!</v>
      </c>
      <c r="M67" s="54">
        <f t="shared" ref="M67:M68" si="34">I67/G67</f>
        <v>0</v>
      </c>
    </row>
    <row r="68" spans="2:13">
      <c r="B68" s="89" t="s">
        <v>188</v>
      </c>
      <c r="C68" s="113">
        <v>34.35</v>
      </c>
      <c r="D68" s="72">
        <f>ROUND('PU Wise OWE'!$AP$128/10000,2)-D67</f>
        <v>-1.22</v>
      </c>
      <c r="E68" s="87">
        <f t="shared" si="31"/>
        <v>-5.2419008335481652E-3</v>
      </c>
      <c r="F68" s="23"/>
      <c r="G68" s="22">
        <f>ROUND('PU Wise OWE'!$AP$126/10000,2)-G67</f>
        <v>36.61</v>
      </c>
      <c r="H68" s="24">
        <f t="shared" si="32"/>
        <v>2.7674886231347236E-2</v>
      </c>
      <c r="I68" s="23">
        <f>ROUND('PU Wise OWE'!$AP$129/10000,2)-I67</f>
        <v>1.75</v>
      </c>
      <c r="J68" s="96">
        <f t="shared" si="33"/>
        <v>6.7346546084279387E-3</v>
      </c>
      <c r="K68" s="22">
        <f>I68-D68</f>
        <v>2.9699999999999998</v>
      </c>
      <c r="L68" s="54">
        <f>K68/D68</f>
        <v>-2.4344262295081966</v>
      </c>
      <c r="M68" s="54">
        <f t="shared" si="34"/>
        <v>4.780114722753346E-2</v>
      </c>
    </row>
    <row r="69" spans="2:13" s="36" customFormat="1">
      <c r="B69" s="25" t="s">
        <v>125</v>
      </c>
      <c r="C69" s="26">
        <f>C67+C68</f>
        <v>34.56</v>
      </c>
      <c r="D69" s="76">
        <f>SUM(D67:D68)</f>
        <v>-1.22</v>
      </c>
      <c r="E69" s="88">
        <f t="shared" si="31"/>
        <v>-5.2419008335481652E-3</v>
      </c>
      <c r="F69" s="90"/>
      <c r="G69" s="91">
        <f>SUM(G67:G68)</f>
        <v>36.64</v>
      </c>
      <c r="H69" s="92">
        <f t="shared" si="32"/>
        <v>2.7697564368111518E-2</v>
      </c>
      <c r="I69" s="91">
        <f>SUM(I67:I68)</f>
        <v>1.75</v>
      </c>
      <c r="J69" s="56">
        <f t="shared" si="33"/>
        <v>6.7346546084279387E-3</v>
      </c>
      <c r="K69" s="93">
        <f>I69-D69</f>
        <v>2.9699999999999998</v>
      </c>
      <c r="L69" s="103">
        <f>K69/D69</f>
        <v>-2.4344262295081966</v>
      </c>
    </row>
    <row r="70" spans="2:13">
      <c r="F70" s="31"/>
      <c r="G70" s="34"/>
      <c r="H70" s="34"/>
      <c r="I70" s="31"/>
      <c r="J70" s="31"/>
      <c r="K70" s="34"/>
      <c r="L70" s="94"/>
    </row>
    <row r="71" spans="2:13">
      <c r="B71" s="77" t="s">
        <v>190</v>
      </c>
      <c r="C71" s="77"/>
      <c r="F71" s="31"/>
      <c r="G71" s="34"/>
      <c r="H71" s="34"/>
      <c r="I71" s="31"/>
      <c r="J71" s="31"/>
      <c r="K71" s="34"/>
      <c r="L71" s="94"/>
    </row>
    <row r="72" spans="2:13">
      <c r="B72" s="23" t="s">
        <v>189</v>
      </c>
      <c r="C72" s="22">
        <v>37.200000000000003</v>
      </c>
      <c r="D72" s="72">
        <f>ROUND('PU Wise OWE'!$AQ$29/10000,2)+ROUND('PU Wise OWE'!$BB$29/10000,2)</f>
        <v>1.28</v>
      </c>
      <c r="E72" s="87">
        <f t="shared" ref="E72:E74" si="35">D72/$D$7</f>
        <v>5.4996992351980748E-3</v>
      </c>
      <c r="F72" s="23"/>
      <c r="G72" s="72">
        <f>ROUND('PU Wise OWE'!$AQ$27/10000,2)+ROUND('PU Wise OWE'!$BB$27/10000,2)</f>
        <v>11.28</v>
      </c>
      <c r="H72" s="24">
        <f t="shared" ref="H72:H74" si="36">G72/$G$7</f>
        <v>8.5269794233705752E-3</v>
      </c>
      <c r="I72" s="72">
        <f>ROUND('PU Wise OWE'!$AQ$30/10000,2)+ROUND('PU Wise OWE'!$BB$30/10000,2)</f>
        <v>3.05</v>
      </c>
      <c r="J72" s="96">
        <f t="shared" ref="J72:J74" si="37">I72/$I$7</f>
        <v>1.1737540888974407E-2</v>
      </c>
      <c r="K72" s="22">
        <f>I72-D72</f>
        <v>1.7699999999999998</v>
      </c>
      <c r="L72" s="54">
        <f>K72/D72</f>
        <v>1.3828124999999998</v>
      </c>
      <c r="M72" s="54">
        <f t="shared" ref="M72:M73" si="38">I72/G72</f>
        <v>0.2703900709219858</v>
      </c>
    </row>
    <row r="73" spans="2:13">
      <c r="B73" s="23" t="s">
        <v>191</v>
      </c>
      <c r="C73" s="22">
        <v>19.22</v>
      </c>
      <c r="D73" s="72">
        <f>ROUND('PU Wise OWE'!$AQ$40/10000,2)+ROUND('PU Wise OWE'!$BB$40/10000,2)</f>
        <v>2.59</v>
      </c>
      <c r="E73" s="87">
        <f t="shared" si="35"/>
        <v>1.1128297671221104E-2</v>
      </c>
      <c r="F73" s="23"/>
      <c r="G73" s="72">
        <f>ROUND('PU Wise OWE'!$AQ$38/10000,2)+ROUND('PU Wise OWE'!$BB$38/10000,2)</f>
        <v>16.53</v>
      </c>
      <c r="H73" s="24">
        <f t="shared" si="36"/>
        <v>1.2495653357120181E-2</v>
      </c>
      <c r="I73" s="72">
        <f>ROUND('PU Wise OWE'!$AQ$41/10000,2)+ROUND('PU Wise OWE'!$BB$41/10000,2)</f>
        <v>3.6399999999999997</v>
      </c>
      <c r="J73" s="96">
        <f t="shared" si="37"/>
        <v>1.4008081585530111E-2</v>
      </c>
      <c r="K73" s="22">
        <f>I73-D73</f>
        <v>1.0499999999999998</v>
      </c>
      <c r="L73" s="54">
        <f>K73/D73</f>
        <v>0.40540540540540537</v>
      </c>
      <c r="M73" s="54">
        <f t="shared" si="38"/>
        <v>0.22020568663036899</v>
      </c>
    </row>
    <row r="74" spans="2:13" s="36" customFormat="1">
      <c r="B74" s="25" t="s">
        <v>125</v>
      </c>
      <c r="C74" s="26">
        <f>C72+C73</f>
        <v>56.42</v>
      </c>
      <c r="D74" s="76">
        <f>SUM(D72:D73)</f>
        <v>3.87</v>
      </c>
      <c r="E74" s="88">
        <f t="shared" si="35"/>
        <v>1.6627996906419178E-2</v>
      </c>
      <c r="F74" s="25"/>
      <c r="G74" s="76">
        <f>SUM(G72:G73)</f>
        <v>27.810000000000002</v>
      </c>
      <c r="H74" s="56">
        <f t="shared" si="36"/>
        <v>2.1022632780490758E-2</v>
      </c>
      <c r="I74" s="76">
        <f t="shared" ref="I74" si="39">SUM(I72:I73)</f>
        <v>6.6899999999999995</v>
      </c>
      <c r="J74" s="56">
        <f t="shared" si="37"/>
        <v>2.5745622474504518E-2</v>
      </c>
      <c r="K74" s="26">
        <f>I74-D74</f>
        <v>2.8199999999999994</v>
      </c>
      <c r="L74" s="57">
        <f>K74/D74</f>
        <v>0.72868217054263551</v>
      </c>
    </row>
    <row r="75" spans="2:13">
      <c r="E75" s="31"/>
      <c r="F75" s="31"/>
      <c r="G75" s="34"/>
      <c r="H75" s="34"/>
      <c r="I75" s="31"/>
      <c r="J75" s="31"/>
      <c r="K75" s="34"/>
      <c r="L75" s="94"/>
    </row>
    <row r="76" spans="2:13">
      <c r="B76" s="77" t="s">
        <v>192</v>
      </c>
      <c r="C76" s="77"/>
      <c r="E76" s="31"/>
      <c r="F76" s="31"/>
      <c r="G76" s="34"/>
      <c r="H76" s="34"/>
      <c r="I76" s="31"/>
      <c r="J76" s="31"/>
      <c r="K76" s="34"/>
      <c r="L76" s="94"/>
    </row>
    <row r="77" spans="2:13">
      <c r="B77" s="23" t="s">
        <v>194</v>
      </c>
      <c r="C77" s="22">
        <v>0.13</v>
      </c>
      <c r="D77" s="72">
        <f>ROUND('PU Wise OWE'!$AW$128/10000,2)</f>
        <v>7.0000000000000007E-2</v>
      </c>
      <c r="E77" s="87">
        <f t="shared" ref="E77:E83" si="40">D77/$D$7</f>
        <v>3.0076480192489473E-4</v>
      </c>
      <c r="F77" s="23"/>
      <c r="G77" s="22">
        <f>ROUND('PU Wise OWE'!$AW$126/10000,2)</f>
        <v>0</v>
      </c>
      <c r="H77" s="24">
        <f t="shared" ref="H77:H83" si="41">G77/$G$7</f>
        <v>0</v>
      </c>
      <c r="I77" s="23">
        <f>ROUND('PU Wise OWE'!$AW$129/10000,2)</f>
        <v>0</v>
      </c>
      <c r="J77" s="96">
        <f t="shared" ref="J77:J85" si="42">I77/$I$7</f>
        <v>0</v>
      </c>
      <c r="K77" s="22">
        <f t="shared" ref="K77:K83" si="43">I77-D77</f>
        <v>-7.0000000000000007E-2</v>
      </c>
      <c r="L77" s="54">
        <f t="shared" ref="L77:L83" si="44">K77/D77</f>
        <v>-1</v>
      </c>
      <c r="M77" s="54" t="e">
        <f t="shared" ref="M77:M82" si="45">I77/G77</f>
        <v>#DIV/0!</v>
      </c>
    </row>
    <row r="78" spans="2:13">
      <c r="B78" s="23" t="s">
        <v>193</v>
      </c>
      <c r="C78" s="22">
        <v>0.27</v>
      </c>
      <c r="D78" s="72">
        <f>ROUND('PU Wise OWE'!$AX$128/10000,2)</f>
        <v>0.03</v>
      </c>
      <c r="E78" s="87">
        <f t="shared" si="40"/>
        <v>1.2889920082495486E-4</v>
      </c>
      <c r="F78" s="23"/>
      <c r="G78" s="22">
        <f>ROUND('PU Wise OWE'!$AX$126/10000,2)</f>
        <v>0.31</v>
      </c>
      <c r="H78" s="24">
        <f t="shared" si="41"/>
        <v>2.343407465642623E-4</v>
      </c>
      <c r="I78" s="23">
        <f>ROUND('PU Wise OWE'!$AX$129/10000,2)</f>
        <v>0.02</v>
      </c>
      <c r="J78" s="96">
        <f t="shared" si="42"/>
        <v>7.6967481239176449E-5</v>
      </c>
      <c r="K78" s="22">
        <f t="shared" si="43"/>
        <v>-9.9999999999999985E-3</v>
      </c>
      <c r="L78" s="54">
        <f t="shared" si="44"/>
        <v>-0.33333333333333331</v>
      </c>
      <c r="M78" s="54">
        <f t="shared" si="45"/>
        <v>6.4516129032258063E-2</v>
      </c>
    </row>
    <row r="79" spans="2:13">
      <c r="B79" s="23" t="s">
        <v>195</v>
      </c>
      <c r="C79" s="22">
        <v>3.67</v>
      </c>
      <c r="D79" s="72">
        <f>ROUND('PU Wise OWE'!$BC$128/10000,2)</f>
        <v>0.63</v>
      </c>
      <c r="E79" s="87">
        <f t="shared" si="40"/>
        <v>2.7068832173240526E-3</v>
      </c>
      <c r="F79" s="23"/>
      <c r="G79" s="22">
        <f>ROUND('PU Wise OWE'!$BC$126/10000,2)</f>
        <v>2.81</v>
      </c>
      <c r="H79" s="24">
        <f t="shared" si="41"/>
        <v>2.1241854769212163E-3</v>
      </c>
      <c r="I79" s="23">
        <f>ROUND('PU Wise OWE'!$BC$129/10000,2)</f>
        <v>0.64</v>
      </c>
      <c r="J79" s="96">
        <f t="shared" si="42"/>
        <v>2.4629593996536464E-3</v>
      </c>
      <c r="K79" s="22">
        <f t="shared" si="43"/>
        <v>1.0000000000000009E-2</v>
      </c>
      <c r="L79" s="54">
        <f t="shared" si="44"/>
        <v>1.5873015873015886E-2</v>
      </c>
      <c r="M79" s="54">
        <f t="shared" si="45"/>
        <v>0.22775800711743771</v>
      </c>
    </row>
    <row r="80" spans="2:13">
      <c r="B80" s="23" t="s">
        <v>196</v>
      </c>
      <c r="C80" s="22">
        <v>3.67</v>
      </c>
      <c r="D80" s="72">
        <f>ROUND('PU Wise OWE'!$BD$128/10000,2)</f>
        <v>0.63</v>
      </c>
      <c r="E80" s="87">
        <f t="shared" si="40"/>
        <v>2.7068832173240526E-3</v>
      </c>
      <c r="F80" s="23"/>
      <c r="G80" s="22">
        <f>ROUND('PU Wise OWE'!$BD$126/10000,2)</f>
        <v>2.85</v>
      </c>
      <c r="H80" s="24">
        <f t="shared" si="41"/>
        <v>2.1544229926069277E-3</v>
      </c>
      <c r="I80" s="23">
        <f>ROUND('PU Wise OWE'!$BD$129/10000,2)</f>
        <v>0.64</v>
      </c>
      <c r="J80" s="96">
        <f t="shared" si="42"/>
        <v>2.4629593996536464E-3</v>
      </c>
      <c r="K80" s="22">
        <f t="shared" si="43"/>
        <v>1.0000000000000009E-2</v>
      </c>
      <c r="L80" s="54">
        <f t="shared" si="44"/>
        <v>1.5873015873015886E-2</v>
      </c>
      <c r="M80" s="54">
        <f t="shared" si="45"/>
        <v>0.22456140350877193</v>
      </c>
    </row>
    <row r="81" spans="2:13">
      <c r="B81" s="23" t="s">
        <v>197</v>
      </c>
      <c r="C81" s="22">
        <v>3.15</v>
      </c>
      <c r="D81" s="72">
        <f>ROUND('PU Wise OWE'!$BF$128/10000,2)</f>
        <v>0.61</v>
      </c>
      <c r="E81" s="87">
        <f t="shared" si="40"/>
        <v>2.6209504167740826E-3</v>
      </c>
      <c r="F81" s="23"/>
      <c r="G81" s="22">
        <f>ROUND('PU Wise OWE'!$BF$126/10000,2)</f>
        <v>4.04</v>
      </c>
      <c r="H81" s="24">
        <f t="shared" si="41"/>
        <v>3.0539890842568376E-3</v>
      </c>
      <c r="I81" s="23">
        <f>ROUND('PU Wise OWE'!$BF$129/10000,2)</f>
        <v>0.84</v>
      </c>
      <c r="J81" s="96">
        <f t="shared" si="42"/>
        <v>3.2326342120454106E-3</v>
      </c>
      <c r="K81" s="22">
        <f t="shared" si="43"/>
        <v>0.22999999999999998</v>
      </c>
      <c r="L81" s="54">
        <f t="shared" si="44"/>
        <v>0.37704918032786883</v>
      </c>
      <c r="M81" s="54">
        <f t="shared" si="45"/>
        <v>0.20792079207920791</v>
      </c>
    </row>
    <row r="82" spans="2:13">
      <c r="B82" s="23" t="s">
        <v>198</v>
      </c>
      <c r="C82" s="22">
        <v>10.54</v>
      </c>
      <c r="D82" s="72">
        <f>ROUND('PU Wise OWE'!$BG$128/10000,2)-ROUND('PU Wise OWE'!$BG$117/10000,2)</f>
        <v>1.2100000000000009</v>
      </c>
      <c r="E82" s="87">
        <f t="shared" si="40"/>
        <v>5.1989344332731835E-3</v>
      </c>
      <c r="F82" s="23"/>
      <c r="G82" s="22">
        <f>ROUND('PU Wise OWE'!$BG$126/10000,2)-ROUND('PU Wise OWE'!$BG$115/10000,2)</f>
        <v>16.199999999999989</v>
      </c>
      <c r="H82" s="24">
        <f t="shared" si="41"/>
        <v>1.2246193852713054E-2</v>
      </c>
      <c r="I82" s="23">
        <f>ROUND('PU Wise OWE'!$BG$129/10000,2)-ROUND('PU Wise OWE'!$BG$118/10000,2)</f>
        <v>2.09</v>
      </c>
      <c r="J82" s="96">
        <f t="shared" si="42"/>
        <v>8.0431017894939377E-3</v>
      </c>
      <c r="K82" s="22">
        <f t="shared" si="43"/>
        <v>0.87999999999999901</v>
      </c>
      <c r="L82" s="54">
        <f t="shared" si="44"/>
        <v>0.72727272727272596</v>
      </c>
      <c r="M82" s="54">
        <f t="shared" si="45"/>
        <v>0.12901234567901243</v>
      </c>
    </row>
    <row r="83" spans="2:13" s="36" customFormat="1">
      <c r="B83" s="25" t="s">
        <v>125</v>
      </c>
      <c r="C83" s="26">
        <f>C77+C78+C79+C80+C81+C82</f>
        <v>21.43</v>
      </c>
      <c r="D83" s="76">
        <f>SUM(D77:D82)</f>
        <v>3.1800000000000006</v>
      </c>
      <c r="E83" s="88">
        <f t="shared" si="40"/>
        <v>1.3663315287445219E-2</v>
      </c>
      <c r="F83" s="25"/>
      <c r="G83" s="76">
        <f>SUM(G77:G82)</f>
        <v>26.20999999999999</v>
      </c>
      <c r="H83" s="56">
        <f t="shared" si="41"/>
        <v>1.98131321530623E-2</v>
      </c>
      <c r="I83" s="76">
        <f>SUM(I77:I82)</f>
        <v>4.2300000000000004</v>
      </c>
      <c r="J83" s="56">
        <f t="shared" si="42"/>
        <v>1.627862228208582E-2</v>
      </c>
      <c r="K83" s="26">
        <f t="shared" si="43"/>
        <v>1.0499999999999998</v>
      </c>
      <c r="L83" s="57">
        <f t="shared" si="44"/>
        <v>0.33018867924528289</v>
      </c>
      <c r="M83" s="25"/>
    </row>
    <row r="85" spans="2:13" s="36" customFormat="1" ht="31.5" customHeight="1">
      <c r="B85" s="95" t="s">
        <v>199</v>
      </c>
      <c r="C85" s="114">
        <f>C37+C49+C54+C56+C64+C69+C74+C83</f>
        <v>692.36999999999989</v>
      </c>
      <c r="D85" s="76">
        <f>D37+D49+D54+D56+D64+D69+D74+D83</f>
        <v>58.03</v>
      </c>
      <c r="E85" s="88">
        <f t="shared" ref="E85" si="46">D85/$D$7</f>
        <v>0.24933402079573772</v>
      </c>
      <c r="F85" s="25"/>
      <c r="G85" s="76">
        <f>G37+G49+G54+G56+G64+G69+G74+G83</f>
        <v>417.4199999999999</v>
      </c>
      <c r="H85" s="56">
        <f t="shared" ref="H85" si="47">G85/$G$7</f>
        <v>0.3155435949382398</v>
      </c>
      <c r="I85" s="76">
        <f>I37+I49+I54+I56+I64+I69+I74+I83</f>
        <v>73.61</v>
      </c>
      <c r="J85" s="56">
        <f t="shared" si="42"/>
        <v>0.28327881470078892</v>
      </c>
      <c r="K85" s="26">
        <f>I85-D85</f>
        <v>15.579999999999998</v>
      </c>
      <c r="L85" s="57">
        <f>K85/D85</f>
        <v>0.26848181974840596</v>
      </c>
      <c r="M85" s="54">
        <f t="shared" ref="M85" si="48">I85/G85</f>
        <v>0.17634516793637109</v>
      </c>
    </row>
    <row r="86" spans="2:13">
      <c r="B86" s="179"/>
      <c r="C86" s="179"/>
      <c r="D86" s="139"/>
      <c r="E86" s="179"/>
      <c r="F86" s="179"/>
      <c r="G86" s="179"/>
      <c r="H86" s="179"/>
      <c r="I86" s="179"/>
      <c r="J86" s="179"/>
      <c r="K86" s="179"/>
      <c r="L86" s="179"/>
      <c r="M86" s="179"/>
    </row>
    <row r="87" spans="2:13" s="149" customFormat="1" ht="16.5" customHeight="1">
      <c r="B87" s="239"/>
      <c r="C87" s="333"/>
      <c r="D87" s="334"/>
      <c r="E87" s="333"/>
      <c r="F87" s="333"/>
      <c r="G87" s="335"/>
      <c r="H87" s="333"/>
      <c r="I87" s="334"/>
      <c r="J87" s="333"/>
      <c r="K87" s="336"/>
      <c r="L87" s="336"/>
      <c r="M87" s="333"/>
    </row>
    <row r="88" spans="2:13" s="149" customFormat="1">
      <c r="B88" s="240"/>
      <c r="C88" s="333"/>
      <c r="D88" s="333"/>
      <c r="E88" s="333"/>
      <c r="F88" s="333"/>
      <c r="G88" s="336"/>
      <c r="H88" s="333"/>
      <c r="I88" s="334"/>
      <c r="J88" s="333"/>
      <c r="K88" s="241"/>
      <c r="L88" s="241"/>
      <c r="M88" s="333"/>
    </row>
    <row r="89" spans="2:13" s="149" customFormat="1" ht="15" customHeight="1">
      <c r="B89" s="32"/>
      <c r="C89" s="32"/>
      <c r="D89" s="205"/>
      <c r="E89" s="242"/>
      <c r="F89" s="32"/>
      <c r="G89" s="243"/>
      <c r="H89" s="244"/>
      <c r="I89" s="32"/>
      <c r="J89" s="244"/>
      <c r="K89" s="243"/>
      <c r="L89" s="245"/>
      <c r="M89" s="245"/>
    </row>
    <row r="90" spans="2:13" s="149" customFormat="1">
      <c r="B90" s="32"/>
      <c r="C90" s="32"/>
      <c r="D90" s="246"/>
      <c r="E90" s="242"/>
      <c r="F90" s="32"/>
      <c r="G90" s="243"/>
      <c r="H90" s="244"/>
      <c r="I90" s="243"/>
      <c r="J90" s="244"/>
      <c r="K90" s="243"/>
      <c r="L90" s="245"/>
      <c r="M90" s="245"/>
    </row>
    <row r="91" spans="2:13" s="149" customFormat="1">
      <c r="B91" s="32"/>
      <c r="C91" s="32"/>
      <c r="D91" s="246"/>
      <c r="E91" s="242"/>
      <c r="F91" s="32"/>
      <c r="G91" s="243"/>
      <c r="H91" s="244"/>
      <c r="I91" s="243"/>
      <c r="J91" s="244"/>
      <c r="K91" s="243"/>
      <c r="L91" s="245"/>
      <c r="M91" s="245"/>
    </row>
    <row r="92" spans="2:13" s="149" customFormat="1">
      <c r="B92" s="118"/>
      <c r="C92" s="247"/>
      <c r="D92" s="248"/>
      <c r="E92" s="214"/>
      <c r="F92" s="247"/>
      <c r="G92" s="248"/>
      <c r="H92" s="249"/>
      <c r="I92" s="248"/>
      <c r="J92" s="249"/>
      <c r="K92" s="248"/>
      <c r="L92" s="250"/>
      <c r="M92" s="250"/>
    </row>
    <row r="93" spans="2:13" s="149" customFormat="1">
      <c r="B93" s="32"/>
      <c r="C93" s="32"/>
      <c r="D93" s="205"/>
      <c r="E93" s="242"/>
      <c r="F93" s="32"/>
      <c r="G93" s="243"/>
      <c r="H93" s="244"/>
      <c r="I93" s="243"/>
      <c r="J93" s="244"/>
      <c r="K93" s="243"/>
      <c r="L93" s="245"/>
      <c r="M93" s="245"/>
    </row>
    <row r="94" spans="2:13" s="149" customFormat="1">
      <c r="B94" s="32"/>
      <c r="C94" s="32"/>
      <c r="D94" s="246"/>
      <c r="E94" s="242"/>
      <c r="F94" s="32"/>
      <c r="G94" s="243"/>
      <c r="H94" s="244"/>
      <c r="I94" s="243"/>
      <c r="J94" s="244"/>
      <c r="K94" s="243"/>
      <c r="L94" s="245"/>
      <c r="M94" s="245"/>
    </row>
    <row r="95" spans="2:13" s="149" customFormat="1">
      <c r="B95" s="32"/>
      <c r="C95" s="32"/>
      <c r="D95" s="246"/>
      <c r="E95" s="242"/>
      <c r="F95" s="32"/>
      <c r="G95" s="243"/>
      <c r="H95" s="244"/>
      <c r="I95" s="243"/>
      <c r="J95" s="244"/>
      <c r="K95" s="243"/>
      <c r="L95" s="245"/>
      <c r="M95" s="245"/>
    </row>
    <row r="96" spans="2:13" s="149" customFormat="1">
      <c r="B96" s="118"/>
      <c r="C96" s="247"/>
      <c r="D96" s="247"/>
      <c r="E96" s="214"/>
      <c r="F96" s="247"/>
      <c r="G96" s="248"/>
      <c r="H96" s="249"/>
      <c r="I96" s="248"/>
      <c r="J96" s="249"/>
      <c r="K96" s="248"/>
      <c r="L96" s="250"/>
      <c r="M96" s="250"/>
    </row>
    <row r="97" spans="2:13" s="149" customFormat="1">
      <c r="B97" s="32"/>
      <c r="C97" s="243"/>
      <c r="D97" s="246"/>
      <c r="E97" s="242"/>
      <c r="F97" s="32"/>
      <c r="G97" s="243"/>
      <c r="H97" s="244"/>
      <c r="I97" s="243"/>
      <c r="J97" s="244"/>
      <c r="K97" s="243"/>
      <c r="L97" s="245"/>
      <c r="M97" s="245"/>
    </row>
    <row r="98" spans="2:13" s="149" customFormat="1">
      <c r="B98" s="32"/>
      <c r="C98" s="32"/>
      <c r="D98" s="246"/>
      <c r="E98" s="242"/>
      <c r="F98" s="32"/>
      <c r="G98" s="243"/>
      <c r="H98" s="244"/>
      <c r="I98" s="243"/>
      <c r="J98" s="244"/>
      <c r="K98" s="243"/>
      <c r="L98" s="245"/>
      <c r="M98" s="245"/>
    </row>
    <row r="99" spans="2:13" s="149" customFormat="1">
      <c r="B99" s="118"/>
      <c r="C99" s="247"/>
      <c r="D99" s="248"/>
      <c r="E99" s="214"/>
      <c r="F99" s="247"/>
      <c r="G99" s="248"/>
      <c r="H99" s="249"/>
      <c r="I99" s="248"/>
      <c r="J99" s="249"/>
      <c r="K99" s="248"/>
      <c r="L99" s="250"/>
      <c r="M99" s="250"/>
    </row>
    <row r="100" spans="2:13" s="149" customFormat="1">
      <c r="B100" s="32"/>
      <c r="C100" s="243"/>
      <c r="D100" s="246"/>
      <c r="E100" s="242"/>
      <c r="F100" s="32"/>
      <c r="G100" s="243"/>
      <c r="H100" s="244"/>
      <c r="I100" s="243"/>
      <c r="J100" s="244"/>
      <c r="K100" s="243"/>
      <c r="L100" s="245"/>
      <c r="M100" s="245"/>
    </row>
    <row r="101" spans="2:13" s="149" customFormat="1">
      <c r="B101" s="32"/>
      <c r="C101" s="243"/>
      <c r="D101" s="246"/>
      <c r="E101" s="242"/>
      <c r="F101" s="32"/>
      <c r="G101" s="243"/>
      <c r="H101" s="244"/>
      <c r="I101" s="243"/>
      <c r="J101" s="244"/>
      <c r="K101" s="243"/>
      <c r="L101" s="245"/>
      <c r="M101" s="245"/>
    </row>
    <row r="102" spans="2:13" s="149" customFormat="1">
      <c r="B102" s="118"/>
      <c r="C102" s="248"/>
      <c r="D102" s="248"/>
      <c r="E102" s="214"/>
      <c r="F102" s="247"/>
      <c r="G102" s="248"/>
      <c r="H102" s="249"/>
      <c r="I102" s="248"/>
      <c r="J102" s="249"/>
      <c r="K102" s="248"/>
      <c r="L102" s="250"/>
      <c r="M102" s="250"/>
    </row>
    <row r="103" spans="2:13">
      <c r="B103" s="32"/>
      <c r="C103" s="32"/>
      <c r="D103" s="205"/>
      <c r="E103" s="32"/>
      <c r="F103" s="32"/>
      <c r="G103" s="32"/>
      <c r="H103" s="32"/>
      <c r="I103" s="32"/>
      <c r="J103" s="32"/>
      <c r="K103" s="32"/>
      <c r="L103" s="32"/>
      <c r="M103" s="32"/>
    </row>
    <row r="104" spans="2:13" ht="15" customHeight="1">
      <c r="B104" s="239"/>
      <c r="C104" s="333"/>
      <c r="D104" s="334"/>
      <c r="E104" s="333"/>
      <c r="F104" s="333"/>
      <c r="G104" s="335"/>
      <c r="H104" s="333"/>
      <c r="I104" s="334"/>
      <c r="J104" s="333"/>
      <c r="K104" s="336"/>
      <c r="L104" s="336"/>
      <c r="M104" s="333"/>
    </row>
    <row r="105" spans="2:13">
      <c r="B105" s="240"/>
      <c r="C105" s="333"/>
      <c r="D105" s="333"/>
      <c r="E105" s="333"/>
      <c r="F105" s="333"/>
      <c r="G105" s="336"/>
      <c r="H105" s="333"/>
      <c r="I105" s="333"/>
      <c r="J105" s="333"/>
      <c r="K105" s="241"/>
      <c r="L105" s="241"/>
      <c r="M105" s="333"/>
    </row>
    <row r="106" spans="2:13">
      <c r="B106" s="32"/>
      <c r="C106" s="32"/>
      <c r="D106" s="246"/>
      <c r="E106" s="242"/>
      <c r="F106" s="32"/>
      <c r="G106" s="32"/>
      <c r="H106" s="244"/>
      <c r="I106" s="243"/>
      <c r="J106" s="244"/>
      <c r="K106" s="243"/>
      <c r="L106" s="245"/>
      <c r="M106" s="245"/>
    </row>
    <row r="107" spans="2:13">
      <c r="B107" s="32"/>
      <c r="C107" s="32"/>
      <c r="D107" s="205"/>
      <c r="E107" s="242"/>
      <c r="F107" s="32"/>
      <c r="G107" s="243"/>
      <c r="H107" s="244"/>
      <c r="I107" s="243"/>
      <c r="J107" s="244"/>
      <c r="K107" s="243"/>
      <c r="L107" s="245"/>
      <c r="M107" s="245"/>
    </row>
    <row r="108" spans="2:13" ht="15.75" customHeight="1">
      <c r="B108" s="194"/>
      <c r="C108" s="32"/>
      <c r="D108" s="205"/>
      <c r="E108" s="242"/>
      <c r="F108" s="32"/>
      <c r="G108" s="243"/>
      <c r="H108" s="244"/>
      <c r="I108" s="32"/>
      <c r="J108" s="244"/>
      <c r="K108" s="243"/>
      <c r="L108" s="245"/>
      <c r="M108" s="245"/>
    </row>
    <row r="109" spans="2:13">
      <c r="B109" s="247"/>
      <c r="C109" s="247"/>
      <c r="D109" s="251"/>
      <c r="E109" s="214"/>
      <c r="F109" s="247"/>
      <c r="G109" s="251"/>
      <c r="H109" s="249"/>
      <c r="I109" s="248"/>
      <c r="J109" s="249"/>
      <c r="K109" s="248"/>
      <c r="L109" s="250"/>
      <c r="M109" s="250"/>
    </row>
    <row r="110" spans="2:13">
      <c r="B110" s="32"/>
      <c r="C110" s="32"/>
      <c r="D110" s="205"/>
      <c r="E110" s="32"/>
      <c r="F110" s="32"/>
      <c r="G110" s="32"/>
      <c r="H110" s="32"/>
      <c r="I110" s="32"/>
      <c r="J110" s="32"/>
      <c r="K110" s="32"/>
      <c r="L110" s="32"/>
      <c r="M110" s="32"/>
    </row>
    <row r="111" spans="2:13">
      <c r="B111" s="240"/>
      <c r="C111" s="32"/>
      <c r="D111" s="205"/>
      <c r="E111" s="32"/>
      <c r="F111" s="32"/>
      <c r="G111" s="32"/>
      <c r="H111" s="32"/>
      <c r="I111" s="32"/>
      <c r="J111" s="32"/>
      <c r="K111" s="32"/>
      <c r="L111" s="32"/>
      <c r="M111" s="32"/>
    </row>
    <row r="112" spans="2:13">
      <c r="B112" s="32"/>
      <c r="C112" s="243"/>
      <c r="D112" s="246"/>
      <c r="E112" s="242"/>
      <c r="F112" s="32"/>
      <c r="G112" s="243"/>
      <c r="H112" s="244"/>
      <c r="I112" s="32"/>
      <c r="J112" s="244"/>
      <c r="K112" s="243"/>
      <c r="L112" s="245"/>
      <c r="M112" s="245"/>
    </row>
    <row r="113" spans="2:13">
      <c r="B113" s="32"/>
      <c r="C113" s="243"/>
      <c r="D113" s="205"/>
      <c r="E113" s="242"/>
      <c r="F113" s="32"/>
      <c r="G113" s="32"/>
      <c r="H113" s="244"/>
      <c r="I113" s="243"/>
      <c r="J113" s="244"/>
      <c r="K113" s="243"/>
      <c r="L113" s="245"/>
      <c r="M113" s="245"/>
    </row>
    <row r="114" spans="2:13">
      <c r="B114" s="194"/>
      <c r="C114" s="32"/>
      <c r="D114" s="205"/>
      <c r="E114" s="242"/>
      <c r="F114" s="32"/>
      <c r="G114" s="32"/>
      <c r="H114" s="244"/>
      <c r="I114" s="243"/>
      <c r="J114" s="244"/>
      <c r="K114" s="243"/>
      <c r="L114" s="245"/>
      <c r="M114" s="245"/>
    </row>
    <row r="115" spans="2:13">
      <c r="B115" s="247"/>
      <c r="C115" s="248"/>
      <c r="D115" s="252"/>
      <c r="E115" s="214"/>
      <c r="F115" s="247"/>
      <c r="G115" s="247"/>
      <c r="H115" s="249"/>
      <c r="I115" s="247"/>
      <c r="J115" s="249"/>
      <c r="K115" s="248"/>
      <c r="L115" s="250"/>
      <c r="M115" s="250"/>
    </row>
    <row r="118" spans="2:13">
      <c r="C118" s="34"/>
      <c r="D118" s="140"/>
      <c r="E118" s="31"/>
      <c r="F118" s="31"/>
      <c r="G118" s="31"/>
    </row>
    <row r="119" spans="2:13">
      <c r="C119" s="31"/>
      <c r="D119" s="140"/>
      <c r="E119" s="31"/>
      <c r="F119" s="31"/>
      <c r="G119" s="31"/>
    </row>
    <row r="120" spans="2:13">
      <c r="C120" s="31"/>
      <c r="D120" s="140"/>
      <c r="E120" s="31"/>
      <c r="F120" s="31"/>
      <c r="G120" s="31"/>
    </row>
    <row r="121" spans="2:13">
      <c r="C121" s="31"/>
      <c r="D121" s="140"/>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c r="A1" s="133"/>
      <c r="B1" s="1"/>
      <c r="C1" s="282" t="s">
        <v>207</v>
      </c>
      <c r="D1" s="282"/>
      <c r="E1" s="282"/>
      <c r="F1" s="282"/>
      <c r="G1" s="282"/>
      <c r="H1" s="282"/>
      <c r="I1" s="282"/>
      <c r="J1" s="282"/>
      <c r="K1" s="282"/>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c r="A2" s="133"/>
      <c r="B2" s="1"/>
      <c r="C2" s="1"/>
      <c r="D2" s="1"/>
      <c r="E2" s="1"/>
      <c r="F2" s="1"/>
      <c r="G2" s="1"/>
      <c r="H2" s="1"/>
      <c r="I2" s="1"/>
      <c r="J2" s="1"/>
      <c r="K2" s="1"/>
      <c r="L2" s="1"/>
      <c r="M2" s="283" t="s">
        <v>64</v>
      </c>
      <c r="N2" s="283"/>
      <c r="O2" s="283"/>
      <c r="P2" s="1"/>
      <c r="Q2" s="1"/>
      <c r="R2" s="1"/>
      <c r="S2" s="1"/>
      <c r="T2" s="1"/>
      <c r="U2" s="1"/>
      <c r="V2" s="1"/>
      <c r="W2" s="1"/>
      <c r="X2" s="1"/>
      <c r="Y2" s="1"/>
      <c r="Z2" s="1"/>
      <c r="AA2" s="1"/>
      <c r="AB2" s="1"/>
      <c r="AC2" s="2"/>
      <c r="AD2" s="1"/>
      <c r="AE2" s="1"/>
      <c r="AF2" s="1"/>
      <c r="AG2" s="1"/>
      <c r="AH2" s="1"/>
      <c r="AI2" s="1"/>
      <c r="AJ2" s="1"/>
      <c r="AK2" s="1"/>
      <c r="AL2" s="1"/>
      <c r="AM2" s="1"/>
      <c r="AN2" s="1"/>
      <c r="AO2" s="1"/>
      <c r="AP2" s="283" t="s">
        <v>64</v>
      </c>
      <c r="AQ2" s="283"/>
      <c r="AR2" s="283"/>
      <c r="AS2" s="1"/>
      <c r="AT2" s="1"/>
      <c r="AU2" s="1"/>
      <c r="AV2" s="2"/>
      <c r="AW2" s="1"/>
      <c r="AX2" s="1"/>
      <c r="AY2" s="1"/>
      <c r="AZ2" s="1"/>
      <c r="BA2" s="1"/>
      <c r="BB2" s="1"/>
      <c r="BC2" s="1"/>
      <c r="BD2" s="1"/>
      <c r="BE2" s="1"/>
      <c r="BF2" s="1"/>
      <c r="BG2" s="2"/>
      <c r="BH2" s="283" t="s">
        <v>64</v>
      </c>
      <c r="BI2" s="283"/>
      <c r="BJ2" s="283"/>
    </row>
    <row r="3" spans="1:63" ht="47.25">
      <c r="A3" s="3"/>
      <c r="B3" s="3"/>
      <c r="C3" s="3" t="s">
        <v>65</v>
      </c>
      <c r="D3" s="4" t="s">
        <v>66</v>
      </c>
      <c r="E3" s="3" t="s">
        <v>67</v>
      </c>
      <c r="F3" s="3" t="s">
        <v>68</v>
      </c>
      <c r="G3" s="3" t="s">
        <v>69</v>
      </c>
      <c r="H3" s="3" t="s">
        <v>70</v>
      </c>
      <c r="I3" s="3" t="s">
        <v>71</v>
      </c>
      <c r="J3" s="3" t="s">
        <v>72</v>
      </c>
      <c r="K3" s="4" t="s">
        <v>73</v>
      </c>
      <c r="L3" s="3" t="s">
        <v>74</v>
      </c>
      <c r="M3" s="3" t="s">
        <v>75</v>
      </c>
      <c r="N3" s="3" t="s">
        <v>76</v>
      </c>
      <c r="O3" s="3" t="s">
        <v>77</v>
      </c>
      <c r="P3" s="4" t="s">
        <v>78</v>
      </c>
      <c r="Q3" s="3" t="s">
        <v>79</v>
      </c>
      <c r="R3" s="4" t="s">
        <v>80</v>
      </c>
      <c r="S3" s="3" t="s">
        <v>81</v>
      </c>
      <c r="T3" s="3" t="s">
        <v>82</v>
      </c>
      <c r="U3" s="3" t="s">
        <v>98</v>
      </c>
      <c r="V3" s="3" t="s">
        <v>83</v>
      </c>
      <c r="W3" s="3" t="s">
        <v>84</v>
      </c>
      <c r="X3" s="3" t="s">
        <v>85</v>
      </c>
      <c r="Y3" s="3" t="s">
        <v>86</v>
      </c>
      <c r="Z3" s="3" t="s">
        <v>87</v>
      </c>
      <c r="AA3" s="3" t="s">
        <v>88</v>
      </c>
      <c r="AB3" s="3" t="s">
        <v>114</v>
      </c>
      <c r="AC3" s="4" t="s">
        <v>89</v>
      </c>
      <c r="AD3" s="3" t="s">
        <v>90</v>
      </c>
      <c r="AE3" s="3" t="s">
        <v>91</v>
      </c>
      <c r="AF3" s="3" t="s">
        <v>92</v>
      </c>
      <c r="AG3" s="3" t="s">
        <v>93</v>
      </c>
      <c r="AH3" s="3" t="s">
        <v>94</v>
      </c>
      <c r="AI3" s="3" t="s">
        <v>95</v>
      </c>
      <c r="AJ3" s="3" t="s">
        <v>96</v>
      </c>
      <c r="AK3" s="3" t="s">
        <v>97</v>
      </c>
      <c r="AL3" s="3" t="s">
        <v>99</v>
      </c>
      <c r="AM3" s="3" t="s">
        <v>100</v>
      </c>
      <c r="AN3" s="3" t="s">
        <v>101</v>
      </c>
      <c r="AO3" s="3" t="s">
        <v>102</v>
      </c>
      <c r="AP3" s="3" t="s">
        <v>103</v>
      </c>
      <c r="AQ3" s="3" t="s">
        <v>104</v>
      </c>
      <c r="AR3" s="3" t="s">
        <v>105</v>
      </c>
      <c r="AS3" s="3" t="s">
        <v>106</v>
      </c>
      <c r="AT3" s="39" t="s">
        <v>107</v>
      </c>
      <c r="AU3" s="39" t="s">
        <v>108</v>
      </c>
      <c r="AV3" s="39" t="s">
        <v>109</v>
      </c>
      <c r="AW3" s="3" t="s">
        <v>110</v>
      </c>
      <c r="AX3" s="3" t="s">
        <v>111</v>
      </c>
      <c r="AY3" s="3" t="s">
        <v>112</v>
      </c>
      <c r="AZ3" s="3" t="s">
        <v>113</v>
      </c>
      <c r="BA3" s="3" t="s">
        <v>115</v>
      </c>
      <c r="BB3" s="3" t="s">
        <v>116</v>
      </c>
      <c r="BC3" s="3" t="s">
        <v>117</v>
      </c>
      <c r="BD3" s="3" t="s">
        <v>118</v>
      </c>
      <c r="BE3" s="3" t="s">
        <v>119</v>
      </c>
      <c r="BF3" s="3" t="s">
        <v>120</v>
      </c>
      <c r="BG3" s="4" t="s">
        <v>139</v>
      </c>
      <c r="BH3" s="43" t="s">
        <v>121</v>
      </c>
      <c r="BI3" s="3" t="s">
        <v>122</v>
      </c>
      <c r="BJ3" s="49" t="s">
        <v>123</v>
      </c>
    </row>
    <row r="4" spans="1:63" ht="15.75">
      <c r="A4" s="130" t="s">
        <v>202</v>
      </c>
      <c r="B4" s="5" t="s">
        <v>124</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125</v>
      </c>
      <c r="BI4" s="5">
        <v>98</v>
      </c>
      <c r="BJ4" s="50"/>
    </row>
    <row r="5" spans="1:63" ht="15.75">
      <c r="A5" s="8" t="s">
        <v>126</v>
      </c>
      <c r="B5" s="11" t="s">
        <v>208</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c r="A6" s="130" t="s">
        <v>126</v>
      </c>
      <c r="B6" s="5" t="s">
        <v>205</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c r="A7" s="130"/>
      <c r="B7" s="134" t="s">
        <v>209</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c r="A8" s="130"/>
      <c r="B8" s="12" t="s">
        <v>206</v>
      </c>
      <c r="C8" s="9">
        <f>IF('Upto Month Current'!$B$4="",0,'Upto Month Current'!$B$4)</f>
        <v>42511</v>
      </c>
      <c r="D8" s="9">
        <f>IF('Upto Month Current'!$B$5="",0,'Upto Month Current'!$B$5)</f>
        <v>25671</v>
      </c>
      <c r="E8" s="9">
        <f>IF('Upto Month Current'!$B$6="",0,'Upto Month Current'!$B$6)</f>
        <v>18</v>
      </c>
      <c r="F8" s="9">
        <f>IF('Upto Month Current'!$B$7="",0,'Upto Month Current'!$B$7)</f>
        <v>5951</v>
      </c>
      <c r="G8" s="9">
        <f>IF('Upto Month Current'!$B$8="",0,'Upto Month Current'!$B$8)</f>
        <v>2298</v>
      </c>
      <c r="H8" s="9">
        <f>IF('Upto Month Current'!$B$9="",0,'Upto Month Current'!$B$9)</f>
        <v>0</v>
      </c>
      <c r="I8" s="9">
        <f>IF('Upto Month Current'!$B$10="",0,'Upto Month Current'!$B$10)</f>
        <v>0</v>
      </c>
      <c r="J8" s="9">
        <f>IF('Upto Month Current'!$B$11="",0,'Upto Month Current'!$B$11)</f>
        <v>6</v>
      </c>
      <c r="K8" s="9">
        <f>IF('Upto Month Current'!$B$12="",0,'Upto Month Current'!$B$12)</f>
        <v>0</v>
      </c>
      <c r="L8" s="9">
        <f>IF('Upto Month Current'!$B$13="",0,'Upto Month Current'!$B$13)</f>
        <v>134</v>
      </c>
      <c r="M8" s="9">
        <f>IF('Upto Month Current'!$B$14="",0,'Upto Month Current'!$B$14)</f>
        <v>142</v>
      </c>
      <c r="N8" s="9">
        <f>IF('Upto Month Current'!$B$15="",0,'Upto Month Current'!$B$15)</f>
        <v>3</v>
      </c>
      <c r="O8" s="9">
        <f>IF('Upto Month Current'!$B$16="",0,'Upto Month Current'!$B$16)</f>
        <v>215</v>
      </c>
      <c r="P8" s="9">
        <f>IF('Upto Month Current'!$B$17="",0,'Upto Month Current'!$B$17)</f>
        <v>830</v>
      </c>
      <c r="Q8" s="9">
        <f>IF('Upto Month Current'!$B$18="",0,'Upto Month Current'!$B$18)</f>
        <v>0</v>
      </c>
      <c r="R8" s="9">
        <f>IF('Upto Month Current'!$B$21="",0,'Upto Month Current'!$B$21)</f>
        <v>38</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Current'!$B$51="",0,'Upto Month Current'!$B$51)</f>
        <v>0</v>
      </c>
      <c r="AC8" s="123">
        <f t="shared" si="0"/>
        <v>77817</v>
      </c>
      <c r="AD8" s="9">
        <f>IF('Upto Month Current'!$B$19="",0,'Upto Month Current'!$B$19)</f>
        <v>395</v>
      </c>
      <c r="AE8" s="9">
        <f>IF('Upto Month Current'!$B$20="",0,'Upto Month Current'!$B$20)</f>
        <v>319</v>
      </c>
      <c r="AF8" s="9">
        <f>IF('Upto Month Current'!$B$22="",0,'Upto Month Current'!$B$22)</f>
        <v>1159</v>
      </c>
      <c r="AG8" s="9">
        <f>IF('Upto Month Current'!$B$23="",0,'Upto Month Current'!$B$23)</f>
        <v>0</v>
      </c>
      <c r="AH8" s="9">
        <f>IF('Upto Month Current'!$B$24="",0,'Upto Month Current'!$B$24)</f>
        <v>0</v>
      </c>
      <c r="AI8" s="9">
        <f>IF('Upto Month Current'!$B$25="",0,'Upto Month Current'!$B$25)</f>
        <v>125</v>
      </c>
      <c r="AJ8" s="9">
        <f>IF('Upto Month Current'!$B$28="",0,'Upto Month Current'!$B$28)</f>
        <v>15</v>
      </c>
      <c r="AK8" s="9">
        <f>IF('Upto Month Current'!$B$29="",0,'Upto Month Current'!$B$29)</f>
        <v>171</v>
      </c>
      <c r="AL8" s="9">
        <f>IF('Upto Month Current'!$B$31="",0,'Upto Month Current'!$B$31)</f>
        <v>0</v>
      </c>
      <c r="AM8" s="9">
        <f>IF('Upto Month Current'!$B$32="",0,'Upto Month Current'!$B$32)</f>
        <v>0</v>
      </c>
      <c r="AN8" s="9">
        <f>IF('Upto Month Current'!$B$33="",0,'Upto Month Current'!$B$33)</f>
        <v>2052</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0</v>
      </c>
      <c r="AW8" s="9">
        <f>IF('Upto Month Current'!$B$46="",0,'Upto Month Current'!$B$46)</f>
        <v>0</v>
      </c>
      <c r="AX8" s="9">
        <f>IF('Upto Month Current'!$B$47="",0,'Upto Month Current'!$B$47)</f>
        <v>0</v>
      </c>
      <c r="AY8" s="9">
        <f>IF('Upto Month Current'!$B$49="",0,'Upto Month Current'!$B$49)</f>
        <v>0</v>
      </c>
      <c r="AZ8" s="9">
        <f>IF('Upto Month Current'!$B$50="",0,'Upto Month Current'!$B$50)</f>
        <v>0</v>
      </c>
      <c r="BA8" s="9">
        <f>IF('Upto Month Current'!$B$52="",0,'Upto Month Current'!$B$52)</f>
        <v>0</v>
      </c>
      <c r="BB8" s="9">
        <f>IF('Upto Month Current'!$B$53="",0,'Upto Month Current'!$B$53)</f>
        <v>86</v>
      </c>
      <c r="BC8" s="9">
        <f>IF('Upto Month Current'!$B$54="",0,'Upto Month Current'!$B$54)</f>
        <v>86</v>
      </c>
      <c r="BD8" s="9">
        <f>IF('Upto Month Current'!$B$55="",0,'Upto Month Current'!$B$55)</f>
        <v>0</v>
      </c>
      <c r="BE8" s="9">
        <f>IF('Upto Month Current'!$B$56="",0,'Upto Month Current'!$B$56)</f>
        <v>6</v>
      </c>
      <c r="BF8" s="9">
        <f>IF('Upto Month Current'!$B$58="",0,'Upto Month Current'!$B$58)</f>
        <v>990</v>
      </c>
      <c r="BG8" s="124">
        <f t="shared" si="2"/>
        <v>5404</v>
      </c>
      <c r="BH8" s="125">
        <f t="shared" si="3"/>
        <v>83221</v>
      </c>
      <c r="BI8" s="9">
        <f>IF('Upto Month Current'!$B$60="",0,'Upto Month Current'!$B$60)</f>
        <v>0</v>
      </c>
      <c r="BJ8" s="126">
        <f t="shared" si="1"/>
        <v>83221</v>
      </c>
      <c r="BK8">
        <f>'Upto Month Current'!$B$61</f>
        <v>83221</v>
      </c>
    </row>
    <row r="9" spans="1:63" ht="15.75">
      <c r="A9" s="130"/>
      <c r="B9" s="5" t="s">
        <v>204</v>
      </c>
      <c r="C9" s="128">
        <f t="shared" ref="C9:AH9" si="6">C8/C5</f>
        <v>1.7494397068615435E-2</v>
      </c>
      <c r="D9" s="128">
        <f t="shared" si="6"/>
        <v>5.8522206568274768E-2</v>
      </c>
      <c r="E9" s="128">
        <f t="shared" si="6"/>
        <v>2.3446658851113716E-4</v>
      </c>
      <c r="F9" s="128">
        <f t="shared" si="6"/>
        <v>2.0546691847959313E-2</v>
      </c>
      <c r="G9" s="128">
        <f t="shared" si="6"/>
        <v>2.1523504453623311E-2</v>
      </c>
      <c r="H9" s="128" t="e">
        <f t="shared" si="6"/>
        <v>#DIV/0!</v>
      </c>
      <c r="I9" s="128" t="e">
        <f t="shared" si="6"/>
        <v>#DIV/0!</v>
      </c>
      <c r="J9" s="128" t="e">
        <f t="shared" si="6"/>
        <v>#DIV/0!</v>
      </c>
      <c r="K9" s="128" t="e">
        <f t="shared" si="6"/>
        <v>#DIV/0!</v>
      </c>
      <c r="L9" s="128">
        <f t="shared" si="6"/>
        <v>3.6216216216216214E-2</v>
      </c>
      <c r="M9" s="128">
        <f t="shared" si="6"/>
        <v>1.8287186091435932E-2</v>
      </c>
      <c r="N9" s="128">
        <f t="shared" si="6"/>
        <v>5.0615825881558966E-4</v>
      </c>
      <c r="O9" s="128">
        <f t="shared" si="6"/>
        <v>1.7212392922904492E-2</v>
      </c>
      <c r="P9" s="128">
        <f t="shared" si="6"/>
        <v>1.3224562633440616E-2</v>
      </c>
      <c r="Q9" s="128" t="e">
        <f t="shared" si="6"/>
        <v>#DIV/0!</v>
      </c>
      <c r="R9" s="128">
        <f t="shared" si="6"/>
        <v>3.3678986085261013E-3</v>
      </c>
      <c r="S9" s="128" t="e">
        <f t="shared" si="6"/>
        <v>#DIV/0!</v>
      </c>
      <c r="T9" s="128" t="e">
        <f t="shared" si="6"/>
        <v>#DIV/0!</v>
      </c>
      <c r="U9" s="128" t="e">
        <f t="shared" si="6"/>
        <v>#DIV/0!</v>
      </c>
      <c r="V9" s="128" t="e">
        <f t="shared" si="6"/>
        <v>#DIV/0!</v>
      </c>
      <c r="W9" s="128">
        <f t="shared" si="6"/>
        <v>0</v>
      </c>
      <c r="X9" s="128">
        <f t="shared" si="6"/>
        <v>0</v>
      </c>
      <c r="Y9" s="128">
        <f t="shared" si="6"/>
        <v>0</v>
      </c>
      <c r="Z9" s="128" t="e">
        <f t="shared" si="6"/>
        <v>#DIV/0!</v>
      </c>
      <c r="AA9" s="128" t="e">
        <f t="shared" si="6"/>
        <v>#DIV/0!</v>
      </c>
      <c r="AB9" s="128" t="e">
        <f t="shared" si="6"/>
        <v>#DIV/0!</v>
      </c>
      <c r="AC9" s="128">
        <f t="shared" si="6"/>
        <v>2.2574077856012328E-2</v>
      </c>
      <c r="AD9" s="128">
        <f t="shared" si="6"/>
        <v>4.904882531167735E-3</v>
      </c>
      <c r="AE9" s="128">
        <f t="shared" si="6"/>
        <v>1.3852701059579642E-2</v>
      </c>
      <c r="AF9" s="128">
        <f t="shared" si="6"/>
        <v>9.843723458467811E-2</v>
      </c>
      <c r="AG9" s="128" t="e">
        <f t="shared" si="6"/>
        <v>#DIV/0!</v>
      </c>
      <c r="AH9" s="128">
        <f t="shared" si="6"/>
        <v>0</v>
      </c>
      <c r="AI9" s="128">
        <f t="shared" ref="AI9:BJ9" si="7">AI8/AI5</f>
        <v>0.52083333333333337</v>
      </c>
      <c r="AJ9" s="128">
        <f t="shared" si="7"/>
        <v>1.6018795386586928E-3</v>
      </c>
      <c r="AK9" s="128">
        <f t="shared" si="7"/>
        <v>9.5905776780706668E-3</v>
      </c>
      <c r="AL9" s="128">
        <f t="shared" si="7"/>
        <v>0</v>
      </c>
      <c r="AM9" s="128">
        <f t="shared" si="7"/>
        <v>0</v>
      </c>
      <c r="AN9" s="128">
        <f t="shared" si="7"/>
        <v>2.5761094720984246E-2</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0</v>
      </c>
      <c r="AW9" s="128">
        <f t="shared" si="7"/>
        <v>0</v>
      </c>
      <c r="AX9" s="128">
        <f t="shared" si="7"/>
        <v>0</v>
      </c>
      <c r="AY9" s="128" t="e">
        <f t="shared" si="7"/>
        <v>#DIV/0!</v>
      </c>
      <c r="AZ9" s="128" t="e">
        <f t="shared" si="7"/>
        <v>#DIV/0!</v>
      </c>
      <c r="BA9" s="128" t="e">
        <f t="shared" si="7"/>
        <v>#DIV/0!</v>
      </c>
      <c r="BB9" s="128">
        <f t="shared" si="7"/>
        <v>4.5406546990496302E-2</v>
      </c>
      <c r="BC9" s="128">
        <f t="shared" si="7"/>
        <v>4.3676993397663788E-2</v>
      </c>
      <c r="BD9" s="128">
        <f t="shared" si="7"/>
        <v>0</v>
      </c>
      <c r="BE9" s="128">
        <f t="shared" si="7"/>
        <v>7.9787234042553185E-3</v>
      </c>
      <c r="BF9" s="128">
        <f t="shared" si="7"/>
        <v>1.2123587112259518E-2</v>
      </c>
      <c r="BG9" s="128">
        <f t="shared" si="7"/>
        <v>1.6163767318322128E-2</v>
      </c>
      <c r="BH9" s="128">
        <f t="shared" si="7"/>
        <v>2.2007334632284652E-2</v>
      </c>
      <c r="BI9" s="128">
        <f t="shared" si="7"/>
        <v>0</v>
      </c>
      <c r="BJ9" s="128">
        <f t="shared" si="7"/>
        <v>2.2115605133033518E-2</v>
      </c>
    </row>
    <row r="10" spans="1:63" ht="15.7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c r="A11" s="15" t="s">
        <v>131</v>
      </c>
      <c r="B11" s="11" t="s">
        <v>208</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c r="A12" s="130" t="s">
        <v>131</v>
      </c>
      <c r="B12" s="5" t="s">
        <v>205</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c r="A14" s="130"/>
      <c r="B14" s="12" t="s">
        <v>206</v>
      </c>
      <c r="C14" s="9">
        <f>IF('Upto Month Current'!$C$4="",0,'Upto Month Current'!$C$4)</f>
        <v>256768</v>
      </c>
      <c r="D14" s="9">
        <f>IF('Upto Month Current'!$C$5="",0,'Upto Month Current'!$C$5)</f>
        <v>88403</v>
      </c>
      <c r="E14" s="9">
        <f>IF('Upto Month Current'!$C$6="",0,'Upto Month Current'!$C$6)</f>
        <v>1</v>
      </c>
      <c r="F14" s="9">
        <f>IF('Upto Month Current'!$C$7="",0,'Upto Month Current'!$C$7)</f>
        <v>14708</v>
      </c>
      <c r="G14" s="9">
        <f>IF('Upto Month Current'!$C$8="",0,'Upto Month Current'!$C$8)</f>
        <v>11184</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2987</v>
      </c>
      <c r="M14" s="9">
        <f>IF('Upto Month Current'!$C$14="",0,'Upto Month Current'!$C$14)</f>
        <v>14850</v>
      </c>
      <c r="N14" s="9">
        <f>IF('Upto Month Current'!$C$15="",0,'Upto Month Current'!$C$15)</f>
        <v>0</v>
      </c>
      <c r="O14" s="9">
        <f>IF('Upto Month Current'!$C$16="",0,'Upto Month Current'!$C$16)</f>
        <v>125</v>
      </c>
      <c r="P14" s="9">
        <f>IF('Upto Month Current'!$C$17="",0,'Upto Month Current'!$C$17)</f>
        <v>15271</v>
      </c>
      <c r="Q14" s="9">
        <f>IF('Upto Month Current'!$C$18="",0,'Upto Month Current'!$C$18)</f>
        <v>0</v>
      </c>
      <c r="R14" s="9">
        <f>IF('Upto Month Current'!$C$21="",0,'Upto Month Current'!$C$21)</f>
        <v>36</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0</v>
      </c>
      <c r="Z14" s="9">
        <f>IF('Upto Month Current'!$C$43="",0,'Upto Month Current'!$C$43)</f>
        <v>0</v>
      </c>
      <c r="AA14" s="9">
        <f>IF('Upto Month Current'!$C$44="",0,'Upto Month Current'!$C$44)</f>
        <v>0</v>
      </c>
      <c r="AB14" s="9">
        <f>IF('Upto Month Current'!$C$51="",0,'Upto Month Current'!$C$51)</f>
        <v>0</v>
      </c>
      <c r="AC14" s="123">
        <f t="shared" si="8"/>
        <v>404333</v>
      </c>
      <c r="AD14" s="9">
        <f>IF('Upto Month Current'!$C$19="",0,'Upto Month Current'!$C$19)</f>
        <v>305</v>
      </c>
      <c r="AE14" s="9">
        <f>IF('Upto Month Current'!$C$20="",0,'Upto Month Current'!$C$20)</f>
        <v>217</v>
      </c>
      <c r="AF14" s="9">
        <f>IF('Upto Month Current'!$C$22="",0,'Upto Month Current'!$C$22)</f>
        <v>5332</v>
      </c>
      <c r="AG14" s="9">
        <f>IF('Upto Month Current'!$C$23="",0,'Upto Month Current'!$C$23)</f>
        <v>0</v>
      </c>
      <c r="AH14" s="9">
        <f>IF('Upto Month Current'!$C$24="",0,'Upto Month Current'!$C$24)</f>
        <v>0</v>
      </c>
      <c r="AI14" s="9">
        <f>IF('Upto Month Current'!$C$25="",0,'Upto Month Current'!$C$25)</f>
        <v>25</v>
      </c>
      <c r="AJ14" s="9">
        <f>IF('Upto Month Current'!$C$28="",0,'Upto Month Current'!$C$28)</f>
        <v>1081</v>
      </c>
      <c r="AK14" s="9">
        <f>IF('Upto Month Current'!$C$29="",0,'Upto Month Current'!$C$29)</f>
        <v>4791</v>
      </c>
      <c r="AL14" s="9">
        <f>IF('Upto Month Current'!$C$31="",0,'Upto Month Current'!$C$31)</f>
        <v>0</v>
      </c>
      <c r="AM14" s="9">
        <f>IF('Upto Month Current'!$C$32="",0,'Upto Month Current'!$C$32)</f>
        <v>0</v>
      </c>
      <c r="AN14" s="9">
        <f>IF('Upto Month Current'!$C$33="",0,'Upto Month Current'!$C$33)</f>
        <v>33861</v>
      </c>
      <c r="AO14" s="9">
        <f>IF('Upto Month Current'!$C$34="",0,'Upto Month Current'!$C$34)</f>
        <v>1357</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33</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2291</v>
      </c>
      <c r="BC14" s="9">
        <f>IF('Upto Month Current'!$C$54="",0,'Upto Month Current'!$C$54)</f>
        <v>2291</v>
      </c>
      <c r="BD14" s="9">
        <f>IF('Upto Month Current'!$C$55="",0,'Upto Month Current'!$C$55)</f>
        <v>0</v>
      </c>
      <c r="BE14" s="9">
        <f>IF('Upto Month Current'!$C$56="",0,'Upto Month Current'!$C$56)</f>
        <v>1123</v>
      </c>
      <c r="BF14" s="9">
        <f>IF('Upto Month Current'!$C$58="",0,'Upto Month Current'!$C$58)</f>
        <v>10</v>
      </c>
      <c r="BG14" s="124">
        <f t="shared" si="10"/>
        <v>52717</v>
      </c>
      <c r="BH14" s="125">
        <f t="shared" si="11"/>
        <v>457050</v>
      </c>
      <c r="BI14" s="9">
        <f>IF('Upto Month Current'!$C$60="",0,'Upto Month Current'!$C$60)</f>
        <v>0</v>
      </c>
      <c r="BJ14" s="126">
        <f t="shared" si="9"/>
        <v>457050</v>
      </c>
      <c r="BK14">
        <f>'Upto Month Current'!$C$61</f>
        <v>457048</v>
      </c>
    </row>
    <row r="15" spans="1:63" ht="15.75">
      <c r="A15" s="130"/>
      <c r="B15" s="5" t="s">
        <v>204</v>
      </c>
      <c r="C15" s="128">
        <f t="shared" ref="C15:AH15" si="14">C14/C11</f>
        <v>5.5096196472459842E-2</v>
      </c>
      <c r="D15" s="128">
        <f t="shared" si="14"/>
        <v>0.11977119600487197</v>
      </c>
      <c r="E15" s="128">
        <f t="shared" si="14"/>
        <v>3.6091311016872689E-6</v>
      </c>
      <c r="F15" s="128">
        <f t="shared" si="14"/>
        <v>4.3131838323054769E-2</v>
      </c>
      <c r="G15" s="128">
        <f t="shared" si="14"/>
        <v>4.3986816540679152E-2</v>
      </c>
      <c r="H15" s="128" t="e">
        <f t="shared" si="14"/>
        <v>#DIV/0!</v>
      </c>
      <c r="I15" s="128" t="e">
        <f t="shared" si="14"/>
        <v>#DIV/0!</v>
      </c>
      <c r="J15" s="128" t="e">
        <f t="shared" si="14"/>
        <v>#DIV/0!</v>
      </c>
      <c r="K15" s="128" t="e">
        <f t="shared" si="14"/>
        <v>#DIV/0!</v>
      </c>
      <c r="L15" s="128">
        <f t="shared" si="14"/>
        <v>5.7252932607528943E-2</v>
      </c>
      <c r="M15" s="128">
        <f t="shared" si="14"/>
        <v>4.8130058112588685E-2</v>
      </c>
      <c r="N15" s="128">
        <f t="shared" si="14"/>
        <v>0</v>
      </c>
      <c r="O15" s="128">
        <f t="shared" si="14"/>
        <v>1.3935340022296544E-2</v>
      </c>
      <c r="P15" s="128">
        <f t="shared" si="14"/>
        <v>6.33118161880242E-2</v>
      </c>
      <c r="Q15" s="128" t="e">
        <f t="shared" si="14"/>
        <v>#DIV/0!</v>
      </c>
      <c r="R15" s="128">
        <f t="shared" si="14"/>
        <v>8.0285459411239962E-3</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5.8714516956045251E-2</v>
      </c>
      <c r="AD15" s="128">
        <f t="shared" si="14"/>
        <v>3.1356019327644702E-2</v>
      </c>
      <c r="AE15" s="128">
        <f t="shared" si="14"/>
        <v>4.34</v>
      </c>
      <c r="AF15" s="128">
        <f t="shared" si="14"/>
        <v>0.17782817502668088</v>
      </c>
      <c r="AG15" s="128" t="e">
        <f t="shared" si="14"/>
        <v>#DIV/0!</v>
      </c>
      <c r="AH15" s="128" t="e">
        <f t="shared" si="14"/>
        <v>#DIV/0!</v>
      </c>
      <c r="AI15" s="128" t="e">
        <f t="shared" ref="AI15:BJ15" si="15">AI14/AI11</f>
        <v>#DIV/0!</v>
      </c>
      <c r="AJ15" s="128">
        <f t="shared" si="15"/>
        <v>5.1206017772893499E-3</v>
      </c>
      <c r="AK15" s="128">
        <f t="shared" si="15"/>
        <v>1.385262610053346E-2</v>
      </c>
      <c r="AL15" s="128" t="e">
        <f t="shared" si="15"/>
        <v>#DIV/0!</v>
      </c>
      <c r="AM15" s="128">
        <f t="shared" si="15"/>
        <v>0</v>
      </c>
      <c r="AN15" s="128">
        <f t="shared" si="15"/>
        <v>3.7816491568600952E-2</v>
      </c>
      <c r="AO15" s="128">
        <f t="shared" si="15"/>
        <v>-1.9234040140605511E-2</v>
      </c>
      <c r="AP15" s="128" t="e">
        <f t="shared" si="15"/>
        <v>#DIV/0!</v>
      </c>
      <c r="AQ15" s="128" t="e">
        <f t="shared" si="15"/>
        <v>#DIV/0!</v>
      </c>
      <c r="AR15" s="128" t="e">
        <f t="shared" si="15"/>
        <v>#DIV/0!</v>
      </c>
      <c r="AS15" s="128" t="e">
        <f t="shared" si="15"/>
        <v>#DIV/0!</v>
      </c>
      <c r="AT15" s="128" t="e">
        <f t="shared" si="15"/>
        <v>#DIV/0!</v>
      </c>
      <c r="AU15" s="128">
        <f t="shared" si="15"/>
        <v>0</v>
      </c>
      <c r="AV15" s="128">
        <f t="shared" si="15"/>
        <v>0</v>
      </c>
      <c r="AW15" s="128">
        <f t="shared" si="15"/>
        <v>8.2914572864321606E-2</v>
      </c>
      <c r="AX15" s="128">
        <f t="shared" si="15"/>
        <v>0</v>
      </c>
      <c r="AY15" s="128" t="e">
        <f t="shared" si="15"/>
        <v>#DIV/0!</v>
      </c>
      <c r="AZ15" s="128" t="e">
        <f t="shared" si="15"/>
        <v>#DIV/0!</v>
      </c>
      <c r="BA15" s="128" t="e">
        <f t="shared" si="15"/>
        <v>#DIV/0!</v>
      </c>
      <c r="BB15" s="128">
        <f t="shared" si="15"/>
        <v>9.4279835390946504E-2</v>
      </c>
      <c r="BC15" s="128">
        <f t="shared" si="15"/>
        <v>9.4287595686887812E-2</v>
      </c>
      <c r="BD15" s="128" t="e">
        <f t="shared" si="15"/>
        <v>#DIV/0!</v>
      </c>
      <c r="BE15" s="128">
        <f t="shared" si="15"/>
        <v>0.11115510244481837</v>
      </c>
      <c r="BF15" s="128">
        <f t="shared" si="15"/>
        <v>3.3072064027515956E-4</v>
      </c>
      <c r="BG15" s="128">
        <f t="shared" si="15"/>
        <v>3.4104524152707948E-2</v>
      </c>
      <c r="BH15" s="128">
        <f t="shared" si="15"/>
        <v>5.4203122778226392E-2</v>
      </c>
      <c r="BI15" s="128">
        <f t="shared" si="15"/>
        <v>0</v>
      </c>
      <c r="BJ15" s="128">
        <f t="shared" si="15"/>
        <v>5.4617402140385546E-2</v>
      </c>
    </row>
    <row r="16" spans="1:63" ht="15.7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c r="A17" s="15" t="s">
        <v>132</v>
      </c>
      <c r="B17" s="11" t="s">
        <v>208</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c r="A18" s="130" t="s">
        <v>132</v>
      </c>
      <c r="B18" s="5" t="s">
        <v>205</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c r="A19" s="130"/>
      <c r="B19" s="134" t="s">
        <v>209</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c r="A20" s="130"/>
      <c r="B20" s="12" t="s">
        <v>206</v>
      </c>
      <c r="C20" s="9">
        <f>IF('Upto Month Current'!$D$4="",0,'Upto Month Current'!$D$4)</f>
        <v>42924</v>
      </c>
      <c r="D20" s="9">
        <f>IF('Upto Month Current'!$D$5="",0,'Upto Month Current'!$D$5)</f>
        <v>26165</v>
      </c>
      <c r="E20" s="9">
        <f>IF('Upto Month Current'!$D$6="",0,'Upto Month Current'!$D$6)</f>
        <v>0</v>
      </c>
      <c r="F20" s="9">
        <f>IF('Upto Month Current'!$D$7="",0,'Upto Month Current'!$D$7)</f>
        <v>6100</v>
      </c>
      <c r="G20" s="9">
        <f>IF('Upto Month Current'!$D$8="",0,'Upto Month Current'!$D$8)</f>
        <v>3126</v>
      </c>
      <c r="H20" s="9">
        <f>IF('Upto Month Current'!$D$9="",0,'Upto Month Current'!$D$9)</f>
        <v>0</v>
      </c>
      <c r="I20" s="9">
        <f>IF('Upto Month Current'!$D$10="",0,'Upto Month Current'!$D$10)</f>
        <v>0</v>
      </c>
      <c r="J20" s="9">
        <f>IF('Upto Month Current'!$D$11="",0,'Upto Month Current'!$D$11)</f>
        <v>41</v>
      </c>
      <c r="K20" s="9">
        <f>IF('Upto Month Current'!$D$12="",0,'Upto Month Current'!$D$12)</f>
        <v>0</v>
      </c>
      <c r="L20" s="9">
        <f>IF('Upto Month Current'!$D$13="",0,'Upto Month Current'!$D$13)</f>
        <v>436</v>
      </c>
      <c r="M20" s="9">
        <f>IF('Upto Month Current'!$D$14="",0,'Upto Month Current'!$D$14)</f>
        <v>494</v>
      </c>
      <c r="N20" s="9">
        <f>IF('Upto Month Current'!$D$15="",0,'Upto Month Current'!$D$15)</f>
        <v>0</v>
      </c>
      <c r="O20" s="9">
        <f>IF('Upto Month Current'!$D$16="",0,'Upto Month Current'!$D$16)</f>
        <v>35</v>
      </c>
      <c r="P20" s="9">
        <f>IF('Upto Month Current'!$D$17="",0,'Upto Month Current'!$D$17)</f>
        <v>168</v>
      </c>
      <c r="Q20" s="9">
        <f>IF('Upto Month Current'!$D$18="",0,'Upto Month Current'!$D$18)</f>
        <v>0</v>
      </c>
      <c r="R20" s="9">
        <f>IF('Upto Month Current'!$D$21="",0,'Upto Month Current'!$D$21)</f>
        <v>0</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0</v>
      </c>
      <c r="Z20" s="9">
        <f>IF('Upto Month Current'!$D$43="",0,'Upto Month Current'!$D$43)</f>
        <v>0</v>
      </c>
      <c r="AA20" s="9">
        <f>IF('Upto Month Current'!$D$44="",0,'Upto Month Current'!$D$44)</f>
        <v>0</v>
      </c>
      <c r="AB20" s="9">
        <f>IF('Upto Month Current'!$D$51="",0,'Upto Month Current'!$D$51)</f>
        <v>16437</v>
      </c>
      <c r="AC20" s="123">
        <f t="shared" si="16"/>
        <v>95926</v>
      </c>
      <c r="AD20" s="9">
        <f>IF('Upto Month Current'!$D$19="",0,'Upto Month Current'!$D$19)</f>
        <v>177</v>
      </c>
      <c r="AE20" s="9">
        <f>IF('Upto Month Current'!$D$20="",0,'Upto Month Current'!$D$20)</f>
        <v>18</v>
      </c>
      <c r="AF20" s="9">
        <f>IF('Upto Month Current'!$D$22="",0,'Upto Month Current'!$D$22)</f>
        <v>387</v>
      </c>
      <c r="AG20" s="9">
        <f>IF('Upto Month Current'!$D$23="",0,'Upto Month Current'!$D$23)</f>
        <v>0</v>
      </c>
      <c r="AH20" s="9">
        <f>IF('Upto Month Current'!$D$24="",0,'Upto Month Current'!$D$24)</f>
        <v>0</v>
      </c>
      <c r="AI20" s="9">
        <f>IF('Upto Month Current'!$D$25="",0,'Upto Month Current'!$D$25)</f>
        <v>19</v>
      </c>
      <c r="AJ20" s="9">
        <f>IF('Upto Month Current'!$D$28="",0,'Upto Month Current'!$D$28)</f>
        <v>41963</v>
      </c>
      <c r="AK20" s="9">
        <f>IF('Upto Month Current'!$D$29="",0,'Upto Month Current'!$D$29)</f>
        <v>5951</v>
      </c>
      <c r="AL20" s="9">
        <f>IF('Upto Month Current'!$D$31="",0,'Upto Month Current'!$D$31)</f>
        <v>0</v>
      </c>
      <c r="AM20" s="9">
        <f>IF('Upto Month Current'!$D$32="",0,'Upto Month Current'!$D$32)</f>
        <v>50</v>
      </c>
      <c r="AN20" s="9">
        <f>IF('Upto Month Current'!$D$33="",0,'Upto Month Current'!$D$33)</f>
        <v>8120</v>
      </c>
      <c r="AO20" s="9">
        <f>IF('Upto Month Current'!$D$34="",0,'Upto Month Current'!$D$34)</f>
        <v>267</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51</v>
      </c>
      <c r="AX20" s="9">
        <f>IF('Upto Month Current'!$D$47="",0,'Upto Month Current'!$D$47)</f>
        <v>0</v>
      </c>
      <c r="AY20" s="9">
        <f>IF('Upto Month Current'!$D$49="",0,'Upto Month Current'!$D$49)</f>
        <v>0</v>
      </c>
      <c r="AZ20" s="9">
        <f>IF('Upto Month Current'!$D$50="",0,'Upto Month Current'!$D$50)</f>
        <v>0</v>
      </c>
      <c r="BA20" s="9">
        <f>IF('Upto Month Current'!$D$52="",0,'Upto Month Current'!$D$52)</f>
        <v>30466</v>
      </c>
      <c r="BB20" s="9">
        <f>IF('Upto Month Current'!$D$53="",0,'Upto Month Current'!$D$53)</f>
        <v>140</v>
      </c>
      <c r="BC20" s="9">
        <f>IF('Upto Month Current'!$D$54="",0,'Upto Month Current'!$D$54)</f>
        <v>140</v>
      </c>
      <c r="BD20" s="9">
        <f>IF('Upto Month Current'!$D$55="",0,'Upto Month Current'!$D$55)</f>
        <v>0</v>
      </c>
      <c r="BE20" s="9">
        <f>IF('Upto Month Current'!$D$56="",0,'Upto Month Current'!$D$56)</f>
        <v>1651</v>
      </c>
      <c r="BF20" s="9">
        <f>IF('Upto Month Current'!$D$58="",0,'Upto Month Current'!$D$58)</f>
        <v>4</v>
      </c>
      <c r="BG20" s="124">
        <f t="shared" si="18"/>
        <v>89404</v>
      </c>
      <c r="BH20" s="125">
        <f t="shared" si="19"/>
        <v>185330</v>
      </c>
      <c r="BI20" s="9">
        <f>IF('Upto Month Current'!$D$60="",0,'Upto Month Current'!$D$60)</f>
        <v>0</v>
      </c>
      <c r="BJ20" s="126">
        <f t="shared" si="17"/>
        <v>185330</v>
      </c>
      <c r="BK20">
        <f>'Upto Month Current'!$D$61</f>
        <v>185328</v>
      </c>
    </row>
    <row r="21" spans="1:63" ht="15.75">
      <c r="A21" s="130"/>
      <c r="B21" s="5" t="s">
        <v>204</v>
      </c>
      <c r="C21" s="128">
        <f t="shared" ref="C21:AH21" si="22">C20/C17</f>
        <v>5.428113286762809E-2</v>
      </c>
      <c r="D21" s="128">
        <f t="shared" si="22"/>
        <v>0.16352716182095448</v>
      </c>
      <c r="E21" s="128">
        <f t="shared" si="22"/>
        <v>0</v>
      </c>
      <c r="F21" s="128">
        <f t="shared" si="22"/>
        <v>6.4590590950964089E-2</v>
      </c>
      <c r="G21" s="128">
        <f t="shared" si="22"/>
        <v>4.5293188634684206E-2</v>
      </c>
      <c r="H21" s="128" t="e">
        <f t="shared" si="22"/>
        <v>#DIV/0!</v>
      </c>
      <c r="I21" s="128" t="e">
        <f t="shared" si="22"/>
        <v>#DIV/0!</v>
      </c>
      <c r="J21" s="128" t="e">
        <f t="shared" si="22"/>
        <v>#DIV/0!</v>
      </c>
      <c r="K21" s="128">
        <f t="shared" si="22"/>
        <v>0</v>
      </c>
      <c r="L21" s="128">
        <f t="shared" si="22"/>
        <v>5.7847950112776964E-2</v>
      </c>
      <c r="M21" s="128">
        <f t="shared" si="22"/>
        <v>7.3599523241954706E-2</v>
      </c>
      <c r="N21" s="128">
        <f t="shared" si="22"/>
        <v>0</v>
      </c>
      <c r="O21" s="128">
        <f t="shared" si="22"/>
        <v>1.2773722627737226E-2</v>
      </c>
      <c r="P21" s="128">
        <f t="shared" si="22"/>
        <v>1.3561511139812722E-2</v>
      </c>
      <c r="Q21" s="128" t="e">
        <f t="shared" si="22"/>
        <v>#DIV/0!</v>
      </c>
      <c r="R21" s="128">
        <f t="shared" si="22"/>
        <v>0</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5.3304233336143883E-2</v>
      </c>
      <c r="AC21" s="128">
        <f t="shared" si="22"/>
        <v>6.3702989443709529E-2</v>
      </c>
      <c r="AD21" s="128">
        <f t="shared" si="22"/>
        <v>0.26656626506024095</v>
      </c>
      <c r="AE21" s="128" t="e">
        <f t="shared" si="22"/>
        <v>#DIV/0!</v>
      </c>
      <c r="AF21" s="128">
        <f t="shared" si="22"/>
        <v>1.1184971098265897</v>
      </c>
      <c r="AG21" s="128" t="e">
        <f t="shared" si="22"/>
        <v>#DIV/0!</v>
      </c>
      <c r="AH21" s="128" t="e">
        <f t="shared" si="22"/>
        <v>#DIV/0!</v>
      </c>
      <c r="AI21" s="128" t="e">
        <f t="shared" ref="AI21:BJ21" si="23">AI20/AI17</f>
        <v>#DIV/0!</v>
      </c>
      <c r="AJ21" s="128">
        <f t="shared" si="23"/>
        <v>0.12488244747336467</v>
      </c>
      <c r="AK21" s="128">
        <f t="shared" si="23"/>
        <v>6.0698476163276963E-2</v>
      </c>
      <c r="AL21" s="128" t="e">
        <f t="shared" si="23"/>
        <v>#DIV/0!</v>
      </c>
      <c r="AM21" s="128" t="e">
        <f t="shared" si="23"/>
        <v>#DIV/0!</v>
      </c>
      <c r="AN21" s="128">
        <f t="shared" si="23"/>
        <v>7.8256763138366048E-2</v>
      </c>
      <c r="AO21" s="128">
        <f t="shared" si="23"/>
        <v>2.585906326269709E-3</v>
      </c>
      <c r="AP21" s="128" t="e">
        <f t="shared" si="23"/>
        <v>#DIV/0!</v>
      </c>
      <c r="AQ21" s="128" t="e">
        <f t="shared" si="23"/>
        <v>#DIV/0!</v>
      </c>
      <c r="AR21" s="128" t="e">
        <f t="shared" si="23"/>
        <v>#DIV/0!</v>
      </c>
      <c r="AS21" s="128" t="e">
        <f t="shared" si="23"/>
        <v>#DIV/0!</v>
      </c>
      <c r="AT21" s="128" t="e">
        <f t="shared" si="23"/>
        <v>#DIV/0!</v>
      </c>
      <c r="AU21" s="128" t="e">
        <f t="shared" si="23"/>
        <v>#DIV/0!</v>
      </c>
      <c r="AV21" s="128">
        <f t="shared" si="23"/>
        <v>0</v>
      </c>
      <c r="AW21" s="128">
        <f t="shared" si="23"/>
        <v>0.64556962025316456</v>
      </c>
      <c r="AX21" s="128">
        <f t="shared" si="23"/>
        <v>0</v>
      </c>
      <c r="AY21" s="128" t="e">
        <f t="shared" si="23"/>
        <v>#DIV/0!</v>
      </c>
      <c r="AZ21" s="128" t="e">
        <f t="shared" si="23"/>
        <v>#DIV/0!</v>
      </c>
      <c r="BA21" s="128">
        <f t="shared" si="23"/>
        <v>0.13197028437763964</v>
      </c>
      <c r="BB21" s="128">
        <f t="shared" si="23"/>
        <v>5.4390054390054392E-2</v>
      </c>
      <c r="BC21" s="128">
        <f t="shared" si="23"/>
        <v>5.4390054390054392E-2</v>
      </c>
      <c r="BD21" s="128" t="e">
        <f t="shared" si="23"/>
        <v>#DIV/0!</v>
      </c>
      <c r="BE21" s="128">
        <f t="shared" si="23"/>
        <v>0.44549379384781435</v>
      </c>
      <c r="BF21" s="128">
        <f t="shared" si="23"/>
        <v>4.4395116537180911E-3</v>
      </c>
      <c r="BG21" s="128">
        <f t="shared" si="23"/>
        <v>0.10126106289910818</v>
      </c>
      <c r="BH21" s="128">
        <f t="shared" si="23"/>
        <v>7.7584900478830238E-2</v>
      </c>
      <c r="BI21" s="128">
        <f t="shared" si="23"/>
        <v>0</v>
      </c>
      <c r="BJ21" s="128">
        <f t="shared" si="23"/>
        <v>7.9973590979507111E-2</v>
      </c>
    </row>
    <row r="22" spans="1:63" ht="15.7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c r="A23" s="15" t="s">
        <v>133</v>
      </c>
      <c r="B23" s="11" t="s">
        <v>208</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c r="A24" s="130" t="s">
        <v>133</v>
      </c>
      <c r="B24" s="5" t="s">
        <v>205</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c r="A26" s="130"/>
      <c r="B26" s="12" t="s">
        <v>206</v>
      </c>
      <c r="C26" s="9">
        <f>IF('Upto Month Current'!$E$4="",0,'Upto Month Current'!$E$4)</f>
        <v>14172</v>
      </c>
      <c r="D26" s="9">
        <f>IF('Upto Month Current'!$E$5="",0,'Upto Month Current'!$E$5)</f>
        <v>8689</v>
      </c>
      <c r="E26" s="9">
        <f>IF('Upto Month Current'!$E$6="",0,'Upto Month Current'!$E$6)</f>
        <v>0</v>
      </c>
      <c r="F26" s="9">
        <f>IF('Upto Month Current'!$E$7="",0,'Upto Month Current'!$E$7)</f>
        <v>1897</v>
      </c>
      <c r="G26" s="9">
        <f>IF('Upto Month Current'!$E$8="",0,'Upto Month Current'!$E$8)</f>
        <v>1102</v>
      </c>
      <c r="H26" s="9">
        <f>IF('Upto Month Current'!$E$9="",0,'Upto Month Current'!$E$9)</f>
        <v>0</v>
      </c>
      <c r="I26" s="9">
        <f>IF('Upto Month Current'!$E$10="",0,'Upto Month Current'!$E$10)</f>
        <v>0</v>
      </c>
      <c r="J26" s="9">
        <f>IF('Upto Month Current'!$E$11="",0,'Upto Month Current'!$E$11)</f>
        <v>0</v>
      </c>
      <c r="K26" s="9">
        <f>IF('Upto Month Current'!$E$12="",0,'Upto Month Current'!$E$12)</f>
        <v>12</v>
      </c>
      <c r="L26" s="9">
        <f>IF('Upto Month Current'!$E$13="",0,'Upto Month Current'!$E$13)</f>
        <v>723</v>
      </c>
      <c r="M26" s="9">
        <f>IF('Upto Month Current'!$E$14="",0,'Upto Month Current'!$E$14)</f>
        <v>488</v>
      </c>
      <c r="N26" s="9">
        <f>IF('Upto Month Current'!$E$15="",0,'Upto Month Current'!$E$15)</f>
        <v>1</v>
      </c>
      <c r="O26" s="9">
        <f>IF('Upto Month Current'!$E$16="",0,'Upto Month Current'!$E$16)</f>
        <v>0</v>
      </c>
      <c r="P26" s="9">
        <f>IF('Upto Month Current'!$E$17="",0,'Upto Month Current'!$E$17)</f>
        <v>301</v>
      </c>
      <c r="Q26" s="9">
        <f>IF('Upto Month Current'!$E$18="",0,'Upto Month Current'!$E$18)</f>
        <v>0</v>
      </c>
      <c r="R26" s="9">
        <f>IF('Upto Month Current'!$E$21="",0,'Upto Month Current'!$E$21)</f>
        <v>0</v>
      </c>
      <c r="S26" s="9">
        <f>IF('Upto Month Current'!$E$26="",0,'Upto Month Current'!$E$26)</f>
        <v>0</v>
      </c>
      <c r="T26" s="9">
        <f>IF('Upto Month Current'!$E$27="",0,'Upto Month Current'!$E$27)</f>
        <v>0</v>
      </c>
      <c r="U26" s="9">
        <f>IF('Upto Month Current'!$E$30="",0,'Upto Month Current'!$E$30)</f>
        <v>0</v>
      </c>
      <c r="V26" s="9">
        <f>IF('Upto Month Current'!$E$35="",0,'Upto Month Current'!$E$35)</f>
        <v>11949</v>
      </c>
      <c r="W26" s="9">
        <f>IF('Upto Month Current'!$E$39="",0,'Upto Month Current'!$E$39)</f>
        <v>0</v>
      </c>
      <c r="X26" s="9">
        <f>IF('Upto Month Current'!$E$40="",0,'Upto Month Current'!$E$40)</f>
        <v>0</v>
      </c>
      <c r="Y26" s="9">
        <f>IF('Upto Month Current'!$E$42="",0,'Upto Month Current'!$E$42)</f>
        <v>0</v>
      </c>
      <c r="Z26" s="9">
        <f>IF('Upto Month Current'!$E$43="",0,'Upto Month Current'!$E$43)</f>
        <v>0</v>
      </c>
      <c r="AA26" s="9">
        <f>IF('Upto Month Current'!$E$44="",0,'Upto Month Current'!$E$44)</f>
        <v>0</v>
      </c>
      <c r="AB26" s="9">
        <f>IF('Upto Month Current'!$E$51="",0,'Upto Month Current'!$E$51)</f>
        <v>26733</v>
      </c>
      <c r="AC26" s="123">
        <f t="shared" si="24"/>
        <v>66067</v>
      </c>
      <c r="AD26" s="9">
        <f>IF('Upto Month Current'!$E$19="",0,'Upto Month Current'!$E$19)</f>
        <v>0</v>
      </c>
      <c r="AE26" s="9">
        <f>IF('Upto Month Current'!$E$20="",0,'Upto Month Current'!$E$20)</f>
        <v>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48165</v>
      </c>
      <c r="AK26" s="9">
        <f>IF('Upto Month Current'!$E$29="",0,'Upto Month Current'!$E$29)</f>
        <v>1699</v>
      </c>
      <c r="AL26" s="9">
        <f>IF('Upto Month Current'!$E$31="",0,'Upto Month Current'!$E$31)</f>
        <v>0</v>
      </c>
      <c r="AM26" s="9">
        <f>IF('Upto Month Current'!$E$32="",0,'Upto Month Current'!$E$32)</f>
        <v>0</v>
      </c>
      <c r="AN26" s="9">
        <f>IF('Upto Month Current'!$E$33="",0,'Upto Month Current'!$E$33)</f>
        <v>1544</v>
      </c>
      <c r="AO26" s="9">
        <f>IF('Upto Month Current'!$E$34="",0,'Upto Month Current'!$E$34)</f>
        <v>2200</v>
      </c>
      <c r="AP26" s="9">
        <f>IF('Upto Month Current'!$E$36="",0,'Upto Month Current'!$E$36)</f>
        <v>19172</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17161</v>
      </c>
      <c r="BB26" s="9">
        <f>IF('Upto Month Current'!$E$53="",0,'Upto Month Current'!$E$53)</f>
        <v>52</v>
      </c>
      <c r="BC26" s="9">
        <f>IF('Upto Month Current'!$E$54="",0,'Upto Month Current'!$E$54)</f>
        <v>52</v>
      </c>
      <c r="BD26" s="9">
        <f>IF('Upto Month Current'!$E$55="",0,'Upto Month Current'!$E$55)</f>
        <v>0</v>
      </c>
      <c r="BE26" s="9">
        <f>IF('Upto Month Current'!$E$56="",0,'Upto Month Current'!$E$56)</f>
        <v>322</v>
      </c>
      <c r="BF26" s="9">
        <f>IF('Upto Month Current'!$E$58="",0,'Upto Month Current'!$E$58)</f>
        <v>0</v>
      </c>
      <c r="BG26" s="124">
        <f t="shared" si="26"/>
        <v>90367</v>
      </c>
      <c r="BH26" s="125">
        <f t="shared" si="27"/>
        <v>156434</v>
      </c>
      <c r="BI26" s="9">
        <f>IF('Upto Month Current'!$E$60="",0,'Upto Month Current'!$E$60)</f>
        <v>0</v>
      </c>
      <c r="BJ26" s="126">
        <f t="shared" si="25"/>
        <v>156434</v>
      </c>
      <c r="BK26">
        <f>'Upto Month Current'!$E$61</f>
        <v>156435</v>
      </c>
    </row>
    <row r="27" spans="1:63" ht="15.75">
      <c r="A27" s="130"/>
      <c r="B27" s="5" t="s">
        <v>204</v>
      </c>
      <c r="C27" s="128">
        <f t="shared" ref="C27:AH27" si="30">C26/C23</f>
        <v>9.9295431233079427E-3</v>
      </c>
      <c r="D27" s="128">
        <f t="shared" si="30"/>
        <v>3.4735436621520059E-2</v>
      </c>
      <c r="E27" s="128">
        <f t="shared" si="30"/>
        <v>0</v>
      </c>
      <c r="F27" s="128">
        <f t="shared" si="30"/>
        <v>1.1145056107161742E-2</v>
      </c>
      <c r="G27" s="128">
        <f t="shared" si="30"/>
        <v>1.2490224302666924E-2</v>
      </c>
      <c r="H27" s="128" t="e">
        <f t="shared" si="30"/>
        <v>#DIV/0!</v>
      </c>
      <c r="I27" s="128" t="e">
        <f t="shared" si="30"/>
        <v>#DIV/0!</v>
      </c>
      <c r="J27" s="128" t="e">
        <f t="shared" si="30"/>
        <v>#DIV/0!</v>
      </c>
      <c r="K27" s="128">
        <f t="shared" si="30"/>
        <v>4.8721071863580996E-3</v>
      </c>
      <c r="L27" s="128">
        <f t="shared" si="30"/>
        <v>2.3404117570892141E-2</v>
      </c>
      <c r="M27" s="128">
        <f t="shared" si="30"/>
        <v>2.857310146964108E-2</v>
      </c>
      <c r="N27" s="128">
        <f t="shared" si="30"/>
        <v>7.874015748031496E-3</v>
      </c>
      <c r="O27" s="128">
        <f t="shared" si="30"/>
        <v>0</v>
      </c>
      <c r="P27" s="128">
        <f t="shared" si="30"/>
        <v>1.5084694798035482E-2</v>
      </c>
      <c r="Q27" s="128" t="e">
        <f t="shared" si="30"/>
        <v>#DIV/0!</v>
      </c>
      <c r="R27" s="128">
        <f t="shared" si="30"/>
        <v>0</v>
      </c>
      <c r="S27" s="128" t="e">
        <f t="shared" si="30"/>
        <v>#DIV/0!</v>
      </c>
      <c r="T27" s="128" t="e">
        <f t="shared" si="30"/>
        <v>#DIV/0!</v>
      </c>
      <c r="U27" s="128" t="e">
        <f t="shared" si="30"/>
        <v>#DIV/0!</v>
      </c>
      <c r="V27" s="128">
        <f t="shared" si="30"/>
        <v>4.0712788974258507E-2</v>
      </c>
      <c r="W27" s="128" t="e">
        <f t="shared" si="30"/>
        <v>#DIV/0!</v>
      </c>
      <c r="X27" s="128" t="e">
        <f t="shared" si="30"/>
        <v>#DIV/0!</v>
      </c>
      <c r="Y27" s="128">
        <f t="shared" si="30"/>
        <v>0</v>
      </c>
      <c r="Z27" s="128">
        <f t="shared" si="30"/>
        <v>0</v>
      </c>
      <c r="AA27" s="128">
        <f t="shared" si="30"/>
        <v>0</v>
      </c>
      <c r="AB27" s="128">
        <f t="shared" si="30"/>
        <v>1.9313686108710919E-2</v>
      </c>
      <c r="AC27" s="128">
        <f t="shared" si="30"/>
        <v>1.7591975969233547E-2</v>
      </c>
      <c r="AD27" s="128">
        <f t="shared" si="30"/>
        <v>0</v>
      </c>
      <c r="AE27" s="128">
        <f t="shared" si="30"/>
        <v>0</v>
      </c>
      <c r="AF27" s="128" t="e">
        <f t="shared" si="30"/>
        <v>#DIV/0!</v>
      </c>
      <c r="AG27" s="128" t="e">
        <f t="shared" si="30"/>
        <v>#DIV/0!</v>
      </c>
      <c r="AH27" s="128" t="e">
        <f t="shared" si="30"/>
        <v>#DIV/0!</v>
      </c>
      <c r="AI27" s="128" t="e">
        <f t="shared" ref="AI27:BJ27" si="31">AI26/AI23</f>
        <v>#DIV/0!</v>
      </c>
      <c r="AJ27" s="128">
        <f t="shared" si="31"/>
        <v>0.28770682754913085</v>
      </c>
      <c r="AK27" s="128">
        <f t="shared" si="31"/>
        <v>5.3047333583114774E-2</v>
      </c>
      <c r="AL27" s="128">
        <f t="shared" si="31"/>
        <v>0</v>
      </c>
      <c r="AM27" s="128" t="e">
        <f t="shared" si="31"/>
        <v>#DIV/0!</v>
      </c>
      <c r="AN27" s="128">
        <f t="shared" si="31"/>
        <v>1.2744636769597768E-2</v>
      </c>
      <c r="AO27" s="128">
        <f t="shared" si="31"/>
        <v>5.3096490804653181E-2</v>
      </c>
      <c r="AP27" s="128">
        <f t="shared" si="31"/>
        <v>0.28385721265601632</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3.2678593531310397E-2</v>
      </c>
      <c r="BB27" s="128">
        <f t="shared" si="31"/>
        <v>4.5217391304347827E-2</v>
      </c>
      <c r="BC27" s="128">
        <f t="shared" si="31"/>
        <v>4.5217391304347827E-2</v>
      </c>
      <c r="BD27" s="128" t="e">
        <f t="shared" si="31"/>
        <v>#DIV/0!</v>
      </c>
      <c r="BE27" s="128">
        <f t="shared" si="31"/>
        <v>0.15443645083932853</v>
      </c>
      <c r="BF27" s="128">
        <f t="shared" si="31"/>
        <v>0</v>
      </c>
      <c r="BG27" s="128">
        <f t="shared" si="31"/>
        <v>9.398553716644531E-2</v>
      </c>
      <c r="BH27" s="128">
        <f t="shared" si="31"/>
        <v>3.3163748792139437E-2</v>
      </c>
      <c r="BI27" s="128">
        <f t="shared" si="31"/>
        <v>0</v>
      </c>
      <c r="BJ27" s="128">
        <f t="shared" si="31"/>
        <v>3.391878217274568E-2</v>
      </c>
    </row>
    <row r="28" spans="1:63" ht="15.7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c r="A29" s="15" t="s">
        <v>134</v>
      </c>
      <c r="B29" s="11" t="s">
        <v>208</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c r="A30" s="130" t="s">
        <v>134</v>
      </c>
      <c r="B30" s="5" t="s">
        <v>205</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c r="A32" s="130"/>
      <c r="B32" s="12" t="s">
        <v>206</v>
      </c>
      <c r="C32" s="9">
        <f>IF('Upto Month Current'!$F$4="",0,'Upto Month Current'!$F$4)</f>
        <v>54325</v>
      </c>
      <c r="D32" s="9">
        <f>IF('Upto Month Current'!$F$5="",0,'Upto Month Current'!$F$5)</f>
        <v>33087</v>
      </c>
      <c r="E32" s="9">
        <f>IF('Upto Month Current'!$F$6="",0,'Upto Month Current'!$F$6)</f>
        <v>51</v>
      </c>
      <c r="F32" s="9">
        <f>IF('Upto Month Current'!$F$7="",0,'Upto Month Current'!$F$7)</f>
        <v>5172</v>
      </c>
      <c r="G32" s="9">
        <f>IF('Upto Month Current'!$F$8="",0,'Upto Month Current'!$F$8)</f>
        <v>4016</v>
      </c>
      <c r="H32" s="9">
        <f>IF('Upto Month Current'!$F$9="",0,'Upto Month Current'!$F$9)</f>
        <v>0</v>
      </c>
      <c r="I32" s="9">
        <f>IF('Upto Month Current'!$F$10="",0,'Upto Month Current'!$F$10)</f>
        <v>0</v>
      </c>
      <c r="J32" s="9">
        <f>IF('Upto Month Current'!$F$11="",0,'Upto Month Current'!$F$11)</f>
        <v>0</v>
      </c>
      <c r="K32" s="9">
        <f>IF('Upto Month Current'!$F$12="",0,'Upto Month Current'!$F$12)</f>
        <v>9</v>
      </c>
      <c r="L32" s="9">
        <f>IF('Upto Month Current'!$F$13="",0,'Upto Month Current'!$F$13)</f>
        <v>646</v>
      </c>
      <c r="M32" s="9">
        <f>IF('Upto Month Current'!$F$14="",0,'Upto Month Current'!$F$14)</f>
        <v>1082</v>
      </c>
      <c r="N32" s="9">
        <f>IF('Upto Month Current'!$F$15="",0,'Upto Month Current'!$F$15)</f>
        <v>14</v>
      </c>
      <c r="O32" s="9">
        <f>IF('Upto Month Current'!$F$16="",0,'Upto Month Current'!$F$16)</f>
        <v>178</v>
      </c>
      <c r="P32" s="9">
        <f>IF('Upto Month Current'!$F$17="",0,'Upto Month Current'!$F$17)</f>
        <v>4130</v>
      </c>
      <c r="Q32" s="9">
        <f>IF('Upto Month Current'!$F$18="",0,'Upto Month Current'!$F$18)</f>
        <v>0</v>
      </c>
      <c r="R32" s="9">
        <f>IF('Upto Month Current'!$F$21="",0,'Upto Month Current'!$F$21)</f>
        <v>128</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0</v>
      </c>
      <c r="Z32" s="9">
        <f>IF('Upto Month Current'!$F$43="",0,'Upto Month Current'!$F$43)</f>
        <v>0</v>
      </c>
      <c r="AA32" s="9">
        <f>IF('Upto Month Current'!$F$44="",0,'Upto Month Current'!$F$44)</f>
        <v>0</v>
      </c>
      <c r="AB32" s="9">
        <f>IF('Upto Month Current'!$F$51="",0,'Upto Month Current'!$F$51)</f>
        <v>0</v>
      </c>
      <c r="AC32" s="123">
        <f t="shared" si="32"/>
        <v>102838</v>
      </c>
      <c r="AD32" s="9">
        <f>IF('Upto Month Current'!$F$19="",0,'Upto Month Current'!$F$19)</f>
        <v>157</v>
      </c>
      <c r="AE32" s="9">
        <f>IF('Upto Month Current'!$F$20="",0,'Upto Month Current'!$F$20)</f>
        <v>137</v>
      </c>
      <c r="AF32" s="9">
        <f>IF('Upto Month Current'!$F$22="",0,'Upto Month Current'!$F$22)</f>
        <v>921</v>
      </c>
      <c r="AG32" s="9">
        <f>IF('Upto Month Current'!$F$23="",0,'Upto Month Current'!$F$23)</f>
        <v>0</v>
      </c>
      <c r="AH32" s="9">
        <f>IF('Upto Month Current'!$F$24="",0,'Upto Month Current'!$F$24)</f>
        <v>0</v>
      </c>
      <c r="AI32" s="9">
        <f>IF('Upto Month Current'!$F$25="",0,'Upto Month Current'!$F$25)</f>
        <v>0</v>
      </c>
      <c r="AJ32" s="9">
        <f>IF('Upto Month Current'!$F$28="",0,'Upto Month Current'!$F$28)</f>
        <v>-1916</v>
      </c>
      <c r="AK32" s="9">
        <f>IF('Upto Month Current'!$F$29="",0,'Upto Month Current'!$F$29)</f>
        <v>14104</v>
      </c>
      <c r="AL32" s="9">
        <f>IF('Upto Month Current'!$F$31="",0,'Upto Month Current'!$F$31)</f>
        <v>0</v>
      </c>
      <c r="AM32" s="9">
        <f>IF('Upto Month Current'!$F$32="",0,'Upto Month Current'!$F$32)</f>
        <v>195</v>
      </c>
      <c r="AN32" s="9">
        <f>IF('Upto Month Current'!$F$33="",0,'Upto Month Current'!$F$33)</f>
        <v>48792</v>
      </c>
      <c r="AO32" s="9">
        <f>IF('Upto Month Current'!$F$34="",0,'Upto Month Current'!$F$34)</f>
        <v>10953</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819</v>
      </c>
      <c r="BC32" s="9">
        <f>IF('Upto Month Current'!$F$54="",0,'Upto Month Current'!$F$54)</f>
        <v>819</v>
      </c>
      <c r="BD32" s="9">
        <f>IF('Upto Month Current'!$F$55="",0,'Upto Month Current'!$F$55)</f>
        <v>0</v>
      </c>
      <c r="BE32" s="9">
        <f>IF('Upto Month Current'!$F$56="",0,'Upto Month Current'!$F$56)</f>
        <v>4935</v>
      </c>
      <c r="BF32" s="9">
        <f>IF('Upto Month Current'!$F$58="",0,'Upto Month Current'!$F$58)</f>
        <v>7788</v>
      </c>
      <c r="BG32" s="124">
        <f t="shared" si="34"/>
        <v>87704</v>
      </c>
      <c r="BH32" s="125">
        <f t="shared" si="35"/>
        <v>190542</v>
      </c>
      <c r="BI32" s="9">
        <f>IF('Upto Month Current'!$F$60="",0,'Upto Month Current'!$F$60)</f>
        <v>914</v>
      </c>
      <c r="BJ32" s="126">
        <f t="shared" si="33"/>
        <v>189628</v>
      </c>
      <c r="BK32">
        <f>'Upto Month Current'!$F$61</f>
        <v>189628</v>
      </c>
    </row>
    <row r="33" spans="1:63" ht="15.75">
      <c r="A33" s="130"/>
      <c r="B33" s="5" t="s">
        <v>204</v>
      </c>
      <c r="C33" s="128">
        <f t="shared" ref="C33:AH33" si="38">C32/C29</f>
        <v>2.1635926989449872E-2</v>
      </c>
      <c r="D33" s="128">
        <f t="shared" si="38"/>
        <v>8.4432751343544096E-2</v>
      </c>
      <c r="E33" s="128">
        <f t="shared" si="38"/>
        <v>4.0069138906348206E-4</v>
      </c>
      <c r="F33" s="128">
        <f t="shared" si="38"/>
        <v>2.6385331959309859E-2</v>
      </c>
      <c r="G33" s="128">
        <f t="shared" si="38"/>
        <v>2.9720848997957433E-2</v>
      </c>
      <c r="H33" s="128" t="e">
        <f t="shared" si="38"/>
        <v>#DIV/0!</v>
      </c>
      <c r="I33" s="128" t="e">
        <f t="shared" si="38"/>
        <v>#DIV/0!</v>
      </c>
      <c r="J33" s="128">
        <f t="shared" si="38"/>
        <v>0</v>
      </c>
      <c r="K33" s="128">
        <f t="shared" si="38"/>
        <v>6.2197650310988253E-3</v>
      </c>
      <c r="L33" s="128">
        <f t="shared" si="38"/>
        <v>2.1720856729766987E-2</v>
      </c>
      <c r="M33" s="128">
        <f t="shared" si="38"/>
        <v>2.2148983644142393E-2</v>
      </c>
      <c r="N33" s="128">
        <f t="shared" si="38"/>
        <v>5.6910569105691054E-2</v>
      </c>
      <c r="O33" s="128">
        <f t="shared" si="38"/>
        <v>2.9209058089924515E-2</v>
      </c>
      <c r="P33" s="128">
        <f t="shared" si="38"/>
        <v>2.5896664158515173E-2</v>
      </c>
      <c r="Q33" s="128" t="e">
        <f t="shared" si="38"/>
        <v>#DIV/0!</v>
      </c>
      <c r="R33" s="128">
        <f t="shared" si="38"/>
        <v>3.3152033152033154E-2</v>
      </c>
      <c r="S33" s="128" t="e">
        <f t="shared" si="38"/>
        <v>#DIV/0!</v>
      </c>
      <c r="T33" s="128" t="e">
        <f t="shared" si="38"/>
        <v>#DIV/0!</v>
      </c>
      <c r="U33" s="128" t="e">
        <f t="shared" si="38"/>
        <v>#DIV/0!</v>
      </c>
      <c r="V33" s="128">
        <f t="shared" si="38"/>
        <v>0</v>
      </c>
      <c r="W33" s="128" t="e">
        <f t="shared" si="38"/>
        <v>#DIV/0!</v>
      </c>
      <c r="X33" s="128" t="e">
        <f t="shared" si="38"/>
        <v>#DIV/0!</v>
      </c>
      <c r="Y33" s="128">
        <f t="shared" si="38"/>
        <v>0</v>
      </c>
      <c r="Z33" s="128" t="e">
        <f t="shared" si="38"/>
        <v>#DIV/0!</v>
      </c>
      <c r="AA33" s="128">
        <f t="shared" si="38"/>
        <v>0</v>
      </c>
      <c r="AB33" s="128" t="e">
        <f t="shared" si="38"/>
        <v>#DIV/0!</v>
      </c>
      <c r="AC33" s="128">
        <f t="shared" si="38"/>
        <v>2.832348115683455E-2</v>
      </c>
      <c r="AD33" s="128">
        <f t="shared" si="38"/>
        <v>3.0997038499506416E-2</v>
      </c>
      <c r="AE33" s="128">
        <f t="shared" si="38"/>
        <v>5.5553302785775107E-3</v>
      </c>
      <c r="AF33" s="128">
        <f t="shared" si="38"/>
        <v>0.16834216779382197</v>
      </c>
      <c r="AG33" s="128" t="e">
        <f t="shared" si="38"/>
        <v>#DIV/0!</v>
      </c>
      <c r="AH33" s="128" t="e">
        <f t="shared" si="38"/>
        <v>#DIV/0!</v>
      </c>
      <c r="AI33" s="128">
        <f t="shared" ref="AI33:BJ33" si="39">AI32/AI29</f>
        <v>0</v>
      </c>
      <c r="AJ33" s="128">
        <f t="shared" si="39"/>
        <v>-8.5250657400032931E-3</v>
      </c>
      <c r="AK33" s="128">
        <f t="shared" si="39"/>
        <v>3.630158317525603E-2</v>
      </c>
      <c r="AL33" s="128" t="e">
        <f t="shared" si="39"/>
        <v>#DIV/0!</v>
      </c>
      <c r="AM33" s="128">
        <f t="shared" si="39"/>
        <v>0.15069551777434312</v>
      </c>
      <c r="AN33" s="128">
        <f t="shared" si="39"/>
        <v>9.5566589299879545E-2</v>
      </c>
      <c r="AO33" s="128">
        <f t="shared" si="39"/>
        <v>5.7880107379145618E-2</v>
      </c>
      <c r="AP33" s="128">
        <f t="shared" si="39"/>
        <v>0</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7.4760383386581475E-2</v>
      </c>
      <c r="BC33" s="128">
        <f t="shared" si="39"/>
        <v>7.4739916043073548E-2</v>
      </c>
      <c r="BD33" s="128" t="e">
        <f t="shared" si="39"/>
        <v>#DIV/0!</v>
      </c>
      <c r="BE33" s="128">
        <f t="shared" si="39"/>
        <v>0.99939246658566216</v>
      </c>
      <c r="BF33" s="128">
        <f t="shared" si="39"/>
        <v>2.8806675691870658E-2</v>
      </c>
      <c r="BG33" s="128">
        <f t="shared" si="39"/>
        <v>5.2736870651436007E-2</v>
      </c>
      <c r="BH33" s="128">
        <f t="shared" si="39"/>
        <v>3.5992827955559317E-2</v>
      </c>
      <c r="BI33" s="128">
        <f t="shared" si="39"/>
        <v>1.061445377370542E-2</v>
      </c>
      <c r="BJ33" s="128">
        <f t="shared" si="39"/>
        <v>3.6412451450032732E-2</v>
      </c>
    </row>
    <row r="34" spans="1:63" ht="15.7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c r="A35" s="15" t="s">
        <v>135</v>
      </c>
      <c r="B35" s="11" t="s">
        <v>208</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c r="A36" s="130" t="s">
        <v>135</v>
      </c>
      <c r="B36" s="5" t="s">
        <v>205</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c r="A38" s="130"/>
      <c r="B38" s="12" t="s">
        <v>206</v>
      </c>
      <c r="C38" s="9">
        <f>IF('Upto Month Current'!$G$4="",0,'Upto Month Current'!$G$4)</f>
        <v>148969</v>
      </c>
      <c r="D38" s="9">
        <f>IF('Upto Month Current'!$G$5="",0,'Upto Month Current'!$G$5)</f>
        <v>113505</v>
      </c>
      <c r="E38" s="9">
        <f>IF('Upto Month Current'!$G$6="",0,'Upto Month Current'!$G$6)</f>
        <v>0</v>
      </c>
      <c r="F38" s="9">
        <f>IF('Upto Month Current'!$G$7="",0,'Upto Month Current'!$G$7)</f>
        <v>29215</v>
      </c>
      <c r="G38" s="9">
        <f>IF('Upto Month Current'!$G$8="",0,'Upto Month Current'!$G$8)</f>
        <v>10704</v>
      </c>
      <c r="H38" s="9">
        <f>IF('Upto Month Current'!$G$9="",0,'Upto Month Current'!$G$9)</f>
        <v>0</v>
      </c>
      <c r="I38" s="9">
        <f>IF('Upto Month Current'!$G$10="",0,'Upto Month Current'!$G$10)</f>
        <v>0</v>
      </c>
      <c r="J38" s="9">
        <f>IF('Upto Month Current'!$G$11="",0,'Upto Month Current'!$G$11)</f>
        <v>52366</v>
      </c>
      <c r="K38" s="9">
        <f>IF('Upto Month Current'!$G$12="",0,'Upto Month Current'!$G$12)</f>
        <v>3365</v>
      </c>
      <c r="L38" s="9">
        <f>IF('Upto Month Current'!$G$13="",0,'Upto Month Current'!$G$13)</f>
        <v>6837</v>
      </c>
      <c r="M38" s="9">
        <f>IF('Upto Month Current'!$G$14="",0,'Upto Month Current'!$G$14)</f>
        <v>9082</v>
      </c>
      <c r="N38" s="9">
        <f>IF('Upto Month Current'!$G$15="",0,'Upto Month Current'!$G$15)</f>
        <v>38</v>
      </c>
      <c r="O38" s="9">
        <f>IF('Upto Month Current'!$G$16="",0,'Upto Month Current'!$G$16)</f>
        <v>206</v>
      </c>
      <c r="P38" s="9">
        <f>IF('Upto Month Current'!$G$17="",0,'Upto Month Current'!$G$17)</f>
        <v>148</v>
      </c>
      <c r="Q38" s="9">
        <f>IF('Upto Month Current'!$G$18="",0,'Upto Month Current'!$G$18)</f>
        <v>0</v>
      </c>
      <c r="R38" s="9">
        <f>IF('Upto Month Current'!$G$21="",0,'Upto Month Current'!$G$21)</f>
        <v>132</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0</v>
      </c>
      <c r="Z38" s="9">
        <f>IF('Upto Month Current'!$G$43="",0,'Upto Month Current'!$G$43)</f>
        <v>0</v>
      </c>
      <c r="AA38" s="9">
        <f>IF('Upto Month Current'!$G$44="",0,'Upto Month Current'!$G$44)</f>
        <v>0</v>
      </c>
      <c r="AB38" s="9">
        <f>IF('Upto Month Current'!$G$51="",0,'Upto Month Current'!$G$51)</f>
        <v>0</v>
      </c>
      <c r="AC38" s="123">
        <f t="shared" si="40"/>
        <v>374567</v>
      </c>
      <c r="AD38" s="9">
        <f>IF('Upto Month Current'!$G$19="",0,'Upto Month Current'!$G$19)</f>
        <v>113</v>
      </c>
      <c r="AE38" s="9">
        <f>IF('Upto Month Current'!$G$20="",0,'Upto Month Current'!$G$20)</f>
        <v>344</v>
      </c>
      <c r="AF38" s="9">
        <f>IF('Upto Month Current'!$G$22="",0,'Upto Month Current'!$G$22)</f>
        <v>0</v>
      </c>
      <c r="AG38" s="9">
        <f>IF('Upto Month Current'!$G$23="",0,'Upto Month Current'!$G$23)</f>
        <v>0</v>
      </c>
      <c r="AH38" s="9">
        <f>IF('Upto Month Current'!$G$24="",0,'Upto Month Current'!$G$24)</f>
        <v>0</v>
      </c>
      <c r="AI38" s="9">
        <f>IF('Upto Month Current'!$G$25="",0,'Upto Month Current'!$G$25)</f>
        <v>0</v>
      </c>
      <c r="AJ38" s="9">
        <f>IF('Upto Month Current'!$G$28="",0,'Upto Month Current'!$G$28)</f>
        <v>393</v>
      </c>
      <c r="AK38" s="9">
        <f>IF('Upto Month Current'!$G$29="",0,'Upto Month Current'!$G$29)</f>
        <v>389</v>
      </c>
      <c r="AL38" s="9">
        <f>IF('Upto Month Current'!$G$31="",0,'Upto Month Current'!$G$31)</f>
        <v>10365</v>
      </c>
      <c r="AM38" s="9">
        <f>IF('Upto Month Current'!$G$32="",0,'Upto Month Current'!$G$32)</f>
        <v>0</v>
      </c>
      <c r="AN38" s="9">
        <f>IF('Upto Month Current'!$G$33="",0,'Upto Month Current'!$G$33)</f>
        <v>11647</v>
      </c>
      <c r="AO38" s="9">
        <f>IF('Upto Month Current'!$G$34="",0,'Upto Month Current'!$G$34)</f>
        <v>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1052</v>
      </c>
      <c r="BC38" s="9">
        <f>IF('Upto Month Current'!$G$54="",0,'Upto Month Current'!$G$54)</f>
        <v>1052</v>
      </c>
      <c r="BD38" s="9">
        <f>IF('Upto Month Current'!$G$55="",0,'Upto Month Current'!$G$55)</f>
        <v>0</v>
      </c>
      <c r="BE38" s="9">
        <f>IF('Upto Month Current'!$G$56="",0,'Upto Month Current'!$G$56)</f>
        <v>63</v>
      </c>
      <c r="BF38" s="9">
        <f>IF('Upto Month Current'!$G$58="",0,'Upto Month Current'!$G$58)</f>
        <v>0</v>
      </c>
      <c r="BG38" s="124">
        <f t="shared" si="42"/>
        <v>25418</v>
      </c>
      <c r="BH38" s="125">
        <f t="shared" si="43"/>
        <v>399985</v>
      </c>
      <c r="BI38" s="9">
        <f>IF('Upto Month Current'!$G$60="",0,'Upto Month Current'!$G$60)</f>
        <v>2808</v>
      </c>
      <c r="BJ38" s="126">
        <f t="shared" si="41"/>
        <v>397177</v>
      </c>
      <c r="BK38">
        <f>'Upto Month Current'!$G$61</f>
        <v>397174</v>
      </c>
    </row>
    <row r="39" spans="1:63" ht="15.75">
      <c r="A39" s="130"/>
      <c r="B39" s="5" t="s">
        <v>204</v>
      </c>
      <c r="C39" s="128">
        <f t="shared" ref="C39:AH39" si="46">C38/C35</f>
        <v>3.4682604428004415E-2</v>
      </c>
      <c r="D39" s="128">
        <f t="shared" si="46"/>
        <v>0.12424036112400284</v>
      </c>
      <c r="E39" s="128">
        <f t="shared" si="46"/>
        <v>0</v>
      </c>
      <c r="F39" s="128">
        <f t="shared" si="46"/>
        <v>4.515770030373055E-2</v>
      </c>
      <c r="G39" s="128">
        <f t="shared" si="46"/>
        <v>4.9225788353023957E-2</v>
      </c>
      <c r="H39" s="128" t="e">
        <f t="shared" si="46"/>
        <v>#DIV/0!</v>
      </c>
      <c r="I39" s="128" t="e">
        <f t="shared" si="46"/>
        <v>#DIV/0!</v>
      </c>
      <c r="J39" s="128">
        <f t="shared" si="46"/>
        <v>5.8714374291522264E-2</v>
      </c>
      <c r="K39" s="128">
        <f t="shared" si="46"/>
        <v>3.3482587064676619E-2</v>
      </c>
      <c r="L39" s="128">
        <f t="shared" si="46"/>
        <v>5.2091031687377623E-2</v>
      </c>
      <c r="M39" s="128">
        <f t="shared" si="46"/>
        <v>4.3618165750950934E-2</v>
      </c>
      <c r="N39" s="128">
        <f t="shared" si="46"/>
        <v>0.10734463276836158</v>
      </c>
      <c r="O39" s="128">
        <f t="shared" si="46"/>
        <v>3.7993360383622277E-2</v>
      </c>
      <c r="P39" s="128">
        <f t="shared" si="46"/>
        <v>1.6850734373220995E-2</v>
      </c>
      <c r="Q39" s="128" t="e">
        <f t="shared" si="46"/>
        <v>#DIV/0!</v>
      </c>
      <c r="R39" s="128">
        <f t="shared" si="46"/>
        <v>1.1766803351756106E-2</v>
      </c>
      <c r="S39" s="128" t="e">
        <f t="shared" si="46"/>
        <v>#DIV/0!</v>
      </c>
      <c r="T39" s="128" t="e">
        <f t="shared" si="46"/>
        <v>#DIV/0!</v>
      </c>
      <c r="U39" s="128" t="e">
        <f t="shared" si="46"/>
        <v>#DIV/0!</v>
      </c>
      <c r="V39" s="128" t="e">
        <f t="shared" si="46"/>
        <v>#DIV/0!</v>
      </c>
      <c r="W39" s="128" t="e">
        <f t="shared" si="46"/>
        <v>#DIV/0!</v>
      </c>
      <c r="X39" s="128" t="e">
        <f t="shared" si="46"/>
        <v>#DIV/0!</v>
      </c>
      <c r="Y39" s="128">
        <f t="shared" si="46"/>
        <v>0</v>
      </c>
      <c r="Z39" s="128">
        <f t="shared" si="46"/>
        <v>0</v>
      </c>
      <c r="AA39" s="128">
        <f t="shared" si="46"/>
        <v>0</v>
      </c>
      <c r="AB39" s="128" t="e">
        <f t="shared" si="46"/>
        <v>#DIV/0!</v>
      </c>
      <c r="AC39" s="128">
        <f t="shared" si="46"/>
        <v>4.9066585135077959E-2</v>
      </c>
      <c r="AD39" s="128">
        <f t="shared" si="46"/>
        <v>4.7518923465096723E-2</v>
      </c>
      <c r="AE39" s="128">
        <f t="shared" si="46"/>
        <v>13.23076923076923</v>
      </c>
      <c r="AF39" s="128">
        <f t="shared" si="46"/>
        <v>0</v>
      </c>
      <c r="AG39" s="128" t="e">
        <f t="shared" si="46"/>
        <v>#DIV/0!</v>
      </c>
      <c r="AH39" s="128" t="e">
        <f t="shared" si="46"/>
        <v>#DIV/0!</v>
      </c>
      <c r="AI39" s="128">
        <f t="shared" ref="AI39:BJ39" si="47">AI38/AI35</f>
        <v>0</v>
      </c>
      <c r="AJ39" s="128">
        <f t="shared" si="47"/>
        <v>4.1909271226565998E-3</v>
      </c>
      <c r="AK39" s="128">
        <f t="shared" si="47"/>
        <v>3.3400305668607145E-3</v>
      </c>
      <c r="AL39" s="128">
        <f t="shared" si="47"/>
        <v>1.8651714104222863E-2</v>
      </c>
      <c r="AM39" s="128">
        <f t="shared" si="47"/>
        <v>0</v>
      </c>
      <c r="AN39" s="128">
        <f t="shared" si="47"/>
        <v>2.9688635118084145E-2</v>
      </c>
      <c r="AO39" s="128">
        <f t="shared" si="47"/>
        <v>0</v>
      </c>
      <c r="AP39" s="128" t="e">
        <f t="shared" si="47"/>
        <v>#DIV/0!</v>
      </c>
      <c r="AQ39" s="128" t="e">
        <f t="shared" si="47"/>
        <v>#DIV/0!</v>
      </c>
      <c r="AR39" s="128" t="e">
        <f t="shared" si="47"/>
        <v>#DIV/0!</v>
      </c>
      <c r="AS39" s="128" t="e">
        <f t="shared" si="47"/>
        <v>#DIV/0!</v>
      </c>
      <c r="AT39" s="128" t="e">
        <f t="shared" si="47"/>
        <v>#DIV/0!</v>
      </c>
      <c r="AU39" s="128" t="e">
        <f t="shared" si="47"/>
        <v>#DIV/0!</v>
      </c>
      <c r="AV39" s="128">
        <f t="shared" si="47"/>
        <v>0</v>
      </c>
      <c r="AW39" s="128">
        <f t="shared" si="47"/>
        <v>0</v>
      </c>
      <c r="AX39" s="128" t="e">
        <f t="shared" si="47"/>
        <v>#DIV/0!</v>
      </c>
      <c r="AY39" s="128" t="e">
        <f t="shared" si="47"/>
        <v>#DIV/0!</v>
      </c>
      <c r="AZ39" s="128" t="e">
        <f t="shared" si="47"/>
        <v>#DIV/0!</v>
      </c>
      <c r="BA39" s="128" t="e">
        <f t="shared" si="47"/>
        <v>#DIV/0!</v>
      </c>
      <c r="BB39" s="128">
        <f t="shared" si="47"/>
        <v>0.38905325443786981</v>
      </c>
      <c r="BC39" s="128">
        <f t="shared" si="47"/>
        <v>0.38833517903285347</v>
      </c>
      <c r="BD39" s="128" t="e">
        <f t="shared" si="47"/>
        <v>#DIV/0!</v>
      </c>
      <c r="BE39" s="128">
        <f t="shared" si="47"/>
        <v>0.14221218961625282</v>
      </c>
      <c r="BF39" s="128">
        <f t="shared" si="47"/>
        <v>0</v>
      </c>
      <c r="BG39" s="128">
        <f t="shared" si="47"/>
        <v>2.097731267898555E-2</v>
      </c>
      <c r="BH39" s="128">
        <f t="shared" si="47"/>
        <v>4.5218828333959446E-2</v>
      </c>
      <c r="BI39" s="128">
        <f t="shared" si="47"/>
        <v>8.0322663691753199E-2</v>
      </c>
      <c r="BJ39" s="128">
        <f t="shared" si="47"/>
        <v>4.5079541850924262E-2</v>
      </c>
    </row>
    <row r="40" spans="1:63" ht="15.7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c r="A41" s="15" t="s">
        <v>136</v>
      </c>
      <c r="B41" s="11" t="s">
        <v>208</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c r="A42" s="130" t="s">
        <v>136</v>
      </c>
      <c r="B42" s="5" t="s">
        <v>205</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c r="A44" s="130"/>
      <c r="B44" s="12" t="s">
        <v>206</v>
      </c>
      <c r="C44" s="9">
        <f>IF('Upto Month Current'!$H$4="",0,'Upto Month Current'!$H$4)</f>
        <v>160459</v>
      </c>
      <c r="D44" s="9">
        <f>IF('Upto Month Current'!$H$5="",0,'Upto Month Current'!$H$5)</f>
        <v>104231</v>
      </c>
      <c r="E44" s="9">
        <f>IF('Upto Month Current'!$H$6="",0,'Upto Month Current'!$H$6)</f>
        <v>0</v>
      </c>
      <c r="F44" s="9">
        <f>IF('Upto Month Current'!$H$7="",0,'Upto Month Current'!$H$7)</f>
        <v>23078</v>
      </c>
      <c r="G44" s="9">
        <f>IF('Upto Month Current'!$H$8="",0,'Upto Month Current'!$H$8)</f>
        <v>10529</v>
      </c>
      <c r="H44" s="9">
        <f>IF('Upto Month Current'!$H$9="",0,'Upto Month Current'!$H$9)</f>
        <v>0</v>
      </c>
      <c r="I44" s="9">
        <f>IF('Upto Month Current'!$H$10="",0,'Upto Month Current'!$H$10)</f>
        <v>0</v>
      </c>
      <c r="J44" s="9">
        <f>IF('Upto Month Current'!$H$11="",0,'Upto Month Current'!$H$11)</f>
        <v>19998</v>
      </c>
      <c r="K44" s="9">
        <f>IF('Upto Month Current'!$H$12="",0,'Upto Month Current'!$H$12)</f>
        <v>344</v>
      </c>
      <c r="L44" s="9">
        <f>IF('Upto Month Current'!$H$13="",0,'Upto Month Current'!$H$13)</f>
        <v>8412</v>
      </c>
      <c r="M44" s="9">
        <f>IF('Upto Month Current'!$H$14="",0,'Upto Month Current'!$H$14)</f>
        <v>6551</v>
      </c>
      <c r="N44" s="9">
        <f>IF('Upto Month Current'!$H$15="",0,'Upto Month Current'!$H$15)</f>
        <v>4</v>
      </c>
      <c r="O44" s="9">
        <f>IF('Upto Month Current'!$H$16="",0,'Upto Month Current'!$H$16)</f>
        <v>360</v>
      </c>
      <c r="P44" s="9">
        <f>IF('Upto Month Current'!$H$17="",0,'Upto Month Current'!$H$17)</f>
        <v>12046</v>
      </c>
      <c r="Q44" s="9">
        <f>IF('Upto Month Current'!$H$18="",0,'Upto Month Current'!$H$18)</f>
        <v>0</v>
      </c>
      <c r="R44" s="9">
        <f>IF('Upto Month Current'!$H$21="",0,'Upto Month Current'!$H$21)</f>
        <v>134</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0</v>
      </c>
      <c r="Z44" s="9">
        <f>IF('Upto Month Current'!$H$43="",0,'Upto Month Current'!$H$43)</f>
        <v>0</v>
      </c>
      <c r="AA44" s="9">
        <f>IF('Upto Month Current'!$H$44="",0,'Upto Month Current'!$H$44)</f>
        <v>0</v>
      </c>
      <c r="AB44" s="9">
        <f>IF('Upto Month Current'!$H$51="",0,'Upto Month Current'!$H$51)</f>
        <v>0</v>
      </c>
      <c r="AC44" s="123">
        <f t="shared" si="48"/>
        <v>346146</v>
      </c>
      <c r="AD44" s="9">
        <f>IF('Upto Month Current'!$H$19="",0,'Upto Month Current'!$H$19)</f>
        <v>621</v>
      </c>
      <c r="AE44" s="9">
        <f>IF('Upto Month Current'!$H$20="",0,'Upto Month Current'!$H$20)</f>
        <v>52</v>
      </c>
      <c r="AF44" s="9">
        <f>IF('Upto Month Current'!$H$22="",0,'Upto Month Current'!$H$22)</f>
        <v>996</v>
      </c>
      <c r="AG44" s="9">
        <f>IF('Upto Month Current'!$H$23="",0,'Upto Month Current'!$H$23)</f>
        <v>0</v>
      </c>
      <c r="AH44" s="9">
        <f>IF('Upto Month Current'!$H$24="",0,'Upto Month Current'!$H$24)</f>
        <v>0</v>
      </c>
      <c r="AI44" s="9">
        <f>IF('Upto Month Current'!$H$25="",0,'Upto Month Current'!$H$25)</f>
        <v>264</v>
      </c>
      <c r="AJ44" s="9">
        <f>IF('Upto Month Current'!$H$28="",0,'Upto Month Current'!$H$28)</f>
        <v>1159</v>
      </c>
      <c r="AK44" s="9">
        <f>IF('Upto Month Current'!$H$29="",0,'Upto Month Current'!$H$29)</f>
        <v>1852</v>
      </c>
      <c r="AL44" s="9">
        <f>IF('Upto Month Current'!$H$31="",0,'Upto Month Current'!$H$31)</f>
        <v>0</v>
      </c>
      <c r="AM44" s="9">
        <f>IF('Upto Month Current'!$H$32="",0,'Upto Month Current'!$H$32)</f>
        <v>0</v>
      </c>
      <c r="AN44" s="9">
        <f>IF('Upto Month Current'!$H$33="",0,'Upto Month Current'!$H$33)</f>
        <v>8605</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138</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778</v>
      </c>
      <c r="BC44" s="9">
        <f>IF('Upto Month Current'!$H$54="",0,'Upto Month Current'!$H$54)</f>
        <v>778</v>
      </c>
      <c r="BD44" s="9">
        <f>IF('Upto Month Current'!$H$55="",0,'Upto Month Current'!$H$55)</f>
        <v>0</v>
      </c>
      <c r="BE44" s="9">
        <f>IF('Upto Month Current'!$H$56="",0,'Upto Month Current'!$H$56)</f>
        <v>195</v>
      </c>
      <c r="BF44" s="9">
        <f>IF('Upto Month Current'!$H$58="",0,'Upto Month Current'!$H$58)</f>
        <v>2005</v>
      </c>
      <c r="BG44" s="124">
        <f t="shared" si="50"/>
        <v>17443</v>
      </c>
      <c r="BH44" s="125">
        <f t="shared" si="51"/>
        <v>363589</v>
      </c>
      <c r="BI44" s="9">
        <f>IF('Upto Month Current'!$H$60="",0,'Upto Month Current'!$H$60)</f>
        <v>0</v>
      </c>
      <c r="BJ44" s="126">
        <f t="shared" si="49"/>
        <v>363589</v>
      </c>
      <c r="BK44">
        <f>'Upto Month Current'!$H$61</f>
        <v>363590</v>
      </c>
    </row>
    <row r="45" spans="1:63" ht="15.75">
      <c r="A45" s="130"/>
      <c r="B45" s="5" t="s">
        <v>204</v>
      </c>
      <c r="C45" s="128">
        <f t="shared" ref="C45:AH45" si="54">C44/C41</f>
        <v>2.7629131610602792E-2</v>
      </c>
      <c r="D45" s="128">
        <f t="shared" si="54"/>
        <v>0.10394971207911392</v>
      </c>
      <c r="E45" s="128">
        <f t="shared" si="54"/>
        <v>0</v>
      </c>
      <c r="F45" s="128">
        <f t="shared" si="54"/>
        <v>3.699648438815048E-2</v>
      </c>
      <c r="G45" s="128">
        <f t="shared" si="54"/>
        <v>3.3607195750983095E-2</v>
      </c>
      <c r="H45" s="128" t="e">
        <f t="shared" si="54"/>
        <v>#DIV/0!</v>
      </c>
      <c r="I45" s="128" t="e">
        <f t="shared" si="54"/>
        <v>#DIV/0!</v>
      </c>
      <c r="J45" s="128">
        <f t="shared" si="54"/>
        <v>5.7201371826078998E-2</v>
      </c>
      <c r="K45" s="128">
        <f t="shared" si="54"/>
        <v>4.049965269193186E-3</v>
      </c>
      <c r="L45" s="128">
        <f t="shared" si="54"/>
        <v>4.5906506150336715E-2</v>
      </c>
      <c r="M45" s="128">
        <f t="shared" si="54"/>
        <v>4.1043022811425134E-2</v>
      </c>
      <c r="N45" s="128">
        <f t="shared" si="54"/>
        <v>4.0650406504065045E-3</v>
      </c>
      <c r="O45" s="128">
        <f t="shared" si="54"/>
        <v>1.9448946515397084E-2</v>
      </c>
      <c r="P45" s="128">
        <f t="shared" si="54"/>
        <v>8.7914814733723062E-2</v>
      </c>
      <c r="Q45" s="128" t="e">
        <f t="shared" si="54"/>
        <v>#DIV/0!</v>
      </c>
      <c r="R45" s="128">
        <f t="shared" si="54"/>
        <v>2.0429943588961733E-2</v>
      </c>
      <c r="S45" s="128" t="e">
        <f t="shared" si="54"/>
        <v>#DIV/0!</v>
      </c>
      <c r="T45" s="128" t="e">
        <f t="shared" si="54"/>
        <v>#DIV/0!</v>
      </c>
      <c r="U45" s="128" t="e">
        <f t="shared" si="54"/>
        <v>#DIV/0!</v>
      </c>
      <c r="V45" s="128" t="e">
        <f t="shared" si="54"/>
        <v>#DIV/0!</v>
      </c>
      <c r="W45" s="128" t="e">
        <f t="shared" si="54"/>
        <v>#DIV/0!</v>
      </c>
      <c r="X45" s="128" t="e">
        <f t="shared" si="54"/>
        <v>#DIV/0!</v>
      </c>
      <c r="Y45" s="128">
        <f t="shared" si="54"/>
        <v>0</v>
      </c>
      <c r="Z45" s="128">
        <f t="shared" si="54"/>
        <v>0</v>
      </c>
      <c r="AA45" s="128">
        <f t="shared" si="54"/>
        <v>0</v>
      </c>
      <c r="AB45" s="128" t="e">
        <f t="shared" si="54"/>
        <v>#DIV/0!</v>
      </c>
      <c r="AC45" s="128">
        <f t="shared" si="54"/>
        <v>3.8848342913566238E-2</v>
      </c>
      <c r="AD45" s="128">
        <f t="shared" si="54"/>
        <v>6.2886075949367085E-2</v>
      </c>
      <c r="AE45" s="128">
        <f t="shared" si="54"/>
        <v>0.13506493506493505</v>
      </c>
      <c r="AF45" s="128">
        <f t="shared" si="54"/>
        <v>0.13982872385230943</v>
      </c>
      <c r="AG45" s="128" t="e">
        <f t="shared" si="54"/>
        <v>#DIV/0!</v>
      </c>
      <c r="AH45" s="128" t="e">
        <f t="shared" si="54"/>
        <v>#DIV/0!</v>
      </c>
      <c r="AI45" s="128">
        <f t="shared" ref="AI45:BJ45" si="55">AI44/AI41</f>
        <v>2.5700934579439252E-2</v>
      </c>
      <c r="AJ45" s="128">
        <f t="shared" si="55"/>
        <v>0.10714615882407322</v>
      </c>
      <c r="AK45" s="128">
        <f t="shared" si="55"/>
        <v>6.4477944504404139E-2</v>
      </c>
      <c r="AL45" s="128" t="e">
        <f t="shared" si="55"/>
        <v>#DIV/0!</v>
      </c>
      <c r="AM45" s="128">
        <f t="shared" si="55"/>
        <v>0</v>
      </c>
      <c r="AN45" s="128">
        <f t="shared" si="55"/>
        <v>3.0231700247685633E-2</v>
      </c>
      <c r="AO45" s="128">
        <f t="shared" si="55"/>
        <v>0</v>
      </c>
      <c r="AP45" s="128" t="e">
        <f t="shared" si="55"/>
        <v>#DIV/0!</v>
      </c>
      <c r="AQ45" s="128" t="e">
        <f t="shared" si="55"/>
        <v>#DIV/0!</v>
      </c>
      <c r="AR45" s="128" t="e">
        <f t="shared" si="55"/>
        <v>#DIV/0!</v>
      </c>
      <c r="AS45" s="128" t="e">
        <f t="shared" si="55"/>
        <v>#DIV/0!</v>
      </c>
      <c r="AT45" s="128" t="e">
        <f t="shared" si="55"/>
        <v>#DIV/0!</v>
      </c>
      <c r="AU45" s="128" t="e">
        <f t="shared" si="55"/>
        <v>#DIV/0!</v>
      </c>
      <c r="AV45" s="128">
        <f t="shared" si="55"/>
        <v>0</v>
      </c>
      <c r="AW45" s="128">
        <f t="shared" si="55"/>
        <v>0.13855421686746988</v>
      </c>
      <c r="AX45" s="128">
        <f t="shared" si="55"/>
        <v>0</v>
      </c>
      <c r="AY45" s="128" t="e">
        <f t="shared" si="55"/>
        <v>#DIV/0!</v>
      </c>
      <c r="AZ45" s="128" t="e">
        <f t="shared" si="55"/>
        <v>#DIV/0!</v>
      </c>
      <c r="BA45" s="128" t="e">
        <f t="shared" si="55"/>
        <v>#DIV/0!</v>
      </c>
      <c r="BB45" s="128">
        <f t="shared" si="55"/>
        <v>0.20260416666666667</v>
      </c>
      <c r="BC45" s="128">
        <f t="shared" si="55"/>
        <v>0.20260416666666667</v>
      </c>
      <c r="BD45" s="128" t="e">
        <f t="shared" si="55"/>
        <v>#DIV/0!</v>
      </c>
      <c r="BE45" s="128">
        <f t="shared" si="55"/>
        <v>1.974283689379366E-2</v>
      </c>
      <c r="BF45" s="128">
        <f t="shared" si="55"/>
        <v>0.72070452911574412</v>
      </c>
      <c r="BG45" s="128">
        <f t="shared" si="55"/>
        <v>1.015325577944821E-3</v>
      </c>
      <c r="BH45" s="128">
        <f t="shared" si="55"/>
        <v>1.3936006955642372E-2</v>
      </c>
      <c r="BI45" s="128" t="e">
        <f t="shared" si="55"/>
        <v>#DIV/0!</v>
      </c>
      <c r="BJ45" s="128">
        <f t="shared" si="55"/>
        <v>1.3936006955642372E-2</v>
      </c>
    </row>
    <row r="46" spans="1:63" ht="15.7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c r="A47" s="15" t="s">
        <v>32</v>
      </c>
      <c r="B47" s="11" t="s">
        <v>208</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c r="A48" s="130" t="s">
        <v>32</v>
      </c>
      <c r="B48" s="5" t="s">
        <v>205</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c r="A50" s="130"/>
      <c r="B50" s="12" t="s">
        <v>206</v>
      </c>
      <c r="C50" s="9">
        <f>IF('Upto Month Current'!$I$4="",0,'Upto Month Current'!$I$4)</f>
        <v>369</v>
      </c>
      <c r="D50" s="9">
        <f>IF('Upto Month Current'!$I$5="",0,'Upto Month Current'!$I$5)</f>
        <v>229</v>
      </c>
      <c r="E50" s="9">
        <f>IF('Upto Month Current'!$I$6="",0,'Upto Month Current'!$I$6)</f>
        <v>0</v>
      </c>
      <c r="F50" s="9">
        <f>IF('Upto Month Current'!$I$7="",0,'Upto Month Current'!$I$7)</f>
        <v>61</v>
      </c>
      <c r="G50" s="9">
        <f>IF('Upto Month Current'!$I$8="",0,'Upto Month Current'!$I$8)</f>
        <v>23</v>
      </c>
      <c r="H50" s="9">
        <f>IF('Upto Month Current'!$I$9="",0,'Upto Month Current'!$I$9)</f>
        <v>0</v>
      </c>
      <c r="I50" s="9">
        <f>IF('Upto Month Current'!$I$10="",0,'Upto Month Current'!$I$10)</f>
        <v>0</v>
      </c>
      <c r="J50" s="9">
        <f>IF('Upto Month Current'!$I$11="",0,'Upto Month Current'!$I$11)</f>
        <v>0</v>
      </c>
      <c r="K50" s="9">
        <f>IF('Upto Month Current'!$I$12="",0,'Upto Month Current'!$I$12)</f>
        <v>0</v>
      </c>
      <c r="L50" s="9">
        <f>IF('Upto Month Current'!$I$13="",0,'Upto Month Current'!$I$13)</f>
        <v>0</v>
      </c>
      <c r="M50" s="9">
        <f>IF('Upto Month Current'!$I$14="",0,'Upto Month Current'!$I$14)</f>
        <v>3</v>
      </c>
      <c r="N50" s="9">
        <f>IF('Upto Month Current'!$I$15="",0,'Upto Month Current'!$I$15)</f>
        <v>0</v>
      </c>
      <c r="O50" s="9">
        <f>IF('Upto Month Current'!$I$16="",0,'Upto Month Current'!$I$16)</f>
        <v>0</v>
      </c>
      <c r="P50" s="9">
        <f>IF('Upto Month Current'!$I$17="",0,'Upto Month Current'!$I$17)</f>
        <v>0</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3">
        <f t="shared" si="56"/>
        <v>685</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20048</v>
      </c>
      <c r="AK50" s="9">
        <f>IF('Upto Month Current'!$I$29="",0,'Upto Month Current'!$I$29)</f>
        <v>0</v>
      </c>
      <c r="AL50" s="9">
        <f>IF('Upto Month Current'!$I$31="",0,'Upto Month Current'!$I$31)</f>
        <v>280269</v>
      </c>
      <c r="AM50" s="9">
        <f>IF('Upto Month Current'!$I$32="",0,'Upto Month Current'!$I$32)</f>
        <v>0</v>
      </c>
      <c r="AN50" s="9">
        <f>IF('Upto Month Current'!$I$33="",0,'Upto Month Current'!$I$33)</f>
        <v>0</v>
      </c>
      <c r="AO50" s="9">
        <f>IF('Upto Month Current'!$I$34="",0,'Upto Month Current'!$I$34)</f>
        <v>2677</v>
      </c>
      <c r="AP50" s="9">
        <f>IF('Upto Month Current'!$I$36="",0,'Upto Month Current'!$I$36)</f>
        <v>0</v>
      </c>
      <c r="AQ50" s="9">
        <f>IF('Upto Month Current'!$I$37="",0,'Upto Month Current'!$I$37)</f>
        <v>5122</v>
      </c>
      <c r="AR50" s="9">
        <v>0</v>
      </c>
      <c r="AS50" s="9">
        <f>IF('Upto Month Current'!$I$38="",0,'Upto Month Current'!$I$38)</f>
        <v>0</v>
      </c>
      <c r="AT50" s="9">
        <f>IF('Upto Month Current'!$I$41="",0,'Upto Month Current'!$I$41)</f>
        <v>4271</v>
      </c>
      <c r="AU50" s="9">
        <v>0</v>
      </c>
      <c r="AV50" s="9">
        <f>IF('Upto Month Current'!$I$45="",0,'Upto Month Current'!$I$45)</f>
        <v>0</v>
      </c>
      <c r="AW50" s="9">
        <f>IF('Upto Month Current'!$I$46="",0,'Upto Month Current'!$I$46)</f>
        <v>0</v>
      </c>
      <c r="AX50" s="9">
        <f>IF('Upto Month Current'!$I$47="",0,'Upto Month Current'!$I$47)</f>
        <v>0</v>
      </c>
      <c r="AY50" s="9">
        <f>IF('Upto Month Current'!$I$49="",0,'Upto Month Current'!$I$49)</f>
        <v>5136</v>
      </c>
      <c r="AZ50" s="9">
        <f>IF('Upto Month Current'!$I$50="",0,'Upto Month Current'!$I$50)</f>
        <v>21152</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299</v>
      </c>
      <c r="BG50" s="124">
        <f t="shared" si="58"/>
        <v>338974</v>
      </c>
      <c r="BH50" s="125">
        <f t="shared" si="59"/>
        <v>339659</v>
      </c>
      <c r="BI50" s="9">
        <f>IF('Upto Month Current'!$I$60="",0,'Upto Month Current'!$I$60)-'Upto Month Current'!I57</f>
        <v>0</v>
      </c>
      <c r="BJ50" s="126">
        <f t="shared" si="57"/>
        <v>339659</v>
      </c>
      <c r="BK50" s="101">
        <f>'Upto Month Current'!$I$61</f>
        <v>339660</v>
      </c>
    </row>
    <row r="51" spans="1:64" ht="15.75">
      <c r="A51" s="130"/>
      <c r="B51" s="5" t="s">
        <v>204</v>
      </c>
      <c r="C51" s="128">
        <f t="shared" ref="C51:AH51" si="62">C50/C47</f>
        <v>2.4964481428861377E-2</v>
      </c>
      <c r="D51" s="128">
        <f t="shared" si="62"/>
        <v>8.9593114241001567E-2</v>
      </c>
      <c r="E51" s="128">
        <f t="shared" si="62"/>
        <v>0</v>
      </c>
      <c r="F51" s="128">
        <f t="shared" si="62"/>
        <v>3.4424379232505645E-2</v>
      </c>
      <c r="G51" s="128">
        <f t="shared" si="62"/>
        <v>3.6334913112164295E-2</v>
      </c>
      <c r="H51" s="128" t="e">
        <f t="shared" si="62"/>
        <v>#DIV/0!</v>
      </c>
      <c r="I51" s="128" t="e">
        <f t="shared" si="62"/>
        <v>#DIV/0!</v>
      </c>
      <c r="J51" s="128">
        <f t="shared" si="62"/>
        <v>0</v>
      </c>
      <c r="K51" s="128" t="e">
        <f t="shared" si="62"/>
        <v>#DIV/0!</v>
      </c>
      <c r="L51" s="128">
        <f t="shared" si="62"/>
        <v>0</v>
      </c>
      <c r="M51" s="128">
        <f t="shared" si="62"/>
        <v>2.5210084033613446E-2</v>
      </c>
      <c r="N51" s="128" t="e">
        <f t="shared" si="62"/>
        <v>#DIV/0!</v>
      </c>
      <c r="O51" s="128" t="e">
        <f t="shared" si="62"/>
        <v>#DIV/0!</v>
      </c>
      <c r="P51" s="128">
        <f t="shared" si="62"/>
        <v>0</v>
      </c>
      <c r="Q51" s="128" t="e">
        <f t="shared" si="62"/>
        <v>#DIV/0!</v>
      </c>
      <c r="R51" s="128">
        <f t="shared" si="62"/>
        <v>0</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3.1963044188325324E-2</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0.10351308370680931</v>
      </c>
      <c r="AK51" s="128">
        <f t="shared" si="63"/>
        <v>0</v>
      </c>
      <c r="AL51" s="128">
        <f t="shared" si="63"/>
        <v>4.4387095752431029E-2</v>
      </c>
      <c r="AM51" s="128" t="e">
        <f t="shared" si="63"/>
        <v>#DIV/0!</v>
      </c>
      <c r="AN51" s="128" t="e">
        <f t="shared" si="63"/>
        <v>#DIV/0!</v>
      </c>
      <c r="AO51" s="128" t="e">
        <f t="shared" si="63"/>
        <v>#DIV/0!</v>
      </c>
      <c r="AP51" s="128" t="e">
        <f t="shared" si="63"/>
        <v>#DIV/0!</v>
      </c>
      <c r="AQ51" s="128">
        <f t="shared" si="63"/>
        <v>5.6373309736227504E-3</v>
      </c>
      <c r="AR51" s="128" t="e">
        <f t="shared" si="63"/>
        <v>#DIV/0!</v>
      </c>
      <c r="AS51" s="128" t="e">
        <f t="shared" si="63"/>
        <v>#DIV/0!</v>
      </c>
      <c r="AT51" s="128">
        <f t="shared" si="63"/>
        <v>7.4707536872743556E-3</v>
      </c>
      <c r="AU51" s="128" t="e">
        <f t="shared" si="63"/>
        <v>#DIV/0!</v>
      </c>
      <c r="AV51" s="128" t="e">
        <f t="shared" si="63"/>
        <v>#DIV/0!</v>
      </c>
      <c r="AW51" s="128" t="e">
        <f t="shared" si="63"/>
        <v>#DIV/0!</v>
      </c>
      <c r="AX51" s="128" t="e">
        <f t="shared" si="63"/>
        <v>#DIV/0!</v>
      </c>
      <c r="AY51" s="128">
        <f t="shared" si="63"/>
        <v>3.5229720274923521E-2</v>
      </c>
      <c r="AZ51" s="128">
        <f t="shared" si="63"/>
        <v>2.1413371613919503E-2</v>
      </c>
      <c r="BA51" s="128" t="e">
        <f t="shared" si="63"/>
        <v>#DIV/0!</v>
      </c>
      <c r="BB51" s="128" t="e">
        <f t="shared" si="63"/>
        <v>#DIV/0!</v>
      </c>
      <c r="BC51" s="128" t="e">
        <f t="shared" si="63"/>
        <v>#DIV/0!</v>
      </c>
      <c r="BD51" s="128" t="e">
        <f t="shared" si="63"/>
        <v>#DIV/0!</v>
      </c>
      <c r="BE51" s="128" t="e">
        <f t="shared" si="63"/>
        <v>#DIV/0!</v>
      </c>
      <c r="BF51" s="128">
        <f t="shared" si="63"/>
        <v>3.4703683929524828E-3</v>
      </c>
      <c r="BG51" s="128">
        <f t="shared" si="63"/>
        <v>3.6773052722933394E-2</v>
      </c>
      <c r="BH51" s="128">
        <f t="shared" si="63"/>
        <v>3.6761895835360422E-2</v>
      </c>
      <c r="BI51" s="128">
        <f t="shared" si="63"/>
        <v>0</v>
      </c>
      <c r="BJ51" s="128">
        <f t="shared" si="63"/>
        <v>3.9338883368194778E-2</v>
      </c>
    </row>
    <row r="52" spans="1:64" ht="15.7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c r="A53" s="15" t="s">
        <v>137</v>
      </c>
      <c r="B53" s="11" t="s">
        <v>208</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c r="A54" s="130" t="s">
        <v>137</v>
      </c>
      <c r="B54" s="5" t="s">
        <v>205</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c r="A56" s="130"/>
      <c r="B56" s="12" t="s">
        <v>206</v>
      </c>
      <c r="C56" s="9">
        <f>IF('Upto Month Current'!$J$4="",0,'Upto Month Current'!$J$4)</f>
        <v>21107</v>
      </c>
      <c r="D56" s="9">
        <f>IF('Upto Month Current'!$J$5="",0,'Upto Month Current'!$J$5)</f>
        <v>12520</v>
      </c>
      <c r="E56" s="9">
        <f>IF('Upto Month Current'!$J$6="",0,'Upto Month Current'!$J$6)</f>
        <v>0</v>
      </c>
      <c r="F56" s="9">
        <f>IF('Upto Month Current'!$J$7="",0,'Upto Month Current'!$J$7)</f>
        <v>2608</v>
      </c>
      <c r="G56" s="9">
        <f>IF('Upto Month Current'!$J$8="",0,'Upto Month Current'!$J$8)</f>
        <v>1452</v>
      </c>
      <c r="H56" s="9">
        <f>IF('Upto Month Current'!$J$9="",0,'Upto Month Current'!$J$9)</f>
        <v>0</v>
      </c>
      <c r="I56" s="9">
        <f>IF('Upto Month Current'!$J$10="",0,'Upto Month Current'!$J$10)</f>
        <v>0</v>
      </c>
      <c r="J56" s="9">
        <f>IF('Upto Month Current'!$J$11="",0,'Upto Month Current'!$J$11)</f>
        <v>0</v>
      </c>
      <c r="K56" s="9">
        <f>IF('Upto Month Current'!$J$12="",0,'Upto Month Current'!$J$12)</f>
        <v>0</v>
      </c>
      <c r="L56" s="9">
        <f>IF('Upto Month Current'!$J$13="",0,'Upto Month Current'!$J$13)</f>
        <v>130</v>
      </c>
      <c r="M56" s="9">
        <f>IF('Upto Month Current'!$J$14="",0,'Upto Month Current'!$J$14)</f>
        <v>1886</v>
      </c>
      <c r="N56" s="9">
        <f>IF('Upto Month Current'!$J$15="",0,'Upto Month Current'!$J$15)</f>
        <v>515</v>
      </c>
      <c r="O56" s="9">
        <f>IF('Upto Month Current'!$J$16="",0,'Upto Month Current'!$J$16)</f>
        <v>0</v>
      </c>
      <c r="P56" s="9">
        <f>IF('Upto Month Current'!$J$17="",0,'Upto Month Current'!$J$17)</f>
        <v>207</v>
      </c>
      <c r="Q56" s="9">
        <f>IF('Upto Month Current'!$J$18="",0,'Upto Month Current'!$J$18)</f>
        <v>0</v>
      </c>
      <c r="R56" s="9">
        <f>IF('Upto Month Current'!$J$21="",0,'Upto Month Current'!$J$21)</f>
        <v>148</v>
      </c>
      <c r="S56" s="9">
        <f>IF('Upto Month Current'!$J$26="",0,'Upto Month Current'!$J$26)</f>
        <v>9990</v>
      </c>
      <c r="T56" s="9">
        <f>IF('Upto Month Current'!$J$27="",0,'Upto Month Current'!$J$27)</f>
        <v>187945</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0</v>
      </c>
      <c r="Z56" s="9">
        <f>IF('Upto Month Current'!$J$43="",0,'Upto Month Current'!$J$43)</f>
        <v>0</v>
      </c>
      <c r="AA56" s="9">
        <f>IF('Upto Month Current'!$J$44="",0,'Upto Month Current'!$J$44)</f>
        <v>0</v>
      </c>
      <c r="AB56" s="9">
        <f>IF('Upto Month Current'!$J$51="",0,'Upto Month Current'!$J$51)</f>
        <v>0</v>
      </c>
      <c r="AC56" s="123">
        <f t="shared" si="64"/>
        <v>238508</v>
      </c>
      <c r="AD56" s="9">
        <f>IF('Upto Month Current'!$J$19="",0,'Upto Month Current'!$J$19)</f>
        <v>10</v>
      </c>
      <c r="AE56" s="9">
        <f>IF('Upto Month Current'!$J$20="",0,'Upto Month Current'!$J$20)</f>
        <v>11</v>
      </c>
      <c r="AF56" s="9">
        <f>IF('Upto Month Current'!$J$22="",0,'Upto Month Current'!$J$22)</f>
        <v>220</v>
      </c>
      <c r="AG56" s="9">
        <f>IF('Upto Month Current'!$J$23="",0,'Upto Month Current'!$J$23)</f>
        <v>0</v>
      </c>
      <c r="AH56" s="9">
        <f>IF('Upto Month Current'!$J$24="",0,'Upto Month Current'!$J$24)</f>
        <v>0</v>
      </c>
      <c r="AI56" s="9">
        <f>IF('Upto Month Current'!$J$25="",0,'Upto Month Current'!$J$25)</f>
        <v>0</v>
      </c>
      <c r="AJ56" s="9">
        <f>IF('Upto Month Current'!$J$28="",0,'Upto Month Current'!$J$28)</f>
        <v>33</v>
      </c>
      <c r="AK56" s="9">
        <f>IF('Upto Month Current'!$J$29="",0,'Upto Month Current'!$J$29)</f>
        <v>6330</v>
      </c>
      <c r="AL56" s="9">
        <f>IF('Upto Month Current'!$J$31="",0,'Upto Month Current'!$J$31)</f>
        <v>-1635</v>
      </c>
      <c r="AM56" s="9">
        <f>IF('Upto Month Current'!$J$32="",0,'Upto Month Current'!$J$32)</f>
        <v>4</v>
      </c>
      <c r="AN56" s="9">
        <f>IF('Upto Month Current'!$J$33="",0,'Upto Month Current'!$J$33)</f>
        <v>9118</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14</v>
      </c>
      <c r="AX56" s="9">
        <f>IF('Upto Month Current'!$J$47="",0,'Upto Month Current'!$J$47)</f>
        <v>0</v>
      </c>
      <c r="AY56" s="9">
        <f>IF('Upto Month Current'!$J$49="",0,'Upto Month Current'!$J$49)</f>
        <v>0</v>
      </c>
      <c r="AZ56" s="9">
        <f>IF('Upto Month Current'!$J$50="",0,'Upto Month Current'!$J$50)</f>
        <v>0</v>
      </c>
      <c r="BA56" s="9">
        <f>IF('Upto Month Current'!$J$52="",0,'Upto Month Current'!$J$52)</f>
        <v>0</v>
      </c>
      <c r="BB56" s="9">
        <f>IF('Upto Month Current'!$J$53="",0,'Upto Month Current'!$J$53)</f>
        <v>1140</v>
      </c>
      <c r="BC56" s="9">
        <f>IF('Upto Month Current'!$J$54="",0,'Upto Month Current'!$J$54)</f>
        <v>1140</v>
      </c>
      <c r="BD56" s="9">
        <f>IF('Upto Month Current'!$J$55="",0,'Upto Month Current'!$J$55)</f>
        <v>0</v>
      </c>
      <c r="BE56" s="9">
        <f>IF('Upto Month Current'!$J$56="",0,'Upto Month Current'!$J$56)</f>
        <v>66</v>
      </c>
      <c r="BF56" s="9">
        <f>IF('Upto Month Current'!$J$58="",0,'Upto Month Current'!$J$58)</f>
        <v>659</v>
      </c>
      <c r="BG56" s="124">
        <f t="shared" si="66"/>
        <v>17110</v>
      </c>
      <c r="BH56" s="125">
        <f t="shared" si="67"/>
        <v>255618</v>
      </c>
      <c r="BI56" s="9">
        <f>IF('Upto Month Current'!$J$60="",0,'Upto Month Current'!$J$60)</f>
        <v>0</v>
      </c>
      <c r="BJ56" s="126">
        <f t="shared" si="65"/>
        <v>255618</v>
      </c>
      <c r="BK56">
        <f>'Upto Month Current'!$J$61</f>
        <v>255615</v>
      </c>
      <c r="BL56" s="30"/>
    </row>
    <row r="57" spans="1:64" ht="15.75">
      <c r="A57" s="130"/>
      <c r="B57" s="5" t="s">
        <v>204</v>
      </c>
      <c r="C57" s="128">
        <f t="shared" ref="C57:AH57" si="69">C56/C53</f>
        <v>2.389294078893003E-2</v>
      </c>
      <c r="D57" s="128">
        <f t="shared" si="69"/>
        <v>8.7592875033232126E-2</v>
      </c>
      <c r="E57" s="128">
        <f t="shared" si="69"/>
        <v>0</v>
      </c>
      <c r="F57" s="128">
        <f t="shared" si="69"/>
        <v>3.7728752260397833E-2</v>
      </c>
      <c r="G57" s="128">
        <f t="shared" si="69"/>
        <v>2.2876228888328711E-2</v>
      </c>
      <c r="H57" s="128" t="e">
        <f t="shared" si="69"/>
        <v>#DIV/0!</v>
      </c>
      <c r="I57" s="128" t="e">
        <f t="shared" si="69"/>
        <v>#DIV/0!</v>
      </c>
      <c r="J57" s="128" t="e">
        <f t="shared" si="69"/>
        <v>#DIV/0!</v>
      </c>
      <c r="K57" s="128">
        <f t="shared" si="69"/>
        <v>0</v>
      </c>
      <c r="L57" s="128">
        <f t="shared" si="69"/>
        <v>8.8135593220338981E-2</v>
      </c>
      <c r="M57" s="128">
        <f t="shared" si="69"/>
        <v>3.0023719693713487E-2</v>
      </c>
      <c r="N57" s="128">
        <f t="shared" si="69"/>
        <v>8.9347675225537826E-2</v>
      </c>
      <c r="O57" s="128">
        <f t="shared" si="69"/>
        <v>0</v>
      </c>
      <c r="P57" s="128">
        <f t="shared" si="69"/>
        <v>2.5283986808354707E-2</v>
      </c>
      <c r="Q57" s="128" t="e">
        <f t="shared" si="69"/>
        <v>#DIV/0!</v>
      </c>
      <c r="R57" s="128">
        <f t="shared" si="69"/>
        <v>0.15148413510747186</v>
      </c>
      <c r="S57" s="128">
        <f t="shared" si="69"/>
        <v>1.3098461356916682E-2</v>
      </c>
      <c r="T57" s="128">
        <f t="shared" si="69"/>
        <v>0.18728071530282089</v>
      </c>
      <c r="U57" s="128" t="e">
        <f t="shared" si="69"/>
        <v>#DIV/0!</v>
      </c>
      <c r="V57" s="128" t="e">
        <f t="shared" si="69"/>
        <v>#DIV/0!</v>
      </c>
      <c r="W57" s="128" t="e">
        <f t="shared" si="69"/>
        <v>#DIV/0!</v>
      </c>
      <c r="X57" s="128" t="e">
        <f t="shared" si="69"/>
        <v>#DIV/0!</v>
      </c>
      <c r="Y57" s="128">
        <f t="shared" si="69"/>
        <v>0</v>
      </c>
      <c r="Z57" s="128">
        <f t="shared" si="69"/>
        <v>0</v>
      </c>
      <c r="AA57" s="128">
        <f t="shared" si="69"/>
        <v>0</v>
      </c>
      <c r="AB57" s="128" t="e">
        <f t="shared" si="69"/>
        <v>#DIV/0!</v>
      </c>
      <c r="AC57" s="128">
        <f t="shared" si="69"/>
        <v>7.8325924091753527E-2</v>
      </c>
      <c r="AD57" s="128">
        <f t="shared" si="69"/>
        <v>6.038647342995169E-3</v>
      </c>
      <c r="AE57" s="128">
        <f t="shared" si="69"/>
        <v>0.11224489795918367</v>
      </c>
      <c r="AF57" s="128">
        <f t="shared" si="69"/>
        <v>0.17915309446254071</v>
      </c>
      <c r="AG57" s="128" t="e">
        <f t="shared" si="69"/>
        <v>#DIV/0!</v>
      </c>
      <c r="AH57" s="128" t="e">
        <f t="shared" si="69"/>
        <v>#DIV/0!</v>
      </c>
      <c r="AI57" s="128">
        <f t="shared" ref="AI57:BJ57" si="70">AI56/AI53</f>
        <v>0</v>
      </c>
      <c r="AJ57" s="128">
        <f t="shared" si="70"/>
        <v>5.9171597633136093E-3</v>
      </c>
      <c r="AK57" s="128">
        <f t="shared" si="70"/>
        <v>2.8471191472136014E-2</v>
      </c>
      <c r="AL57" s="128">
        <f t="shared" si="70"/>
        <v>-8.759663757493933E-3</v>
      </c>
      <c r="AM57" s="128" t="e">
        <f t="shared" si="70"/>
        <v>#DIV/0!</v>
      </c>
      <c r="AN57" s="128">
        <f t="shared" si="70"/>
        <v>2.813311858612412E-2</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0</v>
      </c>
      <c r="AW57" s="128">
        <f t="shared" si="70"/>
        <v>5.7142857142857141E-2</v>
      </c>
      <c r="AX57" s="128">
        <f t="shared" si="70"/>
        <v>0</v>
      </c>
      <c r="AY57" s="128" t="e">
        <f t="shared" si="70"/>
        <v>#DIV/0!</v>
      </c>
      <c r="AZ57" s="128" t="e">
        <f t="shared" si="70"/>
        <v>#DIV/0!</v>
      </c>
      <c r="BA57" s="128" t="e">
        <f t="shared" si="70"/>
        <v>#DIV/0!</v>
      </c>
      <c r="BB57" s="128">
        <f t="shared" si="70"/>
        <v>5.3644534374852948E-2</v>
      </c>
      <c r="BC57" s="128">
        <f t="shared" si="70"/>
        <v>5.3644534374852948E-2</v>
      </c>
      <c r="BD57" s="128">
        <f t="shared" si="70"/>
        <v>0</v>
      </c>
      <c r="BE57" s="128">
        <f t="shared" si="70"/>
        <v>3.5087719298245612E-2</v>
      </c>
      <c r="BF57" s="128">
        <f t="shared" si="70"/>
        <v>-6.3896214706794909E-3</v>
      </c>
      <c r="BG57" s="128">
        <f t="shared" si="70"/>
        <v>2.5007600205790188E-2</v>
      </c>
      <c r="BH57" s="128">
        <f t="shared" si="70"/>
        <v>6.8543838286546158E-2</v>
      </c>
      <c r="BI57" s="128">
        <f t="shared" si="70"/>
        <v>0</v>
      </c>
      <c r="BJ57" s="128">
        <f t="shared" si="70"/>
        <v>6.85456763354136E-2</v>
      </c>
    </row>
    <row r="58" spans="1:64" ht="15.7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c r="A59" s="15" t="s">
        <v>39</v>
      </c>
      <c r="B59" s="11" t="s">
        <v>208</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c r="A60" s="130">
        <v>12</v>
      </c>
      <c r="B60" s="5" t="s">
        <v>205</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c r="A62" s="130"/>
      <c r="B62" s="12" t="s">
        <v>206</v>
      </c>
      <c r="C62" s="9">
        <f>IF('Upto Month Current'!$K$4="",0,'Upto Month Current'!$K$4)</f>
        <v>29393</v>
      </c>
      <c r="D62" s="9">
        <f>IF('Upto Month Current'!$K$5="",0,'Upto Month Current'!$K$5)</f>
        <v>17907</v>
      </c>
      <c r="E62" s="9">
        <f>IF('Upto Month Current'!$K$6="",0,'Upto Month Current'!$K$6)</f>
        <v>0</v>
      </c>
      <c r="F62" s="9">
        <f>IF('Upto Month Current'!$K$7="",0,'Upto Month Current'!$K$7)</f>
        <v>2686</v>
      </c>
      <c r="G62" s="9">
        <f>IF('Upto Month Current'!$K$8="",0,'Upto Month Current'!$K$8)</f>
        <v>1809</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8</v>
      </c>
      <c r="M62" s="9">
        <f>IF('Upto Month Current'!$K$14="",0,'Upto Month Current'!$K$14)</f>
        <v>2247</v>
      </c>
      <c r="N62" s="9">
        <f>IF('Upto Month Current'!$K$15="",0,'Upto Month Current'!$K$15)</f>
        <v>0</v>
      </c>
      <c r="O62" s="9">
        <f>IF('Upto Month Current'!$K$16="",0,'Upto Month Current'!$K$16)</f>
        <v>169</v>
      </c>
      <c r="P62" s="9">
        <f>IF('Upto Month Current'!$K$17="",0,'Upto Month Current'!$K$17)</f>
        <v>4045</v>
      </c>
      <c r="Q62" s="9">
        <f>IF('Upto Month Current'!$K$18="",0,'Upto Month Current'!$K$18)</f>
        <v>0</v>
      </c>
      <c r="R62" s="9">
        <f>IF('Upto Month Current'!$K$21="",0,'Upto Month Current'!$K$21)</f>
        <v>22</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0</v>
      </c>
      <c r="Z62" s="9">
        <f>IF('Upto Month Current'!$K$43="",0,'Upto Month Current'!$K$43)</f>
        <v>0</v>
      </c>
      <c r="AA62" s="9">
        <f>IF('Upto Month Current'!$K$44="",0,'Upto Month Current'!$K$44)</f>
        <v>0</v>
      </c>
      <c r="AB62" s="9">
        <f>IF('Upto Month Current'!$K$51="",0,'Upto Month Current'!$K$51)</f>
        <v>0</v>
      </c>
      <c r="AC62" s="123">
        <f t="shared" si="71"/>
        <v>58286</v>
      </c>
      <c r="AD62" s="9">
        <f>IF('Upto Month Current'!$K$19="",0,'Upto Month Current'!$K$19)</f>
        <v>247</v>
      </c>
      <c r="AE62" s="9">
        <f>IF('Upto Month Current'!$K$20="",0,'Upto Month Current'!$K$20)</f>
        <v>23</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0</v>
      </c>
      <c r="AK62" s="9">
        <f>IF('Upto Month Current'!$K$29="",0,'Upto Month Current'!$K$29)</f>
        <v>858</v>
      </c>
      <c r="AL62" s="9">
        <f>IF('Upto Month Current'!$K$31="",0,'Upto Month Current'!$K$31)</f>
        <v>0</v>
      </c>
      <c r="AM62" s="9">
        <f>IF('Upto Month Current'!$K$32="",0,'Upto Month Current'!$K$32)</f>
        <v>0</v>
      </c>
      <c r="AN62" s="9">
        <f>IF('Upto Month Current'!$K$33="",0,'Upto Month Current'!$K$33)</f>
        <v>1394</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0</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84</v>
      </c>
      <c r="BC62" s="9">
        <f>IF('Upto Month Current'!$K$54="",0,'Upto Month Current'!$K$54)</f>
        <v>84</v>
      </c>
      <c r="BD62" s="9">
        <f>IF('Upto Month Current'!$K$55="",0,'Upto Month Current'!$K$55)</f>
        <v>0</v>
      </c>
      <c r="BE62" s="9">
        <f>IF('Upto Month Current'!$K$56="",0,'Upto Month Current'!$K$56)</f>
        <v>0</v>
      </c>
      <c r="BF62" s="9">
        <f>IF('Upto Month Current'!$K$58="",0,'Upto Month Current'!$K$58)</f>
        <v>9138</v>
      </c>
      <c r="BG62" s="124">
        <f t="shared" si="73"/>
        <v>11828</v>
      </c>
      <c r="BH62" s="125">
        <f t="shared" si="74"/>
        <v>70114</v>
      </c>
      <c r="BI62" s="9">
        <f>IF('Upto Month Current'!$K$60="",0,'Upto Month Current'!$K$60)</f>
        <v>0</v>
      </c>
      <c r="BJ62" s="126">
        <f t="shared" si="72"/>
        <v>70114</v>
      </c>
      <c r="BK62">
        <f>'Upto Month Current'!$K$61</f>
        <v>70113</v>
      </c>
    </row>
    <row r="63" spans="1:64" ht="15.75">
      <c r="A63" s="130"/>
      <c r="B63" s="5" t="s">
        <v>204</v>
      </c>
      <c r="C63" s="128">
        <f t="shared" ref="C63:AH63" si="77">C62/C59</f>
        <v>2.2293365613319741E-2</v>
      </c>
      <c r="D63" s="128">
        <f t="shared" si="77"/>
        <v>7.0241985149039163E-2</v>
      </c>
      <c r="E63" s="128">
        <f t="shared" si="77"/>
        <v>0</v>
      </c>
      <c r="F63" s="128">
        <f t="shared" si="77"/>
        <v>2.0783521746868157E-2</v>
      </c>
      <c r="G63" s="128">
        <f t="shared" si="77"/>
        <v>2.0958118519376703E-2</v>
      </c>
      <c r="H63" s="128" t="e">
        <f t="shared" si="77"/>
        <v>#DIV/0!</v>
      </c>
      <c r="I63" s="128" t="e">
        <f t="shared" si="77"/>
        <v>#DIV/0!</v>
      </c>
      <c r="J63" s="128">
        <f t="shared" si="77"/>
        <v>0</v>
      </c>
      <c r="K63" s="128">
        <f t="shared" si="77"/>
        <v>0</v>
      </c>
      <c r="L63" s="128">
        <f t="shared" si="77"/>
        <v>6.4724919093851136E-3</v>
      </c>
      <c r="M63" s="128">
        <f t="shared" si="77"/>
        <v>1.9601856375183194E-2</v>
      </c>
      <c r="N63" s="128">
        <f t="shared" si="77"/>
        <v>0</v>
      </c>
      <c r="O63" s="128">
        <f t="shared" si="77"/>
        <v>8.3630245447347592E-3</v>
      </c>
      <c r="P63" s="128">
        <f t="shared" si="77"/>
        <v>3.811902181595439E-2</v>
      </c>
      <c r="Q63" s="128" t="e">
        <f t="shared" si="77"/>
        <v>#DIV/0!</v>
      </c>
      <c r="R63" s="128">
        <f t="shared" si="77"/>
        <v>7.3726541554959783E-3</v>
      </c>
      <c r="S63" s="128" t="e">
        <f t="shared" si="77"/>
        <v>#DIV/0!</v>
      </c>
      <c r="T63" s="128" t="e">
        <f t="shared" si="77"/>
        <v>#DIV/0!</v>
      </c>
      <c r="U63" s="128" t="e">
        <f t="shared" si="77"/>
        <v>#DIV/0!</v>
      </c>
      <c r="V63" s="128" t="e">
        <f t="shared" si="77"/>
        <v>#DIV/0!</v>
      </c>
      <c r="W63" s="128" t="e">
        <f t="shared" si="77"/>
        <v>#DIV/0!</v>
      </c>
      <c r="X63" s="128" t="e">
        <f t="shared" si="77"/>
        <v>#DIV/0!</v>
      </c>
      <c r="Y63" s="128">
        <f t="shared" si="77"/>
        <v>0</v>
      </c>
      <c r="Z63" s="128">
        <f t="shared" si="77"/>
        <v>0</v>
      </c>
      <c r="AA63" s="128">
        <f t="shared" si="77"/>
        <v>0</v>
      </c>
      <c r="AB63" s="128" t="e">
        <f t="shared" si="77"/>
        <v>#DIV/0!</v>
      </c>
      <c r="AC63" s="128">
        <f t="shared" si="77"/>
        <v>2.7912692263118526E-2</v>
      </c>
      <c r="AD63" s="128">
        <f t="shared" si="77"/>
        <v>2.0350992831836532E-2</v>
      </c>
      <c r="AE63" s="128">
        <f t="shared" si="77"/>
        <v>0.30666666666666664</v>
      </c>
      <c r="AF63" s="128">
        <f t="shared" si="77"/>
        <v>0</v>
      </c>
      <c r="AG63" s="128" t="e">
        <f t="shared" si="77"/>
        <v>#DIV/0!</v>
      </c>
      <c r="AH63" s="128" t="e">
        <f t="shared" si="77"/>
        <v>#DIV/0!</v>
      </c>
      <c r="AI63" s="128">
        <f t="shared" ref="AI63:BJ63" si="78">AI62/AI59</f>
        <v>0</v>
      </c>
      <c r="AJ63" s="128">
        <f t="shared" si="78"/>
        <v>0</v>
      </c>
      <c r="AK63" s="128">
        <f t="shared" si="78"/>
        <v>8.4092913848867981E-2</v>
      </c>
      <c r="AL63" s="128">
        <f t="shared" si="78"/>
        <v>0</v>
      </c>
      <c r="AM63" s="128">
        <f t="shared" si="78"/>
        <v>0</v>
      </c>
      <c r="AN63" s="128">
        <f t="shared" si="78"/>
        <v>1.4730902135663788E-2</v>
      </c>
      <c r="AO63" s="128">
        <f t="shared" si="78"/>
        <v>0</v>
      </c>
      <c r="AP63" s="128" t="e">
        <f t="shared" si="78"/>
        <v>#DIV/0!</v>
      </c>
      <c r="AQ63" s="128" t="e">
        <f t="shared" si="78"/>
        <v>#DIV/0!</v>
      </c>
      <c r="AR63" s="128" t="e">
        <f t="shared" si="78"/>
        <v>#DIV/0!</v>
      </c>
      <c r="AS63" s="128" t="e">
        <f t="shared" si="78"/>
        <v>#DIV/0!</v>
      </c>
      <c r="AT63" s="128" t="e">
        <f t="shared" si="78"/>
        <v>#DIV/0!</v>
      </c>
      <c r="AU63" s="128" t="e">
        <f t="shared" si="78"/>
        <v>#DIV/0!</v>
      </c>
      <c r="AV63" s="128">
        <f t="shared" si="78"/>
        <v>0</v>
      </c>
      <c r="AW63" s="128">
        <f t="shared" si="78"/>
        <v>0</v>
      </c>
      <c r="AX63" s="128">
        <f t="shared" si="78"/>
        <v>0</v>
      </c>
      <c r="AY63" s="128" t="e">
        <f t="shared" si="78"/>
        <v>#DIV/0!</v>
      </c>
      <c r="AZ63" s="128" t="e">
        <f t="shared" si="78"/>
        <v>#DIV/0!</v>
      </c>
      <c r="BA63" s="128" t="e">
        <f t="shared" si="78"/>
        <v>#DIV/0!</v>
      </c>
      <c r="BB63" s="128">
        <f t="shared" si="78"/>
        <v>2.4539877300613498E-2</v>
      </c>
      <c r="BC63" s="128">
        <f t="shared" si="78"/>
        <v>2.4539877300613498E-2</v>
      </c>
      <c r="BD63" s="128">
        <f t="shared" si="78"/>
        <v>0</v>
      </c>
      <c r="BE63" s="128">
        <f t="shared" si="78"/>
        <v>0</v>
      </c>
      <c r="BF63" s="128">
        <f t="shared" si="78"/>
        <v>9.8993275867111982E-3</v>
      </c>
      <c r="BG63" s="128">
        <f t="shared" si="78"/>
        <v>9.4696954533772821E-3</v>
      </c>
      <c r="BH63" s="128">
        <f t="shared" si="78"/>
        <v>2.1009885259788846E-2</v>
      </c>
      <c r="BI63" s="128">
        <f t="shared" si="78"/>
        <v>0</v>
      </c>
      <c r="BJ63" s="128">
        <f t="shared" si="78"/>
        <v>2.2285898640068785E-2</v>
      </c>
    </row>
    <row r="64" spans="1:64" ht="15.7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c r="A65" s="15" t="s">
        <v>138</v>
      </c>
      <c r="B65" s="11" t="s">
        <v>208</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c r="A66" s="130" t="s">
        <v>138</v>
      </c>
      <c r="B66" s="5" t="s">
        <v>205</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c r="A68" s="130"/>
      <c r="B68" s="12" t="s">
        <v>206</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100540</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100540</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118847</v>
      </c>
      <c r="BG68" s="124">
        <f t="shared" si="81"/>
        <v>118847</v>
      </c>
      <c r="BH68" s="125">
        <f t="shared" si="82"/>
        <v>219387</v>
      </c>
      <c r="BI68" s="9">
        <f>IF('Upto Month Current'!$L$60="",0,'Upto Month Current'!$L$60)</f>
        <v>118682</v>
      </c>
      <c r="BJ68" s="126">
        <f t="shared" si="80"/>
        <v>100705</v>
      </c>
      <c r="BK68">
        <f>'Upto Month Current'!$L$61</f>
        <v>100705</v>
      </c>
    </row>
    <row r="69" spans="1:63" ht="15.75">
      <c r="A69" s="130"/>
      <c r="B69" s="5" t="s">
        <v>204</v>
      </c>
      <c r="C69" s="128" t="e">
        <f t="shared" ref="C69:AH69" si="85">C68/C65</f>
        <v>#DIV/0!</v>
      </c>
      <c r="D69" s="128" t="e">
        <f t="shared" si="85"/>
        <v>#DIV/0!</v>
      </c>
      <c r="E69" s="128" t="e">
        <f t="shared" si="85"/>
        <v>#DIV/0!</v>
      </c>
      <c r="F69" s="128" t="e">
        <f t="shared" si="85"/>
        <v>#DIV/0!</v>
      </c>
      <c r="G69" s="128" t="e">
        <f t="shared" si="85"/>
        <v>#DIV/0!</v>
      </c>
      <c r="H69" s="128">
        <f t="shared" si="85"/>
        <v>3.7718138883334501E-2</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3.7718138883334501E-2</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1.6529863353203793E-3</v>
      </c>
      <c r="BG69" s="128">
        <f t="shared" si="86"/>
        <v>1.6529863353203793E-3</v>
      </c>
      <c r="BH69" s="128">
        <f t="shared" si="86"/>
        <v>2.9422676386488657E-3</v>
      </c>
      <c r="BI69" s="128">
        <f t="shared" si="86"/>
        <v>1.6516506486530117E-3</v>
      </c>
      <c r="BJ69" s="128">
        <f t="shared" si="86"/>
        <v>3.7197343347675944E-2</v>
      </c>
    </row>
    <row r="70" spans="1:63" ht="15.7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c r="A71" s="130" t="s">
        <v>125</v>
      </c>
      <c r="B71" s="11" t="s">
        <v>208</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c r="A74" s="130"/>
      <c r="B74" s="12" t="str">
        <f>B68</f>
        <v>Actuals upto Sep' 20</v>
      </c>
      <c r="C74" s="5">
        <f>C8+C14+C20+C26+C32+C38+C44+C50+C56+C62+C68</f>
        <v>770997</v>
      </c>
      <c r="D74" s="5">
        <f t="shared" ref="D74:AB74" si="95">D8+D14+D20+D26+D32+D38+D44+D50+D56+D62+D68</f>
        <v>430407</v>
      </c>
      <c r="E74" s="5">
        <f t="shared" si="95"/>
        <v>70</v>
      </c>
      <c r="F74" s="5">
        <f t="shared" si="95"/>
        <v>91476</v>
      </c>
      <c r="G74" s="5">
        <f t="shared" si="95"/>
        <v>46243</v>
      </c>
      <c r="H74" s="5">
        <f t="shared" si="95"/>
        <v>100540</v>
      </c>
      <c r="I74" s="5">
        <f t="shared" si="95"/>
        <v>0</v>
      </c>
      <c r="J74" s="5">
        <f t="shared" si="95"/>
        <v>72411</v>
      </c>
      <c r="K74" s="5">
        <f t="shared" si="95"/>
        <v>3730</v>
      </c>
      <c r="L74" s="5">
        <f t="shared" si="95"/>
        <v>20313</v>
      </c>
      <c r="M74" s="5">
        <f t="shared" si="95"/>
        <v>36825</v>
      </c>
      <c r="N74" s="5">
        <f t="shared" si="95"/>
        <v>575</v>
      </c>
      <c r="O74" s="5">
        <f t="shared" si="95"/>
        <v>1288</v>
      </c>
      <c r="P74" s="5">
        <f t="shared" si="95"/>
        <v>37146</v>
      </c>
      <c r="Q74" s="5">
        <f t="shared" si="95"/>
        <v>0</v>
      </c>
      <c r="R74" s="5">
        <f t="shared" si="95"/>
        <v>638</v>
      </c>
      <c r="S74" s="5">
        <f t="shared" si="95"/>
        <v>9990</v>
      </c>
      <c r="T74" s="5">
        <f t="shared" si="95"/>
        <v>187945</v>
      </c>
      <c r="U74" s="5">
        <f t="shared" si="95"/>
        <v>0</v>
      </c>
      <c r="V74" s="5">
        <f t="shared" si="95"/>
        <v>11949</v>
      </c>
      <c r="W74" s="5">
        <f t="shared" si="95"/>
        <v>0</v>
      </c>
      <c r="X74" s="5">
        <f t="shared" si="95"/>
        <v>0</v>
      </c>
      <c r="Y74" s="5">
        <f t="shared" si="95"/>
        <v>0</v>
      </c>
      <c r="Z74" s="5">
        <f t="shared" si="95"/>
        <v>0</v>
      </c>
      <c r="AA74" s="5">
        <f t="shared" si="95"/>
        <v>0</v>
      </c>
      <c r="AB74" s="5">
        <f t="shared" si="95"/>
        <v>43170</v>
      </c>
      <c r="AC74" s="123">
        <f t="shared" si="88"/>
        <v>1865713</v>
      </c>
      <c r="AD74" s="5">
        <f>AD8+AD14+AD20+AD26+AD32+AD38+AD44+AD50+AD56+AD62+AD68</f>
        <v>2025</v>
      </c>
      <c r="AE74" s="5">
        <f t="shared" ref="AE74:BF74" si="96">AE8+AE14+AE20+AE26+AE32+AE38+AE44+AE50+AE56+AE62+AE68</f>
        <v>1121</v>
      </c>
      <c r="AF74" s="5">
        <f t="shared" si="96"/>
        <v>9015</v>
      </c>
      <c r="AG74" s="5">
        <f t="shared" si="96"/>
        <v>0</v>
      </c>
      <c r="AH74" s="5">
        <f t="shared" si="96"/>
        <v>0</v>
      </c>
      <c r="AI74" s="5">
        <f t="shared" si="96"/>
        <v>433</v>
      </c>
      <c r="AJ74" s="5">
        <f t="shared" si="96"/>
        <v>110941</v>
      </c>
      <c r="AK74" s="5">
        <f t="shared" si="96"/>
        <v>36145</v>
      </c>
      <c r="AL74" s="5">
        <f t="shared" si="96"/>
        <v>288999</v>
      </c>
      <c r="AM74" s="5">
        <f t="shared" si="96"/>
        <v>249</v>
      </c>
      <c r="AN74" s="5">
        <f t="shared" si="96"/>
        <v>125133</v>
      </c>
      <c r="AO74" s="5">
        <f t="shared" si="96"/>
        <v>17454</v>
      </c>
      <c r="AP74" s="5">
        <f t="shared" si="96"/>
        <v>19172</v>
      </c>
      <c r="AQ74" s="5">
        <f t="shared" si="96"/>
        <v>5122</v>
      </c>
      <c r="AR74" s="5">
        <f t="shared" si="96"/>
        <v>0</v>
      </c>
      <c r="AS74" s="5">
        <f t="shared" si="96"/>
        <v>0</v>
      </c>
      <c r="AT74" s="5">
        <f t="shared" si="96"/>
        <v>4271</v>
      </c>
      <c r="AU74" s="5">
        <f t="shared" si="96"/>
        <v>0</v>
      </c>
      <c r="AV74" s="5">
        <f t="shared" si="96"/>
        <v>0</v>
      </c>
      <c r="AW74" s="5">
        <f t="shared" si="96"/>
        <v>236</v>
      </c>
      <c r="AX74" s="5">
        <f t="shared" si="96"/>
        <v>0</v>
      </c>
      <c r="AY74" s="5">
        <f t="shared" si="96"/>
        <v>5136</v>
      </c>
      <c r="AZ74" s="5">
        <f t="shared" si="96"/>
        <v>21152</v>
      </c>
      <c r="BA74" s="5">
        <f t="shared" si="96"/>
        <v>47627</v>
      </c>
      <c r="BB74" s="5">
        <f t="shared" si="96"/>
        <v>6442</v>
      </c>
      <c r="BC74" s="5">
        <f t="shared" si="96"/>
        <v>6442</v>
      </c>
      <c r="BD74" s="5">
        <f t="shared" si="96"/>
        <v>0</v>
      </c>
      <c r="BE74" s="5">
        <f t="shared" si="96"/>
        <v>8361</v>
      </c>
      <c r="BF74" s="5">
        <f t="shared" si="96"/>
        <v>139740</v>
      </c>
      <c r="BG74" s="6">
        <f>BG8+BG14+BG20+BG26+BG32+BG38+BG44+BG50+BG56+BG62+BG68</f>
        <v>855216</v>
      </c>
      <c r="BH74" s="127">
        <f>AC74+BG74</f>
        <v>2720929</v>
      </c>
      <c r="BI74" s="5">
        <f t="shared" si="92"/>
        <v>122404</v>
      </c>
      <c r="BJ74" s="51">
        <f t="shared" si="92"/>
        <v>2598525</v>
      </c>
      <c r="BK74" s="30">
        <f>'Upto Month Current'!N61-'Upto Month Current'!M61</f>
        <v>-2598517</v>
      </c>
    </row>
    <row r="75" spans="1:63" ht="15.75">
      <c r="A75" s="130"/>
      <c r="B75" s="5" t="s">
        <v>204</v>
      </c>
      <c r="C75" s="128">
        <f t="shared" ref="C75:AH75" si="97">C74/C71</f>
        <v>3.1940302637823562E-2</v>
      </c>
      <c r="D75" s="128">
        <f t="shared" si="97"/>
        <v>0.10019951111628449</v>
      </c>
      <c r="E75" s="128">
        <f t="shared" si="97"/>
        <v>6.7852666658265863E-5</v>
      </c>
      <c r="F75" s="128">
        <f t="shared" si="97"/>
        <v>3.570239573238581E-2</v>
      </c>
      <c r="G75" s="128">
        <f t="shared" si="97"/>
        <v>3.465042358593632E-2</v>
      </c>
      <c r="H75" s="128">
        <f t="shared" si="97"/>
        <v>3.7718138883334501E-2</v>
      </c>
      <c r="I75" s="128" t="e">
        <f t="shared" si="97"/>
        <v>#DIV/0!</v>
      </c>
      <c r="J75" s="128">
        <f t="shared" si="97"/>
        <v>5.7102639018677771E-2</v>
      </c>
      <c r="K75" s="128">
        <f t="shared" si="97"/>
        <v>1.9590336134453781E-2</v>
      </c>
      <c r="L75" s="128">
        <f t="shared" si="97"/>
        <v>4.5994162706077077E-2</v>
      </c>
      <c r="M75" s="128">
        <f t="shared" si="97"/>
        <v>3.9412721024291934E-2</v>
      </c>
      <c r="N75" s="128">
        <f t="shared" si="97"/>
        <v>3.99139247535749E-2</v>
      </c>
      <c r="O75" s="128">
        <f t="shared" si="97"/>
        <v>1.6250520445627626E-2</v>
      </c>
      <c r="P75" s="128">
        <f t="shared" si="97"/>
        <v>4.9134920634920635E-2</v>
      </c>
      <c r="Q75" s="128" t="e">
        <f t="shared" si="97"/>
        <v>#DIV/0!</v>
      </c>
      <c r="R75" s="128">
        <f t="shared" si="97"/>
        <v>1.4177777777777777E-2</v>
      </c>
      <c r="S75" s="128">
        <f t="shared" si="97"/>
        <v>1.3098461356916682E-2</v>
      </c>
      <c r="T75" s="128">
        <f t="shared" si="97"/>
        <v>0.18728071530282089</v>
      </c>
      <c r="U75" s="128" t="e">
        <f t="shared" si="97"/>
        <v>#DIV/0!</v>
      </c>
      <c r="V75" s="128">
        <f t="shared" si="97"/>
        <v>3.7503884095453022E-2</v>
      </c>
      <c r="W75" s="128">
        <f t="shared" si="97"/>
        <v>0</v>
      </c>
      <c r="X75" s="128">
        <f t="shared" si="97"/>
        <v>0</v>
      </c>
      <c r="Y75" s="128">
        <f t="shared" si="97"/>
        <v>0</v>
      </c>
      <c r="Z75" s="128">
        <f t="shared" si="97"/>
        <v>0</v>
      </c>
      <c r="AA75" s="128">
        <f t="shared" si="97"/>
        <v>0</v>
      </c>
      <c r="AB75" s="128">
        <f t="shared" si="97"/>
        <v>2.5506496268855133E-2</v>
      </c>
      <c r="AC75" s="128">
        <f t="shared" si="97"/>
        <v>4.2801348344342419E-2</v>
      </c>
      <c r="AD75" s="128">
        <f t="shared" si="97"/>
        <v>1.6397956126357388E-2</v>
      </c>
      <c r="AE75" s="128">
        <f t="shared" si="97"/>
        <v>2.3169773882848993E-2</v>
      </c>
      <c r="AF75" s="128">
        <f t="shared" si="97"/>
        <v>0.14543371997354285</v>
      </c>
      <c r="AG75" s="128" t="e">
        <f t="shared" si="97"/>
        <v>#DIV/0!</v>
      </c>
      <c r="AH75" s="128">
        <f t="shared" si="97"/>
        <v>0</v>
      </c>
      <c r="AI75" s="128">
        <f t="shared" ref="AI75:BJ75" si="98">AI74/AI71</f>
        <v>3.9310031774852476E-2</v>
      </c>
      <c r="AJ75" s="128">
        <f t="shared" si="98"/>
        <v>8.8316446103093832E-2</v>
      </c>
      <c r="AK75" s="128">
        <f t="shared" si="98"/>
        <v>2.8458299477838036E-2</v>
      </c>
      <c r="AL75" s="128">
        <f t="shared" si="98"/>
        <v>4.0944909779208415E-2</v>
      </c>
      <c r="AM75" s="128">
        <f t="shared" si="98"/>
        <v>2.2472924187725632E-3</v>
      </c>
      <c r="AN75" s="128">
        <f t="shared" si="98"/>
        <v>4.4591682120564635E-2</v>
      </c>
      <c r="AO75" s="128">
        <f t="shared" si="98"/>
        <v>1.0131168859663633E-3</v>
      </c>
      <c r="AP75" s="128">
        <f t="shared" si="98"/>
        <v>0.22919580628578942</v>
      </c>
      <c r="AQ75" s="128">
        <f t="shared" si="98"/>
        <v>5.6373309736227504E-3</v>
      </c>
      <c r="AR75" s="128" t="e">
        <f t="shared" si="98"/>
        <v>#DIV/0!</v>
      </c>
      <c r="AS75" s="128" t="e">
        <f t="shared" si="98"/>
        <v>#DIV/0!</v>
      </c>
      <c r="AT75" s="128">
        <f t="shared" si="98"/>
        <v>7.4707536872743556E-3</v>
      </c>
      <c r="AU75" s="128">
        <f t="shared" si="98"/>
        <v>0</v>
      </c>
      <c r="AV75" s="128">
        <f t="shared" si="98"/>
        <v>0</v>
      </c>
      <c r="AW75" s="128">
        <f t="shared" si="98"/>
        <v>1.7475009255831175E-2</v>
      </c>
      <c r="AX75" s="128">
        <f t="shared" si="98"/>
        <v>0</v>
      </c>
      <c r="AY75" s="128">
        <f t="shared" si="98"/>
        <v>3.5229720274923521E-2</v>
      </c>
      <c r="AZ75" s="128">
        <f t="shared" si="98"/>
        <v>2.1413371613919503E-2</v>
      </c>
      <c r="BA75" s="128">
        <f t="shared" si="98"/>
        <v>6.2998677248677248E-2</v>
      </c>
      <c r="BB75" s="128">
        <f t="shared" si="98"/>
        <v>8.9359282018559874E-2</v>
      </c>
      <c r="BC75" s="128">
        <f t="shared" si="98"/>
        <v>8.9258992407027657E-2</v>
      </c>
      <c r="BD75" s="128">
        <f t="shared" si="98"/>
        <v>0</v>
      </c>
      <c r="BE75" s="128">
        <f t="shared" si="98"/>
        <v>0.24707446808510639</v>
      </c>
      <c r="BF75" s="128">
        <f t="shared" si="98"/>
        <v>1.9092535112523333E-3</v>
      </c>
      <c r="BG75" s="128">
        <f t="shared" si="98"/>
        <v>8.0055029501673505E-3</v>
      </c>
      <c r="BH75" s="128">
        <f t="shared" si="98"/>
        <v>1.8089050016750593E-2</v>
      </c>
      <c r="BI75" s="128">
        <f t="shared" si="98"/>
        <v>1.6760114028584042E-3</v>
      </c>
      <c r="BJ75" s="128">
        <f t="shared" si="98"/>
        <v>3.3578899096178706E-2</v>
      </c>
    </row>
    <row r="76" spans="1:63">
      <c r="BF76" s="30">
        <f>BF74-BF68</f>
        <v>20893</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2023-05-07T08:27:49Z</cp:lastPrinted>
  <dcterms:created xsi:type="dcterms:W3CDTF">2015-06-05T18:17:20Z</dcterms:created>
  <dcterms:modified xsi:type="dcterms:W3CDTF">2024-05-14T07:06:03Z</dcterms:modified>
</cp:coreProperties>
</file>