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bookViews>
    <workbookView xWindow="-120" yWindow="-120" windowWidth="20730" windowHeight="11760" activeTab="5"/>
  </bookViews>
  <sheets>
    <sheet name="For Month COPPY" sheetId="7" r:id="rId1"/>
    <sheet name="For Month" sheetId="3" r:id="rId2"/>
    <sheet name="Upto Month COPPY" sheetId="1" r:id="rId3"/>
    <sheet name="Upto Month Current" sheetId="6" r:id="rId4"/>
    <sheet name="PU Wise OWE" sheetId="2" r:id="rId5"/>
    <sheet name="Sheet1" sheetId="4" r:id="rId6"/>
    <sheet name="Sheet2" sheetId="5" r:id="rId7"/>
    <sheet name="Sheet3" sheetId="8" r:id="rId8"/>
    <sheet name="Sheet4" sheetId="9" r:id="rId9"/>
    <sheet name="RG" sheetId="10" r:id="rId10"/>
    <sheet name="Detailed Review analysis" sheetId="11" r:id="rId11"/>
    <sheet name="Sheet5" sheetId="12" r:id="rId12"/>
  </sheets>
  <externalReferences>
    <externalReference r:id="rId13"/>
  </externalReferences>
  <definedNames>
    <definedName name="_xlnm.Print_Area" localSheetId="10">'Detailed Review analysis'!$A$1:$P$115</definedName>
    <definedName name="_xlnm.Print_Area" localSheetId="4">'PU Wise OWE'!$A$1:$BK$135</definedName>
    <definedName name="_xlnm.Print_Area" localSheetId="5">Sheet1!$B$1:$O$111</definedName>
    <definedName name="_xlnm.Print_Area" localSheetId="6">Sheet2!$B$1:$N$85</definedName>
    <definedName name="_xlnm.Print_Titles" localSheetId="4">'PU Wise OWE'!$A:$B,'PU Wise OWE'!$3:$4</definedName>
  </definedNames>
  <calcPr calcId="125725"/>
  <extLst xmlns:x15="http://schemas.microsoft.com/office/spreadsheetml/2010/11/main">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I49" i="4"/>
  <c r="F49" l="1"/>
  <c r="P7" i="2" l="1"/>
  <c r="AD28"/>
  <c r="C69" i="4"/>
  <c r="AD60" i="2" l="1"/>
  <c r="M90" i="4"/>
  <c r="K108"/>
  <c r="L108" s="1"/>
  <c r="M108"/>
  <c r="AS124" i="2" l="1"/>
  <c r="AV124"/>
  <c r="AS113"/>
  <c r="AV113"/>
  <c r="AS102"/>
  <c r="AV102"/>
  <c r="AS91"/>
  <c r="AV91"/>
  <c r="AS80"/>
  <c r="AV80"/>
  <c r="AS69"/>
  <c r="AV69"/>
  <c r="AS58"/>
  <c r="AV58"/>
  <c r="AS47"/>
  <c r="AV47"/>
  <c r="AS36"/>
  <c r="AV36"/>
  <c r="AS25"/>
  <c r="AV25"/>
  <c r="C102" i="4"/>
  <c r="BF116" i="2"/>
  <c r="BD116"/>
  <c r="BC116"/>
  <c r="BB116"/>
  <c r="BA116"/>
  <c r="AY116"/>
  <c r="AX116"/>
  <c r="AW116"/>
  <c r="AU116"/>
  <c r="AR116"/>
  <c r="AP116"/>
  <c r="AO116"/>
  <c r="AN116"/>
  <c r="AM116"/>
  <c r="AL116"/>
  <c r="AK116"/>
  <c r="AJ116"/>
  <c r="AG116"/>
  <c r="AF116"/>
  <c r="AE116"/>
  <c r="BH116" s="1"/>
  <c r="AC116"/>
  <c r="AB116"/>
  <c r="AA116"/>
  <c r="Z116"/>
  <c r="Y116"/>
  <c r="T116"/>
  <c r="S116"/>
  <c r="R116"/>
  <c r="P116"/>
  <c r="O116"/>
  <c r="N116"/>
  <c r="M116"/>
  <c r="L116"/>
  <c r="K116"/>
  <c r="J116"/>
  <c r="G116"/>
  <c r="F116"/>
  <c r="E116"/>
  <c r="D116"/>
  <c r="C116"/>
  <c r="BP115"/>
  <c r="BH115"/>
  <c r="AD115"/>
  <c r="BJ105"/>
  <c r="BB105"/>
  <c r="BA105"/>
  <c r="AU105"/>
  <c r="AR105"/>
  <c r="AP105"/>
  <c r="AC105"/>
  <c r="AA105"/>
  <c r="Z105"/>
  <c r="Y105"/>
  <c r="T105"/>
  <c r="L105"/>
  <c r="K105"/>
  <c r="J105"/>
  <c r="BH104"/>
  <c r="AD104"/>
  <c r="BB94"/>
  <c r="BA94"/>
  <c r="AU94"/>
  <c r="AR94"/>
  <c r="AP94"/>
  <c r="BH94"/>
  <c r="AC94"/>
  <c r="AA94"/>
  <c r="Z94"/>
  <c r="Y94"/>
  <c r="K94"/>
  <c r="BH93"/>
  <c r="AD93"/>
  <c r="BF83"/>
  <c r="BD83"/>
  <c r="BC83"/>
  <c r="BB83"/>
  <c r="AY83"/>
  <c r="AX83"/>
  <c r="AW83"/>
  <c r="AP83"/>
  <c r="AO83"/>
  <c r="AN83"/>
  <c r="AL83"/>
  <c r="AJ83"/>
  <c r="AG83"/>
  <c r="AF83"/>
  <c r="AE83"/>
  <c r="AC83"/>
  <c r="AB83"/>
  <c r="AA83"/>
  <c r="Z83"/>
  <c r="Y83"/>
  <c r="T83"/>
  <c r="S83"/>
  <c r="R83"/>
  <c r="P83"/>
  <c r="O83"/>
  <c r="N83"/>
  <c r="M83"/>
  <c r="L83"/>
  <c r="K83"/>
  <c r="J83"/>
  <c r="H83"/>
  <c r="G83"/>
  <c r="F83"/>
  <c r="E83"/>
  <c r="D83"/>
  <c r="BH82"/>
  <c r="AD82"/>
  <c r="BL72"/>
  <c r="BB72"/>
  <c r="BA72"/>
  <c r="AU72"/>
  <c r="AR72"/>
  <c r="AP72"/>
  <c r="AN72"/>
  <c r="AM72"/>
  <c r="AC72"/>
  <c r="AA72"/>
  <c r="Z72"/>
  <c r="Y72"/>
  <c r="T72"/>
  <c r="S72"/>
  <c r="AD72" s="1"/>
  <c r="BH71"/>
  <c r="AD71"/>
  <c r="BB61"/>
  <c r="BA61"/>
  <c r="AY61"/>
  <c r="AU61"/>
  <c r="BH61" s="1"/>
  <c r="AA61"/>
  <c r="Z61"/>
  <c r="Y61"/>
  <c r="T61"/>
  <c r="S61"/>
  <c r="BH60"/>
  <c r="BB50"/>
  <c r="BA50"/>
  <c r="AY50"/>
  <c r="AW50"/>
  <c r="AU50"/>
  <c r="AR50"/>
  <c r="AC50"/>
  <c r="AA50"/>
  <c r="Z50"/>
  <c r="Y50"/>
  <c r="T50"/>
  <c r="S50"/>
  <c r="J50"/>
  <c r="H50"/>
  <c r="BH49"/>
  <c r="AD49"/>
  <c r="BA39"/>
  <c r="AY39"/>
  <c r="AX39"/>
  <c r="AW39"/>
  <c r="AU39"/>
  <c r="AR39"/>
  <c r="AN39"/>
  <c r="AM39"/>
  <c r="AJ39"/>
  <c r="AG39"/>
  <c r="AF39"/>
  <c r="AE39"/>
  <c r="AA39"/>
  <c r="Z39"/>
  <c r="Y39"/>
  <c r="T39"/>
  <c r="S39"/>
  <c r="J39"/>
  <c r="BH38"/>
  <c r="AD38"/>
  <c r="BA28"/>
  <c r="AY28"/>
  <c r="AU28"/>
  <c r="AR28"/>
  <c r="AN28"/>
  <c r="AM28"/>
  <c r="AG28"/>
  <c r="AA28"/>
  <c r="Z28"/>
  <c r="Y28"/>
  <c r="T28"/>
  <c r="S28"/>
  <c r="H28"/>
  <c r="BH27"/>
  <c r="AD27"/>
  <c r="BB17"/>
  <c r="BA17"/>
  <c r="AU17"/>
  <c r="AR17"/>
  <c r="AM17"/>
  <c r="AJ17"/>
  <c r="BH17" s="1"/>
  <c r="AC17"/>
  <c r="AA17"/>
  <c r="Z17"/>
  <c r="Y17"/>
  <c r="T17"/>
  <c r="S17"/>
  <c r="K17"/>
  <c r="J17"/>
  <c r="H17"/>
  <c r="BH16"/>
  <c r="AD16"/>
  <c r="BB6"/>
  <c r="BA6"/>
  <c r="AU6"/>
  <c r="AR6"/>
  <c r="AN6"/>
  <c r="AM6"/>
  <c r="AC6"/>
  <c r="AA6"/>
  <c r="Z6"/>
  <c r="Y6"/>
  <c r="BH5"/>
  <c r="AD5"/>
  <c r="BJ127"/>
  <c r="AD61" l="1"/>
  <c r="BI61" s="1"/>
  <c r="BK61" s="1"/>
  <c r="AD94"/>
  <c r="BI94" s="1"/>
  <c r="BK94" s="1"/>
  <c r="AD105"/>
  <c r="BH105"/>
  <c r="AD6"/>
  <c r="BH6"/>
  <c r="AD17"/>
  <c r="BH39"/>
  <c r="AD50"/>
  <c r="BH50"/>
  <c r="AD116"/>
  <c r="BH72"/>
  <c r="BI72" s="1"/>
  <c r="BK72" s="1"/>
  <c r="BM72" s="1"/>
  <c r="AD83"/>
  <c r="BH83"/>
  <c r="BI83" s="1"/>
  <c r="BK83" s="1"/>
  <c r="BH28"/>
  <c r="AD39"/>
  <c r="BI115"/>
  <c r="BK115" s="1"/>
  <c r="BI104"/>
  <c r="BK104" s="1"/>
  <c r="BQ115" s="1"/>
  <c r="BI93"/>
  <c r="BK93" s="1"/>
  <c r="BI82"/>
  <c r="BK82" s="1"/>
  <c r="BI71"/>
  <c r="BK71" s="1"/>
  <c r="BM71" s="1"/>
  <c r="BI49"/>
  <c r="BK49" s="1"/>
  <c r="BI27"/>
  <c r="BK27" s="1"/>
  <c r="BI16"/>
  <c r="BK16" s="1"/>
  <c r="BI5"/>
  <c r="BK5" s="1"/>
  <c r="BI60"/>
  <c r="BK60" s="1"/>
  <c r="BI38"/>
  <c r="F90" i="4"/>
  <c r="C37"/>
  <c r="BI17" i="2" l="1"/>
  <c r="BK17" s="1"/>
  <c r="BI105"/>
  <c r="BK105" s="1"/>
  <c r="BI116"/>
  <c r="BK116" s="1"/>
  <c r="BI50"/>
  <c r="BK50" s="1"/>
  <c r="BI39"/>
  <c r="BK39" s="1"/>
  <c r="BI6"/>
  <c r="BK6" s="1"/>
  <c r="BI28"/>
  <c r="BK28" s="1"/>
  <c r="BK38"/>
  <c r="E13" i="12"/>
  <c r="F13"/>
  <c r="G5"/>
  <c r="G6"/>
  <c r="G7"/>
  <c r="G8"/>
  <c r="G9"/>
  <c r="G10"/>
  <c r="G11"/>
  <c r="G12"/>
  <c r="G4"/>
  <c r="G13" l="1"/>
  <c r="I44" i="4"/>
  <c r="BJ95" i="2"/>
  <c r="BJ84"/>
  <c r="BJ73"/>
  <c r="BJ62"/>
  <c r="F44" i="4"/>
  <c r="F43"/>
  <c r="D96" i="2"/>
  <c r="D102" s="1"/>
  <c r="C18"/>
  <c r="D18"/>
  <c r="BJ106" l="1"/>
  <c r="BG106"/>
  <c r="F103" i="4"/>
  <c r="F101"/>
  <c r="F98"/>
  <c r="F97"/>
  <c r="F96"/>
  <c r="F94"/>
  <c r="F93"/>
  <c r="F92"/>
  <c r="BN84" i="2"/>
  <c r="F102" i="4" l="1"/>
  <c r="F95"/>
  <c r="AS84" i="2"/>
  <c r="L40"/>
  <c r="BG40"/>
  <c r="BH127" l="1"/>
  <c r="K110" i="4"/>
  <c r="L110" s="1"/>
  <c r="K109"/>
  <c r="L109" s="1"/>
  <c r="H111"/>
  <c r="H77"/>
  <c r="H90" s="1"/>
  <c r="H40"/>
  <c r="H32"/>
  <c r="H11"/>
  <c r="H3"/>
  <c r="BK127" i="2" l="1"/>
  <c r="J77" i="4"/>
  <c r="I90" s="1"/>
  <c r="I77"/>
  <c r="F77"/>
  <c r="I111"/>
  <c r="K111" s="1"/>
  <c r="L111" s="1"/>
  <c r="F111"/>
  <c r="C111"/>
  <c r="M110"/>
  <c r="M109"/>
  <c r="F105"/>
  <c r="E105"/>
  <c r="C105"/>
  <c r="E102"/>
  <c r="F99"/>
  <c r="E99"/>
  <c r="C99"/>
  <c r="E95"/>
  <c r="C95"/>
  <c r="C85"/>
  <c r="C74"/>
  <c r="C64"/>
  <c r="C55"/>
  <c r="C50"/>
  <c r="C28"/>
  <c r="C7"/>
  <c r="B83" i="11"/>
  <c r="B69"/>
  <c r="B64"/>
  <c r="B54"/>
  <c r="B28"/>
  <c r="C28" i="5"/>
  <c r="C7"/>
  <c r="B7" i="11"/>
  <c r="C102" i="5"/>
  <c r="C96"/>
  <c r="C92"/>
  <c r="C109"/>
  <c r="C115"/>
  <c r="D87" i="4" l="1"/>
  <c r="D108"/>
  <c r="D50"/>
  <c r="D55"/>
  <c r="D57"/>
  <c r="D44"/>
  <c r="D74"/>
  <c r="D85"/>
  <c r="D95"/>
  <c r="D69"/>
  <c r="D102"/>
  <c r="D111"/>
  <c r="D93"/>
  <c r="D97"/>
  <c r="D101"/>
  <c r="D81"/>
  <c r="D79"/>
  <c r="D68"/>
  <c r="D62"/>
  <c r="D54"/>
  <c r="D43"/>
  <c r="D48"/>
  <c r="D35"/>
  <c r="D15"/>
  <c r="D19"/>
  <c r="D23"/>
  <c r="D27"/>
  <c r="D96"/>
  <c r="D100"/>
  <c r="D104"/>
  <c r="D80"/>
  <c r="D84"/>
  <c r="D72"/>
  <c r="D61"/>
  <c r="D60"/>
  <c r="D47"/>
  <c r="D37"/>
  <c r="D14"/>
  <c r="D18"/>
  <c r="D22"/>
  <c r="D26"/>
  <c r="D5"/>
  <c r="D109"/>
  <c r="D103"/>
  <c r="D83"/>
  <c r="D73"/>
  <c r="D67"/>
  <c r="D53"/>
  <c r="D46"/>
  <c r="D42"/>
  <c r="D34"/>
  <c r="D17"/>
  <c r="D21"/>
  <c r="D25"/>
  <c r="D6"/>
  <c r="D110"/>
  <c r="D94"/>
  <c r="D98"/>
  <c r="D92"/>
  <c r="D82"/>
  <c r="D63"/>
  <c r="D45"/>
  <c r="D49"/>
  <c r="D36"/>
  <c r="D16"/>
  <c r="D20"/>
  <c r="D24"/>
  <c r="D13"/>
  <c r="D64"/>
  <c r="D99"/>
  <c r="D105"/>
  <c r="M111"/>
  <c r="AB118" i="2"/>
  <c r="AB124" s="1"/>
  <c r="AB117"/>
  <c r="AB107"/>
  <c r="AB113" s="1"/>
  <c r="AB106"/>
  <c r="AB96"/>
  <c r="AB95"/>
  <c r="AB85"/>
  <c r="AB84"/>
  <c r="AB74"/>
  <c r="AB80" s="1"/>
  <c r="AB73"/>
  <c r="AB63"/>
  <c r="AB62"/>
  <c r="AB52"/>
  <c r="AB51"/>
  <c r="AB41"/>
  <c r="AB47" s="1"/>
  <c r="AB40"/>
  <c r="AB30"/>
  <c r="AB36" s="1"/>
  <c r="AB29"/>
  <c r="AB19"/>
  <c r="AB25" s="1"/>
  <c r="AB18"/>
  <c r="AB127"/>
  <c r="AB8"/>
  <c r="AB14" s="1"/>
  <c r="AB7"/>
  <c r="AB126"/>
  <c r="BG126"/>
  <c r="AB68" l="1"/>
  <c r="AB69"/>
  <c r="AB57"/>
  <c r="AB58"/>
  <c r="AB90"/>
  <c r="AB91"/>
  <c r="AB101"/>
  <c r="AB102"/>
  <c r="AB86"/>
  <c r="AB87" s="1"/>
  <c r="AB24"/>
  <c r="AB20"/>
  <c r="AB75"/>
  <c r="AB76" s="1"/>
  <c r="AB97"/>
  <c r="AB98" s="1"/>
  <c r="AB108"/>
  <c r="AB109" s="1"/>
  <c r="AB22"/>
  <c r="AB23" s="1"/>
  <c r="AB88"/>
  <c r="AB89" s="1"/>
  <c r="AB44"/>
  <c r="AB45" s="1"/>
  <c r="AB110"/>
  <c r="AB111" s="1"/>
  <c r="AB77"/>
  <c r="AB78" s="1"/>
  <c r="AB79"/>
  <c r="AB42"/>
  <c r="AB43" s="1"/>
  <c r="AB13"/>
  <c r="AB46"/>
  <c r="AB9"/>
  <c r="AB10" s="1"/>
  <c r="AB99"/>
  <c r="AB100" s="1"/>
  <c r="AB128"/>
  <c r="AB66"/>
  <c r="AB67" s="1"/>
  <c r="AB11"/>
  <c r="AB12" s="1"/>
  <c r="AB31"/>
  <c r="AB32" s="1"/>
  <c r="AB119"/>
  <c r="AB120" s="1"/>
  <c r="AB53"/>
  <c r="AB54" s="1"/>
  <c r="AB121"/>
  <c r="AB122" s="1"/>
  <c r="AB129"/>
  <c r="AB135" s="1"/>
  <c r="AB33"/>
  <c r="AB34" s="1"/>
  <c r="AB64"/>
  <c r="AB65" s="1"/>
  <c r="AB112"/>
  <c r="AB35"/>
  <c r="AB55"/>
  <c r="AB56" s="1"/>
  <c r="AB123"/>
  <c r="C83" i="5"/>
  <c r="C74"/>
  <c r="C69"/>
  <c r="C64"/>
  <c r="C54"/>
  <c r="C49"/>
  <c r="I3" i="11"/>
  <c r="BG127" i="2"/>
  <c r="AE127"/>
  <c r="AF127"/>
  <c r="AG127"/>
  <c r="AH127"/>
  <c r="AI127"/>
  <c r="AJ127"/>
  <c r="AK127"/>
  <c r="AL127"/>
  <c r="AM127"/>
  <c r="AN127"/>
  <c r="AO127"/>
  <c r="AP127"/>
  <c r="AQ127"/>
  <c r="AR127"/>
  <c r="AS127"/>
  <c r="AT127"/>
  <c r="AU127"/>
  <c r="AV127"/>
  <c r="AW127"/>
  <c r="AX127"/>
  <c r="AY127"/>
  <c r="AZ127"/>
  <c r="BA127"/>
  <c r="BB127"/>
  <c r="BC127"/>
  <c r="BD127"/>
  <c r="BE127"/>
  <c r="BF127"/>
  <c r="AS14"/>
  <c r="AV14"/>
  <c r="C99" i="5"/>
  <c r="AB21" i="2" l="1"/>
  <c r="AB134"/>
  <c r="AB132"/>
  <c r="AB133" s="1"/>
  <c r="AB130"/>
  <c r="AB131" s="1"/>
  <c r="B96" i="11"/>
  <c r="B92"/>
  <c r="P6"/>
  <c r="P5"/>
  <c r="R18" i="10"/>
  <c r="H48" i="11"/>
  <c r="H43"/>
  <c r="H44"/>
  <c r="H45"/>
  <c r="H46"/>
  <c r="H47"/>
  <c r="H42" l="1"/>
  <c r="H49" l="1"/>
  <c r="H73" l="1"/>
  <c r="H72"/>
  <c r="H67"/>
  <c r="H63"/>
  <c r="H62"/>
  <c r="H61"/>
  <c r="H60"/>
  <c r="I58"/>
  <c r="I58" i="5"/>
  <c r="I115" i="11"/>
  <c r="F115"/>
  <c r="C115"/>
  <c r="B115"/>
  <c r="O114"/>
  <c r="M114"/>
  <c r="N114" s="1"/>
  <c r="O113"/>
  <c r="M113"/>
  <c r="N113" s="1"/>
  <c r="O112"/>
  <c r="M112"/>
  <c r="N112" s="1"/>
  <c r="I109"/>
  <c r="F109"/>
  <c r="C109"/>
  <c r="B109"/>
  <c r="O108"/>
  <c r="M108"/>
  <c r="N108" s="1"/>
  <c r="O107"/>
  <c r="M107"/>
  <c r="N107" s="1"/>
  <c r="O106"/>
  <c r="M106"/>
  <c r="N106" s="1"/>
  <c r="F104"/>
  <c r="C104"/>
  <c r="E102"/>
  <c r="C102"/>
  <c r="I102"/>
  <c r="M100"/>
  <c r="N100" s="1"/>
  <c r="O100"/>
  <c r="I99"/>
  <c r="E99"/>
  <c r="C99"/>
  <c r="M98"/>
  <c r="N98" s="1"/>
  <c r="O98"/>
  <c r="M97"/>
  <c r="N97" s="1"/>
  <c r="O97"/>
  <c r="I96"/>
  <c r="E96"/>
  <c r="C96"/>
  <c r="O95"/>
  <c r="M95"/>
  <c r="M94"/>
  <c r="N94" s="1"/>
  <c r="O94"/>
  <c r="M93"/>
  <c r="I92"/>
  <c r="E92"/>
  <c r="C92"/>
  <c r="O91"/>
  <c r="M91"/>
  <c r="N91" s="1"/>
  <c r="M90"/>
  <c r="N90" s="1"/>
  <c r="M89"/>
  <c r="O89"/>
  <c r="F73"/>
  <c r="F72"/>
  <c r="F67"/>
  <c r="F63"/>
  <c r="F62"/>
  <c r="F61"/>
  <c r="F60"/>
  <c r="F58"/>
  <c r="C58"/>
  <c r="B49"/>
  <c r="F48"/>
  <c r="R48" s="1"/>
  <c r="F47"/>
  <c r="F46"/>
  <c r="F45"/>
  <c r="F44"/>
  <c r="F43"/>
  <c r="I40"/>
  <c r="I104" s="1"/>
  <c r="F40"/>
  <c r="C40"/>
  <c r="I32"/>
  <c r="F32"/>
  <c r="C32"/>
  <c r="I11"/>
  <c r="F11"/>
  <c r="C11"/>
  <c r="F3"/>
  <c r="C3"/>
  <c r="M91" i="5"/>
  <c r="K91"/>
  <c r="L91" s="1"/>
  <c r="I96"/>
  <c r="K95"/>
  <c r="D96"/>
  <c r="I92"/>
  <c r="D92"/>
  <c r="I40" i="4"/>
  <c r="I32"/>
  <c r="I11"/>
  <c r="I3"/>
  <c r="D99" i="5"/>
  <c r="D102"/>
  <c r="F102"/>
  <c r="K100"/>
  <c r="L100" s="1"/>
  <c r="F99"/>
  <c r="K98"/>
  <c r="L98" s="1"/>
  <c r="K97"/>
  <c r="L97" s="1"/>
  <c r="I99"/>
  <c r="F96"/>
  <c r="K94"/>
  <c r="L94" s="1"/>
  <c r="G96"/>
  <c r="K93"/>
  <c r="F92"/>
  <c r="K90"/>
  <c r="L90" s="1"/>
  <c r="K89"/>
  <c r="M89"/>
  <c r="G99" l="1"/>
  <c r="M99" s="1"/>
  <c r="G102"/>
  <c r="M101"/>
  <c r="F92" i="11"/>
  <c r="O92" s="1"/>
  <c r="M92"/>
  <c r="N92" s="1"/>
  <c r="M99"/>
  <c r="N99" s="1"/>
  <c r="F99"/>
  <c r="O99" s="1"/>
  <c r="H64"/>
  <c r="H74"/>
  <c r="F102"/>
  <c r="O102" s="1"/>
  <c r="F74"/>
  <c r="F42"/>
  <c r="R42" s="1"/>
  <c r="R49" s="1"/>
  <c r="M102"/>
  <c r="N102" s="1"/>
  <c r="F96"/>
  <c r="M96"/>
  <c r="N96" s="1"/>
  <c r="M101"/>
  <c r="N101" s="1"/>
  <c r="O109"/>
  <c r="O115"/>
  <c r="O90"/>
  <c r="O101"/>
  <c r="M109"/>
  <c r="N109" s="1"/>
  <c r="M115"/>
  <c r="N115" s="1"/>
  <c r="F64"/>
  <c r="K96" i="5"/>
  <c r="L96" s="1"/>
  <c r="K99"/>
  <c r="L99" s="1"/>
  <c r="G92"/>
  <c r="M98"/>
  <c r="M100"/>
  <c r="I102"/>
  <c r="M90"/>
  <c r="M94"/>
  <c r="M97"/>
  <c r="K101"/>
  <c r="L101" s="1"/>
  <c r="F49" i="11" l="1"/>
  <c r="O96"/>
  <c r="M92" i="5"/>
  <c r="K92"/>
  <c r="L92" s="1"/>
  <c r="K102"/>
  <c r="L102" s="1"/>
  <c r="M102"/>
  <c r="M96"/>
  <c r="B99" i="11" l="1"/>
  <c r="G104" i="5"/>
  <c r="D104"/>
  <c r="K113"/>
  <c r="L113" s="1"/>
  <c r="M113"/>
  <c r="K114"/>
  <c r="L114" s="1"/>
  <c r="M114"/>
  <c r="K112"/>
  <c r="L112" s="1"/>
  <c r="M112"/>
  <c r="M107"/>
  <c r="M108"/>
  <c r="M106"/>
  <c r="K107"/>
  <c r="L107" s="1"/>
  <c r="K108"/>
  <c r="L108" s="1"/>
  <c r="K106"/>
  <c r="L106" s="1"/>
  <c r="I115"/>
  <c r="G115"/>
  <c r="D115"/>
  <c r="I109"/>
  <c r="G109"/>
  <c r="D109"/>
  <c r="B102" i="11" l="1"/>
  <c r="M115" i="5"/>
  <c r="M109"/>
  <c r="K115"/>
  <c r="L115" s="1"/>
  <c r="K109"/>
  <c r="L109" s="1"/>
  <c r="BI72" i="8"/>
  <c r="BI67"/>
  <c r="BI55"/>
  <c r="BI49"/>
  <c r="BI43"/>
  <c r="BI37"/>
  <c r="BI31"/>
  <c r="BI25"/>
  <c r="BI19"/>
  <c r="BI13"/>
  <c r="BI7"/>
  <c r="BG66"/>
  <c r="BG60"/>
  <c r="BG54"/>
  <c r="BG48"/>
  <c r="BG42"/>
  <c r="BG36"/>
  <c r="BG30"/>
  <c r="BG24"/>
  <c r="BG18"/>
  <c r="BG12"/>
  <c r="BG6"/>
  <c r="AE67"/>
  <c r="AF67"/>
  <c r="AG67"/>
  <c r="AH67"/>
  <c r="AI67"/>
  <c r="AJ67"/>
  <c r="AK67"/>
  <c r="AL67"/>
  <c r="AM67"/>
  <c r="AN67"/>
  <c r="AO67"/>
  <c r="AP67"/>
  <c r="AQ67"/>
  <c r="AR67"/>
  <c r="AS67"/>
  <c r="AT67"/>
  <c r="AU67"/>
  <c r="AV67"/>
  <c r="AW67"/>
  <c r="AX67"/>
  <c r="AY67"/>
  <c r="AZ67"/>
  <c r="BA67"/>
  <c r="BB67"/>
  <c r="BC67"/>
  <c r="BD67"/>
  <c r="BE67"/>
  <c r="BF67"/>
  <c r="AE61"/>
  <c r="AF61"/>
  <c r="AG61"/>
  <c r="AH61"/>
  <c r="AI61"/>
  <c r="AJ61"/>
  <c r="AK61"/>
  <c r="AL61"/>
  <c r="AM61"/>
  <c r="AN61"/>
  <c r="AO61"/>
  <c r="AP61"/>
  <c r="AQ61"/>
  <c r="AR61"/>
  <c r="AS61"/>
  <c r="AT61"/>
  <c r="AU61"/>
  <c r="AV61"/>
  <c r="AW61"/>
  <c r="AX61"/>
  <c r="AY61"/>
  <c r="AZ61"/>
  <c r="BA61"/>
  <c r="BB61"/>
  <c r="BC61"/>
  <c r="BD61"/>
  <c r="BE61"/>
  <c r="AE49"/>
  <c r="AF49"/>
  <c r="AG49"/>
  <c r="AH49"/>
  <c r="AI49"/>
  <c r="AJ49"/>
  <c r="AK49"/>
  <c r="AL49"/>
  <c r="AM49"/>
  <c r="AN49"/>
  <c r="AO49"/>
  <c r="AP49"/>
  <c r="AQ49"/>
  <c r="AR49"/>
  <c r="AS49"/>
  <c r="AT49"/>
  <c r="AU49"/>
  <c r="AV49"/>
  <c r="AW49"/>
  <c r="AX49"/>
  <c r="AY49"/>
  <c r="AZ49"/>
  <c r="BA49"/>
  <c r="BB49"/>
  <c r="BC49"/>
  <c r="BD49"/>
  <c r="BE49"/>
  <c r="BF49"/>
  <c r="AE43"/>
  <c r="AF43"/>
  <c r="AG43"/>
  <c r="AH43"/>
  <c r="AI43"/>
  <c r="AJ43"/>
  <c r="AK43"/>
  <c r="AL43"/>
  <c r="AM43"/>
  <c r="AN43"/>
  <c r="AO43"/>
  <c r="AP43"/>
  <c r="AQ43"/>
  <c r="AR43"/>
  <c r="AS43"/>
  <c r="AT43"/>
  <c r="AU43"/>
  <c r="AV43"/>
  <c r="AW43"/>
  <c r="AX43"/>
  <c r="AY43"/>
  <c r="AZ43"/>
  <c r="BA43"/>
  <c r="BB43"/>
  <c r="BC43"/>
  <c r="BD43"/>
  <c r="BE43"/>
  <c r="BF43"/>
  <c r="AE37"/>
  <c r="AF37"/>
  <c r="AG37"/>
  <c r="AH37"/>
  <c r="AI37"/>
  <c r="AJ37"/>
  <c r="AK37"/>
  <c r="AL37"/>
  <c r="AM37"/>
  <c r="AN37"/>
  <c r="AO37"/>
  <c r="AP37"/>
  <c r="AQ37"/>
  <c r="AR37"/>
  <c r="AS37"/>
  <c r="AT37"/>
  <c r="AU37"/>
  <c r="AV37"/>
  <c r="AW37"/>
  <c r="AX37"/>
  <c r="AY37"/>
  <c r="AZ37"/>
  <c r="BA37"/>
  <c r="BB37"/>
  <c r="BC37"/>
  <c r="BD37"/>
  <c r="BE37"/>
  <c r="BF37"/>
  <c r="AE31"/>
  <c r="AF31"/>
  <c r="AG31"/>
  <c r="AH31"/>
  <c r="AI31"/>
  <c r="AJ31"/>
  <c r="AK31"/>
  <c r="AL31"/>
  <c r="AM31"/>
  <c r="AN31"/>
  <c r="AO31"/>
  <c r="AP31"/>
  <c r="AQ31"/>
  <c r="AR31"/>
  <c r="AS31"/>
  <c r="AT31"/>
  <c r="AU31"/>
  <c r="AV31"/>
  <c r="AW31"/>
  <c r="AX31"/>
  <c r="AY31"/>
  <c r="AZ31"/>
  <c r="BA31"/>
  <c r="BB31"/>
  <c r="BC31"/>
  <c r="BD31"/>
  <c r="BE31"/>
  <c r="BF31"/>
  <c r="AE25"/>
  <c r="AF25"/>
  <c r="AG25"/>
  <c r="AH25"/>
  <c r="AI25"/>
  <c r="AJ25"/>
  <c r="AK25"/>
  <c r="AL25"/>
  <c r="AM25"/>
  <c r="AN25"/>
  <c r="AO25"/>
  <c r="AP25"/>
  <c r="AQ25"/>
  <c r="AR25"/>
  <c r="AS25"/>
  <c r="AT25"/>
  <c r="AU25"/>
  <c r="AV25"/>
  <c r="AW25"/>
  <c r="AX25"/>
  <c r="AY25"/>
  <c r="AZ25"/>
  <c r="BA25"/>
  <c r="BB25"/>
  <c r="BC25"/>
  <c r="BD25"/>
  <c r="BE25"/>
  <c r="BF25"/>
  <c r="AE19"/>
  <c r="AF19"/>
  <c r="AG19"/>
  <c r="AH19"/>
  <c r="AI19"/>
  <c r="AJ19"/>
  <c r="AK19"/>
  <c r="AL19"/>
  <c r="AM19"/>
  <c r="AN19"/>
  <c r="AO19"/>
  <c r="AP19"/>
  <c r="AQ19"/>
  <c r="AR19"/>
  <c r="AS19"/>
  <c r="AT19"/>
  <c r="AU19"/>
  <c r="AV19"/>
  <c r="AW19"/>
  <c r="AX19"/>
  <c r="AY19"/>
  <c r="AZ19"/>
  <c r="BA19"/>
  <c r="BB19"/>
  <c r="BC19"/>
  <c r="BD19"/>
  <c r="BE19"/>
  <c r="BF19"/>
  <c r="AE13"/>
  <c r="AF13"/>
  <c r="AG13"/>
  <c r="AH13"/>
  <c r="AI13"/>
  <c r="AJ13"/>
  <c r="AK13"/>
  <c r="AL13"/>
  <c r="AM13"/>
  <c r="AN13"/>
  <c r="AO13"/>
  <c r="AP13"/>
  <c r="AQ13"/>
  <c r="AR13"/>
  <c r="AS13"/>
  <c r="AT13"/>
  <c r="AU13"/>
  <c r="AV13"/>
  <c r="AW13"/>
  <c r="AX13"/>
  <c r="AY13"/>
  <c r="AZ13"/>
  <c r="BA13"/>
  <c r="BB13"/>
  <c r="BC13"/>
  <c r="BD13"/>
  <c r="BE13"/>
  <c r="BF13"/>
  <c r="AE7"/>
  <c r="AF7"/>
  <c r="AG7"/>
  <c r="AH7"/>
  <c r="AI7"/>
  <c r="AJ7"/>
  <c r="AK7"/>
  <c r="AL7"/>
  <c r="AM7"/>
  <c r="AN7"/>
  <c r="AO7"/>
  <c r="AP7"/>
  <c r="AQ7"/>
  <c r="AR7"/>
  <c r="AS7"/>
  <c r="AT7"/>
  <c r="AU7"/>
  <c r="AV7"/>
  <c r="AW7"/>
  <c r="AX7"/>
  <c r="AY7"/>
  <c r="AZ7"/>
  <c r="BA7"/>
  <c r="BB7"/>
  <c r="BC7"/>
  <c r="BD7"/>
  <c r="BE7"/>
  <c r="BF7"/>
  <c r="AD67"/>
  <c r="AD61"/>
  <c r="AD55"/>
  <c r="BG55" s="1"/>
  <c r="AD49"/>
  <c r="AD43"/>
  <c r="AD37"/>
  <c r="AD31"/>
  <c r="AD25"/>
  <c r="AD19"/>
  <c r="AD13"/>
  <c r="AD7"/>
  <c r="D67"/>
  <c r="E67"/>
  <c r="F67"/>
  <c r="G67"/>
  <c r="H67"/>
  <c r="I67"/>
  <c r="J67"/>
  <c r="K67"/>
  <c r="L67"/>
  <c r="M67"/>
  <c r="N67"/>
  <c r="O67"/>
  <c r="P67"/>
  <c r="Q67"/>
  <c r="R67"/>
  <c r="S67"/>
  <c r="T67"/>
  <c r="U67"/>
  <c r="V67"/>
  <c r="W67"/>
  <c r="X67"/>
  <c r="Y67"/>
  <c r="Z67"/>
  <c r="AA67"/>
  <c r="AB67"/>
  <c r="D61"/>
  <c r="E61"/>
  <c r="F61"/>
  <c r="G61"/>
  <c r="H61"/>
  <c r="I61"/>
  <c r="J61"/>
  <c r="K61"/>
  <c r="L61"/>
  <c r="M61"/>
  <c r="N61"/>
  <c r="O61"/>
  <c r="P61"/>
  <c r="Q61"/>
  <c r="R61"/>
  <c r="S61"/>
  <c r="T61"/>
  <c r="U61"/>
  <c r="V61"/>
  <c r="W61"/>
  <c r="X61"/>
  <c r="Y61"/>
  <c r="Z61"/>
  <c r="AA61"/>
  <c r="AB61"/>
  <c r="D55"/>
  <c r="E55"/>
  <c r="F55"/>
  <c r="G55"/>
  <c r="H55"/>
  <c r="I55"/>
  <c r="J55"/>
  <c r="K55"/>
  <c r="L55"/>
  <c r="M55"/>
  <c r="N55"/>
  <c r="O55"/>
  <c r="P55"/>
  <c r="Q55"/>
  <c r="R55"/>
  <c r="S55"/>
  <c r="T55"/>
  <c r="U55"/>
  <c r="V55"/>
  <c r="W55"/>
  <c r="X55"/>
  <c r="Y55"/>
  <c r="Z55"/>
  <c r="AA55"/>
  <c r="AB55"/>
  <c r="D49"/>
  <c r="E49"/>
  <c r="F49"/>
  <c r="G49"/>
  <c r="H49"/>
  <c r="I49"/>
  <c r="J49"/>
  <c r="K49"/>
  <c r="L49"/>
  <c r="M49"/>
  <c r="N49"/>
  <c r="O49"/>
  <c r="P49"/>
  <c r="Q49"/>
  <c r="R49"/>
  <c r="S49"/>
  <c r="T49"/>
  <c r="U49"/>
  <c r="V49"/>
  <c r="W49"/>
  <c r="X49"/>
  <c r="Y49"/>
  <c r="Z49"/>
  <c r="AA49"/>
  <c r="AB49"/>
  <c r="D43"/>
  <c r="E43"/>
  <c r="F43"/>
  <c r="G43"/>
  <c r="H43"/>
  <c r="I43"/>
  <c r="J43"/>
  <c r="K43"/>
  <c r="L43"/>
  <c r="M43"/>
  <c r="N43"/>
  <c r="O43"/>
  <c r="P43"/>
  <c r="Q43"/>
  <c r="R43"/>
  <c r="S43"/>
  <c r="T43"/>
  <c r="U43"/>
  <c r="V43"/>
  <c r="W43"/>
  <c r="X43"/>
  <c r="Y43"/>
  <c r="Z43"/>
  <c r="AA43"/>
  <c r="AB43"/>
  <c r="D37"/>
  <c r="E37"/>
  <c r="F37"/>
  <c r="G37"/>
  <c r="H37"/>
  <c r="I37"/>
  <c r="J37"/>
  <c r="K37"/>
  <c r="L37"/>
  <c r="M37"/>
  <c r="N37"/>
  <c r="O37"/>
  <c r="P37"/>
  <c r="Q37"/>
  <c r="R37"/>
  <c r="S37"/>
  <c r="T37"/>
  <c r="U37"/>
  <c r="V37"/>
  <c r="W37"/>
  <c r="X37"/>
  <c r="Y37"/>
  <c r="Z37"/>
  <c r="AA37"/>
  <c r="AB37"/>
  <c r="D31"/>
  <c r="E31"/>
  <c r="F31"/>
  <c r="G31"/>
  <c r="H31"/>
  <c r="I31"/>
  <c r="J31"/>
  <c r="K31"/>
  <c r="L31"/>
  <c r="M31"/>
  <c r="N31"/>
  <c r="O31"/>
  <c r="P31"/>
  <c r="Q31"/>
  <c r="R31"/>
  <c r="S31"/>
  <c r="T31"/>
  <c r="U31"/>
  <c r="V31"/>
  <c r="W31"/>
  <c r="X31"/>
  <c r="Y31"/>
  <c r="Z31"/>
  <c r="AA31"/>
  <c r="AB31"/>
  <c r="D25"/>
  <c r="E25"/>
  <c r="F25"/>
  <c r="G25"/>
  <c r="H25"/>
  <c r="I25"/>
  <c r="J25"/>
  <c r="K25"/>
  <c r="L25"/>
  <c r="M25"/>
  <c r="N25"/>
  <c r="O25"/>
  <c r="P25"/>
  <c r="Q25"/>
  <c r="R25"/>
  <c r="S25"/>
  <c r="T25"/>
  <c r="U25"/>
  <c r="V25"/>
  <c r="W25"/>
  <c r="X25"/>
  <c r="Y25"/>
  <c r="Z25"/>
  <c r="AA25"/>
  <c r="AB25"/>
  <c r="D19"/>
  <c r="E19"/>
  <c r="F19"/>
  <c r="G19"/>
  <c r="H19"/>
  <c r="I19"/>
  <c r="J19"/>
  <c r="K19"/>
  <c r="L19"/>
  <c r="M19"/>
  <c r="N19"/>
  <c r="O19"/>
  <c r="P19"/>
  <c r="Q19"/>
  <c r="R19"/>
  <c r="S19"/>
  <c r="T19"/>
  <c r="U19"/>
  <c r="V19"/>
  <c r="W19"/>
  <c r="X19"/>
  <c r="Y19"/>
  <c r="Z19"/>
  <c r="AA19"/>
  <c r="AB19"/>
  <c r="AC66"/>
  <c r="AC60"/>
  <c r="AC54"/>
  <c r="AC48"/>
  <c r="AC42"/>
  <c r="AC36"/>
  <c r="AC30"/>
  <c r="AC24"/>
  <c r="AC18"/>
  <c r="AC12"/>
  <c r="BH12" s="1"/>
  <c r="BJ12" s="1"/>
  <c r="AC6"/>
  <c r="D13"/>
  <c r="E13"/>
  <c r="F13"/>
  <c r="G13"/>
  <c r="H13"/>
  <c r="I13"/>
  <c r="J13"/>
  <c r="K13"/>
  <c r="L13"/>
  <c r="M13"/>
  <c r="N13"/>
  <c r="O13"/>
  <c r="P13"/>
  <c r="Q13"/>
  <c r="R13"/>
  <c r="S13"/>
  <c r="T13"/>
  <c r="U13"/>
  <c r="V13"/>
  <c r="W13"/>
  <c r="X13"/>
  <c r="Y13"/>
  <c r="Z13"/>
  <c r="AA13"/>
  <c r="AB13"/>
  <c r="D7"/>
  <c r="E7"/>
  <c r="F7"/>
  <c r="G7"/>
  <c r="H7"/>
  <c r="I7"/>
  <c r="J7"/>
  <c r="K7"/>
  <c r="L7"/>
  <c r="M7"/>
  <c r="N7"/>
  <c r="O7"/>
  <c r="P7"/>
  <c r="Q7"/>
  <c r="R7"/>
  <c r="S7"/>
  <c r="T7"/>
  <c r="U7"/>
  <c r="V7"/>
  <c r="W7"/>
  <c r="X7"/>
  <c r="Y7"/>
  <c r="Z7"/>
  <c r="AA7"/>
  <c r="AB7"/>
  <c r="C67"/>
  <c r="C55"/>
  <c r="C61"/>
  <c r="C49"/>
  <c r="C43"/>
  <c r="C37"/>
  <c r="C31"/>
  <c r="C25"/>
  <c r="C19"/>
  <c r="C13"/>
  <c r="C7"/>
  <c r="BK74"/>
  <c r="AU74"/>
  <c r="AR74"/>
  <c r="B74"/>
  <c r="BF72"/>
  <c r="BE72"/>
  <c r="BD72"/>
  <c r="BC72"/>
  <c r="BB72"/>
  <c r="BA72"/>
  <c r="AZ72"/>
  <c r="AY72"/>
  <c r="AX72"/>
  <c r="AW72"/>
  <c r="AV72"/>
  <c r="AU72"/>
  <c r="AT72"/>
  <c r="AS72"/>
  <c r="AR72"/>
  <c r="AQ72"/>
  <c r="AP72"/>
  <c r="AO72"/>
  <c r="AN72"/>
  <c r="AM72"/>
  <c r="AL72"/>
  <c r="AK72"/>
  <c r="AJ72"/>
  <c r="AI72"/>
  <c r="AH72"/>
  <c r="AG72"/>
  <c r="AF72"/>
  <c r="AE72"/>
  <c r="AD72"/>
  <c r="AB72"/>
  <c r="AA72"/>
  <c r="Z72"/>
  <c r="Y72"/>
  <c r="X72"/>
  <c r="W72"/>
  <c r="V72"/>
  <c r="U72"/>
  <c r="T72"/>
  <c r="S72"/>
  <c r="R72"/>
  <c r="Q72"/>
  <c r="P72"/>
  <c r="O72"/>
  <c r="N72"/>
  <c r="M72"/>
  <c r="L72"/>
  <c r="K72"/>
  <c r="J72"/>
  <c r="I72"/>
  <c r="H72"/>
  <c r="G72"/>
  <c r="F72"/>
  <c r="E72"/>
  <c r="D72"/>
  <c r="C72"/>
  <c r="B72"/>
  <c r="BE71"/>
  <c r="BD71"/>
  <c r="BC71"/>
  <c r="BB71"/>
  <c r="BA71"/>
  <c r="AZ71"/>
  <c r="AY71"/>
  <c r="AX71"/>
  <c r="AW71"/>
  <c r="AV71"/>
  <c r="AU71"/>
  <c r="AT71"/>
  <c r="AS71"/>
  <c r="AR71"/>
  <c r="AQ71"/>
  <c r="AP71"/>
  <c r="AO71"/>
  <c r="AN71"/>
  <c r="AM71"/>
  <c r="AL71"/>
  <c r="AK71"/>
  <c r="AJ71"/>
  <c r="AI71"/>
  <c r="AH71"/>
  <c r="AG71"/>
  <c r="AF71"/>
  <c r="AE71"/>
  <c r="AD71"/>
  <c r="AB71"/>
  <c r="AA71"/>
  <c r="Z71"/>
  <c r="Y71"/>
  <c r="X71"/>
  <c r="W71"/>
  <c r="V71"/>
  <c r="U71"/>
  <c r="T71"/>
  <c r="S71"/>
  <c r="R71"/>
  <c r="Q71"/>
  <c r="P71"/>
  <c r="O71"/>
  <c r="N71"/>
  <c r="M71"/>
  <c r="L71"/>
  <c r="K71"/>
  <c r="J71"/>
  <c r="I71"/>
  <c r="H71"/>
  <c r="G71"/>
  <c r="F71"/>
  <c r="E71"/>
  <c r="D71"/>
  <c r="C71"/>
  <c r="AU69"/>
  <c r="AR69"/>
  <c r="BK68"/>
  <c r="BI68"/>
  <c r="BF68"/>
  <c r="BF69" s="1"/>
  <c r="BE68"/>
  <c r="BD68"/>
  <c r="BC68"/>
  <c r="BC69" s="1"/>
  <c r="BB68"/>
  <c r="BA68"/>
  <c r="AZ68"/>
  <c r="AY68"/>
  <c r="AY69" s="1"/>
  <c r="AX68"/>
  <c r="AW68"/>
  <c r="AV68"/>
  <c r="AT68"/>
  <c r="AT69" s="1"/>
  <c r="AS68"/>
  <c r="AQ68"/>
  <c r="AP68"/>
  <c r="AO68"/>
  <c r="AO69" s="1"/>
  <c r="AN68"/>
  <c r="AM68"/>
  <c r="AL68"/>
  <c r="AK68"/>
  <c r="AK69" s="1"/>
  <c r="AJ68"/>
  <c r="AI68"/>
  <c r="AH68"/>
  <c r="AG68"/>
  <c r="AF68"/>
  <c r="AE68"/>
  <c r="AD68"/>
  <c r="AB68"/>
  <c r="AA68"/>
  <c r="Z68"/>
  <c r="Y68"/>
  <c r="Y69" s="1"/>
  <c r="X68"/>
  <c r="W68"/>
  <c r="V68"/>
  <c r="U68"/>
  <c r="U69" s="1"/>
  <c r="T68"/>
  <c r="S68"/>
  <c r="R68"/>
  <c r="Q68"/>
  <c r="Q69" s="1"/>
  <c r="P68"/>
  <c r="O68"/>
  <c r="N68"/>
  <c r="M68"/>
  <c r="L68"/>
  <c r="K68"/>
  <c r="J68"/>
  <c r="I68"/>
  <c r="I69" s="1"/>
  <c r="H68"/>
  <c r="G68"/>
  <c r="F68"/>
  <c r="E68"/>
  <c r="E69" s="1"/>
  <c r="D68"/>
  <c r="C68"/>
  <c r="BG65"/>
  <c r="AC65"/>
  <c r="AU63"/>
  <c r="AR63"/>
  <c r="BK62"/>
  <c r="BI62"/>
  <c r="BF62"/>
  <c r="BE62"/>
  <c r="BE63" s="1"/>
  <c r="BD62"/>
  <c r="BD63" s="1"/>
  <c r="BC62"/>
  <c r="BB62"/>
  <c r="BA62"/>
  <c r="AZ62"/>
  <c r="AY62"/>
  <c r="AX62"/>
  <c r="AW62"/>
  <c r="AV62"/>
  <c r="AV63" s="1"/>
  <c r="AT62"/>
  <c r="AS62"/>
  <c r="AQ62"/>
  <c r="AP62"/>
  <c r="AP63" s="1"/>
  <c r="AO62"/>
  <c r="AN62"/>
  <c r="AM62"/>
  <c r="AL62"/>
  <c r="AL63" s="1"/>
  <c r="AK62"/>
  <c r="AK63" s="1"/>
  <c r="AJ62"/>
  <c r="AI62"/>
  <c r="AH62"/>
  <c r="AG62"/>
  <c r="AG63" s="1"/>
  <c r="AF62"/>
  <c r="AF63" s="1"/>
  <c r="AE62"/>
  <c r="AD62"/>
  <c r="AB62"/>
  <c r="AA62"/>
  <c r="Z62"/>
  <c r="Z63" s="1"/>
  <c r="Y62"/>
  <c r="X62"/>
  <c r="W62"/>
  <c r="V62"/>
  <c r="U62"/>
  <c r="T62"/>
  <c r="S62"/>
  <c r="R62"/>
  <c r="R63" s="1"/>
  <c r="Q62"/>
  <c r="Q63" s="1"/>
  <c r="P62"/>
  <c r="P63" s="1"/>
  <c r="O62"/>
  <c r="N62"/>
  <c r="N63" s="1"/>
  <c r="M62"/>
  <c r="M63" s="1"/>
  <c r="L62"/>
  <c r="K62"/>
  <c r="J62"/>
  <c r="I62"/>
  <c r="H62"/>
  <c r="G62"/>
  <c r="F62"/>
  <c r="F63" s="1"/>
  <c r="E62"/>
  <c r="D62"/>
  <c r="C62"/>
  <c r="BI59"/>
  <c r="BI61" s="1"/>
  <c r="BF59"/>
  <c r="BF71" s="1"/>
  <c r="AC59"/>
  <c r="AU57"/>
  <c r="AR57"/>
  <c r="BK56"/>
  <c r="BI56"/>
  <c r="BI57" s="1"/>
  <c r="BF56"/>
  <c r="BE56"/>
  <c r="BE57" s="1"/>
  <c r="BD56"/>
  <c r="BC56"/>
  <c r="BC57" s="1"/>
  <c r="BB56"/>
  <c r="BB57" s="1"/>
  <c r="BA56"/>
  <c r="BA57" s="1"/>
  <c r="AZ56"/>
  <c r="AY56"/>
  <c r="AY57" s="1"/>
  <c r="AX56"/>
  <c r="AX57" s="1"/>
  <c r="AW56"/>
  <c r="AW57" s="1"/>
  <c r="AV56"/>
  <c r="AT56"/>
  <c r="AT57" s="1"/>
  <c r="AS56"/>
  <c r="AS57" s="1"/>
  <c r="AQ56"/>
  <c r="AQ57" s="1"/>
  <c r="AP56"/>
  <c r="AO56"/>
  <c r="AO57" s="1"/>
  <c r="AN56"/>
  <c r="AN57" s="1"/>
  <c r="AM56"/>
  <c r="AM57" s="1"/>
  <c r="AL56"/>
  <c r="AK56"/>
  <c r="AK57" s="1"/>
  <c r="AJ56"/>
  <c r="AJ57" s="1"/>
  <c r="AI56"/>
  <c r="AI57" s="1"/>
  <c r="AH56"/>
  <c r="AG56"/>
  <c r="AG57" s="1"/>
  <c r="AF56"/>
  <c r="AE56"/>
  <c r="AE57" s="1"/>
  <c r="AD56"/>
  <c r="AB56"/>
  <c r="AB57" s="1"/>
  <c r="AA56"/>
  <c r="AA57" s="1"/>
  <c r="Z56"/>
  <c r="Y56"/>
  <c r="Y57" s="1"/>
  <c r="X56"/>
  <c r="X57" s="1"/>
  <c r="W56"/>
  <c r="W57" s="1"/>
  <c r="V56"/>
  <c r="U56"/>
  <c r="U57" s="1"/>
  <c r="T56"/>
  <c r="T57" s="1"/>
  <c r="S56"/>
  <c r="S57" s="1"/>
  <c r="R56"/>
  <c r="Q56"/>
  <c r="Q57" s="1"/>
  <c r="P56"/>
  <c r="O56"/>
  <c r="O57" s="1"/>
  <c r="N56"/>
  <c r="M56"/>
  <c r="M57" s="1"/>
  <c r="L56"/>
  <c r="L57" s="1"/>
  <c r="K56"/>
  <c r="K57" s="1"/>
  <c r="J56"/>
  <c r="I56"/>
  <c r="I57" s="1"/>
  <c r="H56"/>
  <c r="H57" s="1"/>
  <c r="G56"/>
  <c r="F56"/>
  <c r="E56"/>
  <c r="E57" s="1"/>
  <c r="D56"/>
  <c r="D57" s="1"/>
  <c r="C56"/>
  <c r="BG53"/>
  <c r="AC53"/>
  <c r="AU51"/>
  <c r="AR51"/>
  <c r="BK50"/>
  <c r="BI50"/>
  <c r="BF50"/>
  <c r="BF51" s="1"/>
  <c r="BE50"/>
  <c r="BD50"/>
  <c r="BC50"/>
  <c r="BB50"/>
  <c r="BA50"/>
  <c r="AZ50"/>
  <c r="AY50"/>
  <c r="AX50"/>
  <c r="AW50"/>
  <c r="AW51" s="1"/>
  <c r="AV50"/>
  <c r="AV51" s="1"/>
  <c r="AT50"/>
  <c r="AS50"/>
  <c r="AQ50"/>
  <c r="AP50"/>
  <c r="AO50"/>
  <c r="AN50"/>
  <c r="AM50"/>
  <c r="AL50"/>
  <c r="AL51" s="1"/>
  <c r="AK50"/>
  <c r="AJ50"/>
  <c r="AI50"/>
  <c r="AH50"/>
  <c r="AH51" s="1"/>
  <c r="AG50"/>
  <c r="AG51" s="1"/>
  <c r="AF50"/>
  <c r="AE50"/>
  <c r="AD50"/>
  <c r="AB50"/>
  <c r="AB51" s="1"/>
  <c r="AA50"/>
  <c r="Z50"/>
  <c r="Y50"/>
  <c r="X50"/>
  <c r="W50"/>
  <c r="V50"/>
  <c r="V51" s="1"/>
  <c r="U50"/>
  <c r="T50"/>
  <c r="S50"/>
  <c r="R50"/>
  <c r="Q50"/>
  <c r="Q51" s="1"/>
  <c r="P50"/>
  <c r="O50"/>
  <c r="N50"/>
  <c r="M50"/>
  <c r="L50"/>
  <c r="L51" s="1"/>
  <c r="K50"/>
  <c r="J50"/>
  <c r="I50"/>
  <c r="H50"/>
  <c r="G50"/>
  <c r="F50"/>
  <c r="F51" s="1"/>
  <c r="E50"/>
  <c r="D50"/>
  <c r="C50"/>
  <c r="BG47"/>
  <c r="AC47"/>
  <c r="AU45"/>
  <c r="AR45"/>
  <c r="BK44"/>
  <c r="BI44"/>
  <c r="BI45" s="1"/>
  <c r="BF44"/>
  <c r="BF45" s="1"/>
  <c r="BE44"/>
  <c r="BE45" s="1"/>
  <c r="BD44"/>
  <c r="BD45" s="1"/>
  <c r="BC44"/>
  <c r="BB44"/>
  <c r="BB45" s="1"/>
  <c r="BA44"/>
  <c r="BA45" s="1"/>
  <c r="AZ44"/>
  <c r="AZ45" s="1"/>
  <c r="AY44"/>
  <c r="AY45" s="1"/>
  <c r="AX44"/>
  <c r="AX45" s="1"/>
  <c r="AW44"/>
  <c r="AW45" s="1"/>
  <c r="AV44"/>
  <c r="AT44"/>
  <c r="AT45" s="1"/>
  <c r="AS44"/>
  <c r="AS45" s="1"/>
  <c r="AQ44"/>
  <c r="AQ45" s="1"/>
  <c r="AP44"/>
  <c r="AO44"/>
  <c r="AO45" s="1"/>
  <c r="AN44"/>
  <c r="AN45" s="1"/>
  <c r="AM44"/>
  <c r="AM45" s="1"/>
  <c r="AL44"/>
  <c r="AK44"/>
  <c r="AK45" s="1"/>
  <c r="AJ44"/>
  <c r="AJ45" s="1"/>
  <c r="AI44"/>
  <c r="AI45" s="1"/>
  <c r="AH44"/>
  <c r="AG44"/>
  <c r="AG45" s="1"/>
  <c r="AF44"/>
  <c r="AF45" s="1"/>
  <c r="AE44"/>
  <c r="AE45" s="1"/>
  <c r="AD44"/>
  <c r="AB44"/>
  <c r="AB45" s="1"/>
  <c r="AA44"/>
  <c r="AA45" s="1"/>
  <c r="Z44"/>
  <c r="Y44"/>
  <c r="Y45" s="1"/>
  <c r="X44"/>
  <c r="X45" s="1"/>
  <c r="W44"/>
  <c r="W45" s="1"/>
  <c r="V44"/>
  <c r="U44"/>
  <c r="U45" s="1"/>
  <c r="T44"/>
  <c r="T45" s="1"/>
  <c r="S44"/>
  <c r="S45" s="1"/>
  <c r="R44"/>
  <c r="Q44"/>
  <c r="Q45" s="1"/>
  <c r="P44"/>
  <c r="P45" s="1"/>
  <c r="O44"/>
  <c r="O45" s="1"/>
  <c r="N44"/>
  <c r="M44"/>
  <c r="M45" s="1"/>
  <c r="L44"/>
  <c r="L45" s="1"/>
  <c r="K44"/>
  <c r="K45" s="1"/>
  <c r="J44"/>
  <c r="I44"/>
  <c r="I45" s="1"/>
  <c r="H44"/>
  <c r="H45" s="1"/>
  <c r="G44"/>
  <c r="G45" s="1"/>
  <c r="F44"/>
  <c r="E44"/>
  <c r="E45" s="1"/>
  <c r="D44"/>
  <c r="D45" s="1"/>
  <c r="C44"/>
  <c r="C45" s="1"/>
  <c r="BG41"/>
  <c r="AC41"/>
  <c r="AU39"/>
  <c r="AR39"/>
  <c r="BK38"/>
  <c r="BI38"/>
  <c r="BF38"/>
  <c r="BF39" s="1"/>
  <c r="BE38"/>
  <c r="BD38"/>
  <c r="BC38"/>
  <c r="BB38"/>
  <c r="BA38"/>
  <c r="AZ38"/>
  <c r="AY38"/>
  <c r="AX38"/>
  <c r="AX39" s="1"/>
  <c r="AW38"/>
  <c r="AW39" s="1"/>
  <c r="AV38"/>
  <c r="AT38"/>
  <c r="AT39" s="1"/>
  <c r="AS38"/>
  <c r="AS39" s="1"/>
  <c r="AQ38"/>
  <c r="AP38"/>
  <c r="AO38"/>
  <c r="AO39" s="1"/>
  <c r="AN38"/>
  <c r="AM38"/>
  <c r="AL38"/>
  <c r="AL39" s="1"/>
  <c r="AK38"/>
  <c r="AK39" s="1"/>
  <c r="AJ38"/>
  <c r="AI38"/>
  <c r="AH38"/>
  <c r="AG38"/>
  <c r="AF38"/>
  <c r="AE38"/>
  <c r="AD38"/>
  <c r="AD39" s="1"/>
  <c r="AB38"/>
  <c r="AA38"/>
  <c r="Z38"/>
  <c r="Y38"/>
  <c r="Y39" s="1"/>
  <c r="X38"/>
  <c r="W38"/>
  <c r="V38"/>
  <c r="V39" s="1"/>
  <c r="U38"/>
  <c r="U39" s="1"/>
  <c r="T38"/>
  <c r="S38"/>
  <c r="R38"/>
  <c r="Q38"/>
  <c r="Q39" s="1"/>
  <c r="P38"/>
  <c r="O38"/>
  <c r="N38"/>
  <c r="N39" s="1"/>
  <c r="M38"/>
  <c r="M39" s="1"/>
  <c r="L38"/>
  <c r="K38"/>
  <c r="J38"/>
  <c r="I38"/>
  <c r="I39" s="1"/>
  <c r="H38"/>
  <c r="G38"/>
  <c r="F38"/>
  <c r="F39" s="1"/>
  <c r="E38"/>
  <c r="E39" s="1"/>
  <c r="D38"/>
  <c r="C38"/>
  <c r="BG35"/>
  <c r="AC35"/>
  <c r="AU33"/>
  <c r="AR33"/>
  <c r="BK32"/>
  <c r="BI32"/>
  <c r="BI33" s="1"/>
  <c r="BF32"/>
  <c r="BF33" s="1"/>
  <c r="BE32"/>
  <c r="BD32"/>
  <c r="BD33" s="1"/>
  <c r="BC32"/>
  <c r="BC33" s="1"/>
  <c r="BB32"/>
  <c r="BB33" s="1"/>
  <c r="BA32"/>
  <c r="BA33" s="1"/>
  <c r="AZ32"/>
  <c r="AZ33" s="1"/>
  <c r="AY32"/>
  <c r="AY33" s="1"/>
  <c r="AX32"/>
  <c r="AX33" s="1"/>
  <c r="AW32"/>
  <c r="AV32"/>
  <c r="AV33" s="1"/>
  <c r="AT32"/>
  <c r="AT33" s="1"/>
  <c r="AS32"/>
  <c r="AS33" s="1"/>
  <c r="AQ32"/>
  <c r="AQ33" s="1"/>
  <c r="AP32"/>
  <c r="AP33" s="1"/>
  <c r="AO32"/>
  <c r="AO33" s="1"/>
  <c r="AN32"/>
  <c r="AN33" s="1"/>
  <c r="AM32"/>
  <c r="AM33" s="1"/>
  <c r="AL32"/>
  <c r="AL33" s="1"/>
  <c r="AK32"/>
  <c r="AK33" s="1"/>
  <c r="AJ32"/>
  <c r="AJ33" s="1"/>
  <c r="AI32"/>
  <c r="AI33" s="1"/>
  <c r="AH32"/>
  <c r="AH33" s="1"/>
  <c r="AG32"/>
  <c r="AF32"/>
  <c r="AF33" s="1"/>
  <c r="AE32"/>
  <c r="AE33" s="1"/>
  <c r="AD32"/>
  <c r="AD33" s="1"/>
  <c r="AB32"/>
  <c r="AB33" s="1"/>
  <c r="AA32"/>
  <c r="AA33" s="1"/>
  <c r="Z32"/>
  <c r="Z33" s="1"/>
  <c r="Y32"/>
  <c r="Y33" s="1"/>
  <c r="X32"/>
  <c r="X33" s="1"/>
  <c r="W32"/>
  <c r="V32"/>
  <c r="V33" s="1"/>
  <c r="U32"/>
  <c r="U33" s="1"/>
  <c r="T32"/>
  <c r="T33" s="1"/>
  <c r="S32"/>
  <c r="S33" s="1"/>
  <c r="R32"/>
  <c r="R33" s="1"/>
  <c r="Q32"/>
  <c r="P32"/>
  <c r="P33" s="1"/>
  <c r="O32"/>
  <c r="N32"/>
  <c r="N33" s="1"/>
  <c r="M32"/>
  <c r="M33" s="1"/>
  <c r="L32"/>
  <c r="L33" s="1"/>
  <c r="K32"/>
  <c r="K33" s="1"/>
  <c r="J32"/>
  <c r="J33" s="1"/>
  <c r="I32"/>
  <c r="I33" s="1"/>
  <c r="H32"/>
  <c r="H33" s="1"/>
  <c r="G32"/>
  <c r="F32"/>
  <c r="F33" s="1"/>
  <c r="E32"/>
  <c r="E33" s="1"/>
  <c r="D32"/>
  <c r="D33" s="1"/>
  <c r="C32"/>
  <c r="C33" s="1"/>
  <c r="BG29"/>
  <c r="AC29"/>
  <c r="AU27"/>
  <c r="AR27"/>
  <c r="BK26"/>
  <c r="BI26"/>
  <c r="BI27" s="1"/>
  <c r="BF26"/>
  <c r="BE26"/>
  <c r="BE27" s="1"/>
  <c r="BD26"/>
  <c r="BC26"/>
  <c r="BC27" s="1"/>
  <c r="BB26"/>
  <c r="BA26"/>
  <c r="AZ26"/>
  <c r="AY26"/>
  <c r="AX26"/>
  <c r="AW26"/>
  <c r="AV26"/>
  <c r="AT26"/>
  <c r="AS26"/>
  <c r="AS27" s="1"/>
  <c r="AQ26"/>
  <c r="AQ27" s="1"/>
  <c r="AP26"/>
  <c r="AO26"/>
  <c r="AO27" s="1"/>
  <c r="AN26"/>
  <c r="AM26"/>
  <c r="AL26"/>
  <c r="AK26"/>
  <c r="AJ26"/>
  <c r="AI26"/>
  <c r="AI27" s="1"/>
  <c r="AH26"/>
  <c r="AG26"/>
  <c r="AF26"/>
  <c r="AE26"/>
  <c r="AE27" s="1"/>
  <c r="AD26"/>
  <c r="AB26"/>
  <c r="AA26"/>
  <c r="Z26"/>
  <c r="Y26"/>
  <c r="Y27" s="1"/>
  <c r="X26"/>
  <c r="W26"/>
  <c r="W27" s="1"/>
  <c r="V26"/>
  <c r="U26"/>
  <c r="T26"/>
  <c r="S26"/>
  <c r="R26"/>
  <c r="Q26"/>
  <c r="Q27" s="1"/>
  <c r="P26"/>
  <c r="O26"/>
  <c r="O27" s="1"/>
  <c r="N26"/>
  <c r="M26"/>
  <c r="L26"/>
  <c r="K26"/>
  <c r="J26"/>
  <c r="I26"/>
  <c r="I27" s="1"/>
  <c r="H26"/>
  <c r="G26"/>
  <c r="G27" s="1"/>
  <c r="F26"/>
  <c r="E26"/>
  <c r="D26"/>
  <c r="C26"/>
  <c r="BG23"/>
  <c r="AC23"/>
  <c r="AU21"/>
  <c r="AR21"/>
  <c r="BK20"/>
  <c r="BI20"/>
  <c r="BI21" s="1"/>
  <c r="BF20"/>
  <c r="BE20"/>
  <c r="BD20"/>
  <c r="BC20"/>
  <c r="BB20"/>
  <c r="BA20"/>
  <c r="AZ20"/>
  <c r="AZ21" s="1"/>
  <c r="AY20"/>
  <c r="AY21" s="1"/>
  <c r="AX20"/>
  <c r="AW20"/>
  <c r="AW21" s="1"/>
  <c r="AV20"/>
  <c r="AV21" s="1"/>
  <c r="AT20"/>
  <c r="AS20"/>
  <c r="AS21" s="1"/>
  <c r="AQ20"/>
  <c r="AP20"/>
  <c r="AO20"/>
  <c r="AO21" s="1"/>
  <c r="AN20"/>
  <c r="AN21" s="1"/>
  <c r="AM20"/>
  <c r="AM21" s="1"/>
  <c r="AL20"/>
  <c r="AK20"/>
  <c r="AJ20"/>
  <c r="AI20"/>
  <c r="AI21" s="1"/>
  <c r="AH20"/>
  <c r="AG20"/>
  <c r="AF20"/>
  <c r="AE20"/>
  <c r="AD20"/>
  <c r="AB20"/>
  <c r="AB21" s="1"/>
  <c r="AA20"/>
  <c r="Z20"/>
  <c r="Y20"/>
  <c r="Y21" s="1"/>
  <c r="X20"/>
  <c r="X21" s="1"/>
  <c r="W20"/>
  <c r="W21" s="1"/>
  <c r="V20"/>
  <c r="U20"/>
  <c r="T20"/>
  <c r="S20"/>
  <c r="S21" s="1"/>
  <c r="R20"/>
  <c r="Q20"/>
  <c r="Q21" s="1"/>
  <c r="P20"/>
  <c r="O20"/>
  <c r="N20"/>
  <c r="M20"/>
  <c r="M21" s="1"/>
  <c r="L20"/>
  <c r="L21" s="1"/>
  <c r="K20"/>
  <c r="J20"/>
  <c r="I20"/>
  <c r="I21" s="1"/>
  <c r="H20"/>
  <c r="H21" s="1"/>
  <c r="G20"/>
  <c r="G21" s="1"/>
  <c r="F20"/>
  <c r="E20"/>
  <c r="D20"/>
  <c r="C20"/>
  <c r="C21" s="1"/>
  <c r="BG17"/>
  <c r="AC17"/>
  <c r="AU15"/>
  <c r="AR15"/>
  <c r="BK14"/>
  <c r="BI14"/>
  <c r="BI15" s="1"/>
  <c r="BF14"/>
  <c r="BE14"/>
  <c r="BE15" s="1"/>
  <c r="BD14"/>
  <c r="BD15" s="1"/>
  <c r="BC14"/>
  <c r="BC15" s="1"/>
  <c r="BB14"/>
  <c r="BB15" s="1"/>
  <c r="BA14"/>
  <c r="BA15" s="1"/>
  <c r="AZ14"/>
  <c r="AZ15" s="1"/>
  <c r="AY14"/>
  <c r="AY15" s="1"/>
  <c r="AX14"/>
  <c r="AW14"/>
  <c r="AW15" s="1"/>
  <c r="AV14"/>
  <c r="AV15" s="1"/>
  <c r="AT14"/>
  <c r="AT15" s="1"/>
  <c r="AS14"/>
  <c r="AS15" s="1"/>
  <c r="AQ14"/>
  <c r="AQ15" s="1"/>
  <c r="AP14"/>
  <c r="AP15" s="1"/>
  <c r="AO14"/>
  <c r="AO15" s="1"/>
  <c r="AN14"/>
  <c r="AM14"/>
  <c r="AL14"/>
  <c r="AL15" s="1"/>
  <c r="AK14"/>
  <c r="AK15" s="1"/>
  <c r="AJ14"/>
  <c r="AI14"/>
  <c r="AI15" s="1"/>
  <c r="AH14"/>
  <c r="AH15" s="1"/>
  <c r="AG14"/>
  <c r="AG15" s="1"/>
  <c r="AF14"/>
  <c r="AE14"/>
  <c r="AE15" s="1"/>
  <c r="AD14"/>
  <c r="AD15" s="1"/>
  <c r="AB14"/>
  <c r="AB15" s="1"/>
  <c r="AA14"/>
  <c r="AA15" s="1"/>
  <c r="Z14"/>
  <c r="Z15" s="1"/>
  <c r="Y14"/>
  <c r="Y15" s="1"/>
  <c r="X14"/>
  <c r="W14"/>
  <c r="V14"/>
  <c r="V15" s="1"/>
  <c r="U14"/>
  <c r="U15" s="1"/>
  <c r="T14"/>
  <c r="T15" s="1"/>
  <c r="S14"/>
  <c r="S15" s="1"/>
  <c r="R14"/>
  <c r="R15" s="1"/>
  <c r="Q14"/>
  <c r="Q15" s="1"/>
  <c r="P14"/>
  <c r="O14"/>
  <c r="O15" s="1"/>
  <c r="N14"/>
  <c r="N15" s="1"/>
  <c r="M14"/>
  <c r="M15" s="1"/>
  <c r="L14"/>
  <c r="L15" s="1"/>
  <c r="K14"/>
  <c r="K15" s="1"/>
  <c r="J14"/>
  <c r="J15" s="1"/>
  <c r="I14"/>
  <c r="I15" s="1"/>
  <c r="H14"/>
  <c r="G14"/>
  <c r="F14"/>
  <c r="F15" s="1"/>
  <c r="E14"/>
  <c r="D14"/>
  <c r="D15" s="1"/>
  <c r="C14"/>
  <c r="C15" s="1"/>
  <c r="BG11"/>
  <c r="AC11"/>
  <c r="AU9"/>
  <c r="AR9"/>
  <c r="BK8"/>
  <c r="BI8"/>
  <c r="BF8"/>
  <c r="BE8"/>
  <c r="BD8"/>
  <c r="BD9" s="1"/>
  <c r="BC8"/>
  <c r="BB8"/>
  <c r="BA8"/>
  <c r="AZ8"/>
  <c r="AZ9" s="1"/>
  <c r="AY8"/>
  <c r="AX8"/>
  <c r="AW8"/>
  <c r="AV8"/>
  <c r="AV9" s="1"/>
  <c r="AT8"/>
  <c r="AS8"/>
  <c r="AQ8"/>
  <c r="AP8"/>
  <c r="AP9" s="1"/>
  <c r="AO8"/>
  <c r="AO9" s="1"/>
  <c r="AN8"/>
  <c r="AM8"/>
  <c r="AL8"/>
  <c r="AL9" s="1"/>
  <c r="AK8"/>
  <c r="AJ8"/>
  <c r="AI8"/>
  <c r="AH8"/>
  <c r="AH9" s="1"/>
  <c r="AG8"/>
  <c r="AG9" s="1"/>
  <c r="AF8"/>
  <c r="AE8"/>
  <c r="AD8"/>
  <c r="AD9" s="1"/>
  <c r="AB8"/>
  <c r="AA8"/>
  <c r="Z8"/>
  <c r="Z9" s="1"/>
  <c r="Y8"/>
  <c r="X8"/>
  <c r="W8"/>
  <c r="V8"/>
  <c r="V9" s="1"/>
  <c r="U8"/>
  <c r="U9" s="1"/>
  <c r="T8"/>
  <c r="S8"/>
  <c r="R8"/>
  <c r="R9" s="1"/>
  <c r="Q8"/>
  <c r="P8"/>
  <c r="O8"/>
  <c r="N8"/>
  <c r="N9" s="1"/>
  <c r="M8"/>
  <c r="L8"/>
  <c r="K8"/>
  <c r="J8"/>
  <c r="J9" s="1"/>
  <c r="I8"/>
  <c r="H8"/>
  <c r="G8"/>
  <c r="F8"/>
  <c r="F9" s="1"/>
  <c r="E8"/>
  <c r="D8"/>
  <c r="C8"/>
  <c r="BG5"/>
  <c r="AC5"/>
  <c r="BH42" l="1"/>
  <c r="BJ42" s="1"/>
  <c r="BH18"/>
  <c r="BJ18" s="1"/>
  <c r="BH60"/>
  <c r="BJ60" s="1"/>
  <c r="BH36"/>
  <c r="BJ36" s="1"/>
  <c r="AG73"/>
  <c r="AC43"/>
  <c r="I73"/>
  <c r="U73"/>
  <c r="AC7"/>
  <c r="AA73"/>
  <c r="O73"/>
  <c r="BH24"/>
  <c r="BJ24" s="1"/>
  <c r="BH48"/>
  <c r="BJ48" s="1"/>
  <c r="BG25"/>
  <c r="BH6"/>
  <c r="BJ6" s="1"/>
  <c r="BH54"/>
  <c r="BJ54" s="1"/>
  <c r="AB73"/>
  <c r="V73"/>
  <c r="P73"/>
  <c r="J73"/>
  <c r="D73"/>
  <c r="AH73"/>
  <c r="AX73"/>
  <c r="AL73"/>
  <c r="AC49"/>
  <c r="AC19"/>
  <c r="Y73"/>
  <c r="S73"/>
  <c r="M73"/>
  <c r="G73"/>
  <c r="Z73"/>
  <c r="T73"/>
  <c r="N73"/>
  <c r="H73"/>
  <c r="BG37"/>
  <c r="AK73"/>
  <c r="AC55"/>
  <c r="BH55" s="1"/>
  <c r="BJ55" s="1"/>
  <c r="AC31"/>
  <c r="AC67"/>
  <c r="W73"/>
  <c r="Q73"/>
  <c r="K73"/>
  <c r="E73"/>
  <c r="X73"/>
  <c r="R73"/>
  <c r="L73"/>
  <c r="F73"/>
  <c r="BG13"/>
  <c r="BG49"/>
  <c r="AO73"/>
  <c r="BI74"/>
  <c r="BH30"/>
  <c r="BJ30" s="1"/>
  <c r="BH66"/>
  <c r="BJ66" s="1"/>
  <c r="AC26"/>
  <c r="AC38"/>
  <c r="AC68"/>
  <c r="AC72"/>
  <c r="AC13"/>
  <c r="AT73"/>
  <c r="AN73"/>
  <c r="AJ73"/>
  <c r="BG19"/>
  <c r="BG31"/>
  <c r="BH31" s="1"/>
  <c r="BJ31" s="1"/>
  <c r="BG43"/>
  <c r="BF61"/>
  <c r="BF73" s="1"/>
  <c r="BG67"/>
  <c r="BG7"/>
  <c r="AC50"/>
  <c r="BG68"/>
  <c r="BI73"/>
  <c r="BH19"/>
  <c r="BJ19" s="1"/>
  <c r="C73"/>
  <c r="AC25"/>
  <c r="AC37"/>
  <c r="AC61"/>
  <c r="AD73"/>
  <c r="AR73"/>
  <c r="AZ73"/>
  <c r="AF73"/>
  <c r="BD73"/>
  <c r="BB73"/>
  <c r="AP73"/>
  <c r="AV73"/>
  <c r="AC56"/>
  <c r="BG56"/>
  <c r="AC62"/>
  <c r="AC63" s="1"/>
  <c r="BG62"/>
  <c r="AS73"/>
  <c r="BE73"/>
  <c r="BA73"/>
  <c r="AW73"/>
  <c r="AE73"/>
  <c r="AU73"/>
  <c r="AM73"/>
  <c r="AY73"/>
  <c r="AQ73"/>
  <c r="BC73"/>
  <c r="BG26"/>
  <c r="BG50"/>
  <c r="AC8"/>
  <c r="BG20"/>
  <c r="BG21" s="1"/>
  <c r="BG44"/>
  <c r="AC20"/>
  <c r="AC44"/>
  <c r="BG14"/>
  <c r="BG38"/>
  <c r="AC14"/>
  <c r="AC32"/>
  <c r="BG8"/>
  <c r="BG32"/>
  <c r="BI71"/>
  <c r="BG72"/>
  <c r="AI73"/>
  <c r="BH47"/>
  <c r="BJ47" s="1"/>
  <c r="AZ63"/>
  <c r="AW27"/>
  <c r="H15"/>
  <c r="P15"/>
  <c r="AM27"/>
  <c r="AA27"/>
  <c r="Q33"/>
  <c r="BH35"/>
  <c r="BJ35" s="1"/>
  <c r="BH41"/>
  <c r="BJ41" s="1"/>
  <c r="AF15"/>
  <c r="BD21"/>
  <c r="BH29"/>
  <c r="BJ29" s="1"/>
  <c r="Y63"/>
  <c r="AX15"/>
  <c r="AS74"/>
  <c r="AS75" s="1"/>
  <c r="AN15"/>
  <c r="E74"/>
  <c r="E75" s="1"/>
  <c r="I74"/>
  <c r="I75" s="1"/>
  <c r="M74"/>
  <c r="M75" s="1"/>
  <c r="Q74"/>
  <c r="Q75" s="1"/>
  <c r="U74"/>
  <c r="U75" s="1"/>
  <c r="Y74"/>
  <c r="Y75" s="1"/>
  <c r="Q9"/>
  <c r="S27"/>
  <c r="AG33"/>
  <c r="BC45"/>
  <c r="BH53"/>
  <c r="BJ53" s="1"/>
  <c r="BG59"/>
  <c r="BG71" s="1"/>
  <c r="BE39"/>
  <c r="P57"/>
  <c r="BF57"/>
  <c r="AF57"/>
  <c r="I9"/>
  <c r="AG74"/>
  <c r="AG75" s="1"/>
  <c r="AK74"/>
  <c r="AO74"/>
  <c r="AO75" s="1"/>
  <c r="AT74"/>
  <c r="AY74"/>
  <c r="AY75" s="1"/>
  <c r="BC74"/>
  <c r="BC75" s="1"/>
  <c r="Y9"/>
  <c r="BH11"/>
  <c r="BJ11" s="1"/>
  <c r="X15"/>
  <c r="BH23"/>
  <c r="BJ23" s="1"/>
  <c r="C27"/>
  <c r="BA27"/>
  <c r="BI51"/>
  <c r="BH65"/>
  <c r="BJ65" s="1"/>
  <c r="AK9"/>
  <c r="AJ15"/>
  <c r="BF15"/>
  <c r="K27"/>
  <c r="AW74"/>
  <c r="AW75" s="1"/>
  <c r="BA74"/>
  <c r="BA75" s="1"/>
  <c r="BE74"/>
  <c r="E9"/>
  <c r="M9"/>
  <c r="G15"/>
  <c r="W15"/>
  <c r="AM15"/>
  <c r="BH17"/>
  <c r="BJ17" s="1"/>
  <c r="AG21"/>
  <c r="BC21"/>
  <c r="AG27"/>
  <c r="AW33"/>
  <c r="BE33"/>
  <c r="G33"/>
  <c r="O33"/>
  <c r="W33"/>
  <c r="BE51"/>
  <c r="J63"/>
  <c r="U63"/>
  <c r="AD63"/>
  <c r="AO63"/>
  <c r="BI63"/>
  <c r="M69"/>
  <c r="AG69"/>
  <c r="BA39"/>
  <c r="E63"/>
  <c r="V63"/>
  <c r="AH63"/>
  <c r="AG39"/>
  <c r="BI39"/>
  <c r="BA51"/>
  <c r="I63"/>
  <c r="AT63"/>
  <c r="AC71"/>
  <c r="AE74"/>
  <c r="AE9"/>
  <c r="AI74"/>
  <c r="AI9"/>
  <c r="AM74"/>
  <c r="AM9"/>
  <c r="AQ74"/>
  <c r="AQ9"/>
  <c r="BE9"/>
  <c r="BH5"/>
  <c r="BJ5" s="1"/>
  <c r="C74"/>
  <c r="C9"/>
  <c r="G74"/>
  <c r="G9"/>
  <c r="K74"/>
  <c r="K9"/>
  <c r="O74"/>
  <c r="O9"/>
  <c r="S74"/>
  <c r="S9"/>
  <c r="W74"/>
  <c r="W9"/>
  <c r="AA74"/>
  <c r="AA9"/>
  <c r="AF74"/>
  <c r="AF9"/>
  <c r="AJ74"/>
  <c r="AJ9"/>
  <c r="AN74"/>
  <c r="AN9"/>
  <c r="AX74"/>
  <c r="AX9"/>
  <c r="BB74"/>
  <c r="BB9"/>
  <c r="BF74"/>
  <c r="BF9"/>
  <c r="AS9"/>
  <c r="BI9"/>
  <c r="AW9"/>
  <c r="D74"/>
  <c r="D9"/>
  <c r="H74"/>
  <c r="H9"/>
  <c r="L74"/>
  <c r="L9"/>
  <c r="P74"/>
  <c r="P9"/>
  <c r="T74"/>
  <c r="T9"/>
  <c r="X74"/>
  <c r="X9"/>
  <c r="AB74"/>
  <c r="AB9"/>
  <c r="BA9"/>
  <c r="AT9"/>
  <c r="F74"/>
  <c r="J74"/>
  <c r="N74"/>
  <c r="R74"/>
  <c r="V74"/>
  <c r="Z74"/>
  <c r="AD74"/>
  <c r="AH74"/>
  <c r="AL74"/>
  <c r="AP74"/>
  <c r="AV74"/>
  <c r="AZ74"/>
  <c r="BD74"/>
  <c r="AY9"/>
  <c r="BC9"/>
  <c r="E15"/>
  <c r="F21"/>
  <c r="J21"/>
  <c r="N21"/>
  <c r="R21"/>
  <c r="V21"/>
  <c r="Z21"/>
  <c r="AD21"/>
  <c r="AH21"/>
  <c r="AL21"/>
  <c r="AP21"/>
  <c r="D21"/>
  <c r="O21"/>
  <c r="T21"/>
  <c r="AE21"/>
  <c r="AJ21"/>
  <c r="BE21"/>
  <c r="F27"/>
  <c r="J27"/>
  <c r="N27"/>
  <c r="R27"/>
  <c r="V27"/>
  <c r="Z27"/>
  <c r="AD27"/>
  <c r="AH27"/>
  <c r="AL27"/>
  <c r="AP27"/>
  <c r="AV27"/>
  <c r="AZ27"/>
  <c r="BD27"/>
  <c r="E27"/>
  <c r="M27"/>
  <c r="U27"/>
  <c r="AK27"/>
  <c r="AY27"/>
  <c r="E21"/>
  <c r="K21"/>
  <c r="P21"/>
  <c r="U21"/>
  <c r="AA21"/>
  <c r="AF21"/>
  <c r="AK21"/>
  <c r="AQ21"/>
  <c r="BA21"/>
  <c r="AX21"/>
  <c r="BB21"/>
  <c r="BF21"/>
  <c r="D27"/>
  <c r="H27"/>
  <c r="L27"/>
  <c r="P27"/>
  <c r="T27"/>
  <c r="X27"/>
  <c r="AB27"/>
  <c r="AF27"/>
  <c r="AJ27"/>
  <c r="AN27"/>
  <c r="AX27"/>
  <c r="BB27"/>
  <c r="BF27"/>
  <c r="AT21"/>
  <c r="AT27"/>
  <c r="C39"/>
  <c r="G39"/>
  <c r="K39"/>
  <c r="O39"/>
  <c r="S39"/>
  <c r="W39"/>
  <c r="AA39"/>
  <c r="AE39"/>
  <c r="AI39"/>
  <c r="AM39"/>
  <c r="AQ39"/>
  <c r="J39"/>
  <c r="R39"/>
  <c r="Z39"/>
  <c r="AH39"/>
  <c r="AP39"/>
  <c r="BB39"/>
  <c r="AD45"/>
  <c r="AH45"/>
  <c r="AL45"/>
  <c r="AP45"/>
  <c r="AV45"/>
  <c r="D39"/>
  <c r="H39"/>
  <c r="L39"/>
  <c r="P39"/>
  <c r="T39"/>
  <c r="X39"/>
  <c r="AB39"/>
  <c r="AF39"/>
  <c r="AJ39"/>
  <c r="AN39"/>
  <c r="F45"/>
  <c r="J45"/>
  <c r="N45"/>
  <c r="R45"/>
  <c r="V45"/>
  <c r="Z45"/>
  <c r="AY39"/>
  <c r="BC39"/>
  <c r="AV39"/>
  <c r="AZ39"/>
  <c r="BD39"/>
  <c r="C51"/>
  <c r="G51"/>
  <c r="K51"/>
  <c r="O51"/>
  <c r="S51"/>
  <c r="W51"/>
  <c r="AA51"/>
  <c r="AE51"/>
  <c r="AI51"/>
  <c r="AM51"/>
  <c r="AQ51"/>
  <c r="H51"/>
  <c r="M51"/>
  <c r="R51"/>
  <c r="X51"/>
  <c r="AN51"/>
  <c r="AS51"/>
  <c r="BB51"/>
  <c r="F57"/>
  <c r="J57"/>
  <c r="N57"/>
  <c r="R57"/>
  <c r="V57"/>
  <c r="Z57"/>
  <c r="D51"/>
  <c r="I51"/>
  <c r="N51"/>
  <c r="T51"/>
  <c r="Y51"/>
  <c r="AD51"/>
  <c r="AJ51"/>
  <c r="AO51"/>
  <c r="AT51"/>
  <c r="AX51"/>
  <c r="BD51"/>
  <c r="C57"/>
  <c r="G57"/>
  <c r="AY51"/>
  <c r="BC51"/>
  <c r="E51"/>
  <c r="J51"/>
  <c r="P51"/>
  <c r="U51"/>
  <c r="Z51"/>
  <c r="AF51"/>
  <c r="AK51"/>
  <c r="AP51"/>
  <c r="AZ51"/>
  <c r="AD57"/>
  <c r="AH57"/>
  <c r="AL57"/>
  <c r="AP57"/>
  <c r="AV57"/>
  <c r="AZ57"/>
  <c r="BD57"/>
  <c r="AY63"/>
  <c r="BC63"/>
  <c r="L63"/>
  <c r="AB63"/>
  <c r="BA63"/>
  <c r="BF63"/>
  <c r="H63"/>
  <c r="X63"/>
  <c r="AN63"/>
  <c r="AS63"/>
  <c r="AW63"/>
  <c r="BB63"/>
  <c r="C63"/>
  <c r="G63"/>
  <c r="K63"/>
  <c r="O63"/>
  <c r="S63"/>
  <c r="W63"/>
  <c r="AA63"/>
  <c r="AE63"/>
  <c r="AI63"/>
  <c r="AM63"/>
  <c r="AQ63"/>
  <c r="D63"/>
  <c r="T63"/>
  <c r="AJ63"/>
  <c r="AX63"/>
  <c r="D69"/>
  <c r="H69"/>
  <c r="L69"/>
  <c r="P69"/>
  <c r="T69"/>
  <c r="X69"/>
  <c r="AB69"/>
  <c r="AD69"/>
  <c r="AH69"/>
  <c r="AL69"/>
  <c r="AP69"/>
  <c r="AV69"/>
  <c r="AZ69"/>
  <c r="BD69"/>
  <c r="BI69"/>
  <c r="F69"/>
  <c r="J69"/>
  <c r="N69"/>
  <c r="R69"/>
  <c r="V69"/>
  <c r="Z69"/>
  <c r="AE69"/>
  <c r="AI69"/>
  <c r="AM69"/>
  <c r="AQ69"/>
  <c r="AW69"/>
  <c r="BA69"/>
  <c r="BE69"/>
  <c r="C69"/>
  <c r="G69"/>
  <c r="K69"/>
  <c r="O69"/>
  <c r="S69"/>
  <c r="W69"/>
  <c r="AA69"/>
  <c r="AF69"/>
  <c r="AJ69"/>
  <c r="AN69"/>
  <c r="AS69"/>
  <c r="AX69"/>
  <c r="BB69"/>
  <c r="AU75"/>
  <c r="AR75"/>
  <c r="AS101" i="2"/>
  <c r="AV101"/>
  <c r="BH67" i="8" l="1"/>
  <c r="BJ67" s="1"/>
  <c r="BH68"/>
  <c r="BJ68" s="1"/>
  <c r="BH7"/>
  <c r="BJ7" s="1"/>
  <c r="BH72"/>
  <c r="BJ72"/>
  <c r="BH44"/>
  <c r="BJ44" s="1"/>
  <c r="BH37"/>
  <c r="BJ37" s="1"/>
  <c r="BH25"/>
  <c r="BJ25" s="1"/>
  <c r="BG61"/>
  <c r="BG73" s="1"/>
  <c r="BI75"/>
  <c r="BH43"/>
  <c r="BJ43" s="1"/>
  <c r="BH14"/>
  <c r="BJ14" s="1"/>
  <c r="AC15"/>
  <c r="BH38"/>
  <c r="BJ38" s="1"/>
  <c r="BH50"/>
  <c r="BJ50" s="1"/>
  <c r="BH13"/>
  <c r="BJ13" s="1"/>
  <c r="BH26"/>
  <c r="BJ26" s="1"/>
  <c r="BH8"/>
  <c r="BJ8" s="1"/>
  <c r="BH20"/>
  <c r="BJ20" s="1"/>
  <c r="AC73"/>
  <c r="BH49"/>
  <c r="BJ49" s="1"/>
  <c r="BG63"/>
  <c r="BH62"/>
  <c r="BJ62" s="1"/>
  <c r="BH56"/>
  <c r="BJ56" s="1"/>
  <c r="AC74"/>
  <c r="BH32"/>
  <c r="BJ32" s="1"/>
  <c r="BE75"/>
  <c r="AT75"/>
  <c r="AK75"/>
  <c r="BH59"/>
  <c r="BJ59" s="1"/>
  <c r="BJ71" s="1"/>
  <c r="BH71"/>
  <c r="AC45"/>
  <c r="AC39"/>
  <c r="AC21"/>
  <c r="BD75"/>
  <c r="AL75"/>
  <c r="V75"/>
  <c r="F75"/>
  <c r="AB75"/>
  <c r="T75"/>
  <c r="L75"/>
  <c r="D75"/>
  <c r="BF76"/>
  <c r="BF75"/>
  <c r="BB75"/>
  <c r="AX75"/>
  <c r="AE75"/>
  <c r="BG57"/>
  <c r="BG33"/>
  <c r="AC27"/>
  <c r="AZ75"/>
  <c r="AH75"/>
  <c r="R75"/>
  <c r="AN75"/>
  <c r="AF75"/>
  <c r="AA75"/>
  <c r="W75"/>
  <c r="S75"/>
  <c r="O75"/>
  <c r="K75"/>
  <c r="G75"/>
  <c r="AC9"/>
  <c r="BG69"/>
  <c r="BG51"/>
  <c r="AC57"/>
  <c r="BG45"/>
  <c r="AC33"/>
  <c r="BG27"/>
  <c r="AV75"/>
  <c r="AD75"/>
  <c r="N75"/>
  <c r="X75"/>
  <c r="P75"/>
  <c r="H75"/>
  <c r="C75"/>
  <c r="AC69"/>
  <c r="AC51"/>
  <c r="BG39"/>
  <c r="BG15"/>
  <c r="AP75"/>
  <c r="Z75"/>
  <c r="J75"/>
  <c r="AJ75"/>
  <c r="AQ75"/>
  <c r="AM75"/>
  <c r="AI75"/>
  <c r="BG74"/>
  <c r="BG9"/>
  <c r="AV123" i="2"/>
  <c r="AS123"/>
  <c r="AV112"/>
  <c r="AS112"/>
  <c r="AV90"/>
  <c r="AS90"/>
  <c r="AV79"/>
  <c r="AS79"/>
  <c r="AV68"/>
  <c r="AS68"/>
  <c r="AV57"/>
  <c r="AS57"/>
  <c r="AV46"/>
  <c r="AS46"/>
  <c r="AV35"/>
  <c r="AS35"/>
  <c r="AV24"/>
  <c r="AS24"/>
  <c r="AS13"/>
  <c r="AV13"/>
  <c r="BH61" i="8" l="1"/>
  <c r="BJ61" s="1"/>
  <c r="BJ73" s="1"/>
  <c r="BH73"/>
  <c r="BJ74"/>
  <c r="BH15"/>
  <c r="BH63"/>
  <c r="BG75"/>
  <c r="BH69"/>
  <c r="BH57"/>
  <c r="BH27"/>
  <c r="BJ63"/>
  <c r="BH21"/>
  <c r="BH45"/>
  <c r="BJ15"/>
  <c r="BH51"/>
  <c r="BH39"/>
  <c r="BH33"/>
  <c r="BH9"/>
  <c r="BH74"/>
  <c r="AC75"/>
  <c r="G48" i="5"/>
  <c r="BJ39" i="8" l="1"/>
  <c r="BJ21"/>
  <c r="BJ69"/>
  <c r="BH75"/>
  <c r="BJ9"/>
  <c r="BJ51"/>
  <c r="BJ45"/>
  <c r="BJ27"/>
  <c r="BJ57"/>
  <c r="BJ33"/>
  <c r="G58" i="5"/>
  <c r="D58"/>
  <c r="BJ75" i="8" l="1"/>
  <c r="U127" i="2"/>
  <c r="U126"/>
  <c r="U118"/>
  <c r="U124" s="1"/>
  <c r="U117"/>
  <c r="U107"/>
  <c r="U113" s="1"/>
  <c r="U106"/>
  <c r="U96"/>
  <c r="U102" s="1"/>
  <c r="U95"/>
  <c r="U85"/>
  <c r="U91" s="1"/>
  <c r="U84"/>
  <c r="U74"/>
  <c r="U80" s="1"/>
  <c r="U73"/>
  <c r="U63"/>
  <c r="U69" s="1"/>
  <c r="U62"/>
  <c r="U52"/>
  <c r="U58" s="1"/>
  <c r="U51"/>
  <c r="U41"/>
  <c r="U47" s="1"/>
  <c r="U40"/>
  <c r="U30"/>
  <c r="U36" s="1"/>
  <c r="U29"/>
  <c r="U19"/>
  <c r="U25" s="1"/>
  <c r="U18"/>
  <c r="U8"/>
  <c r="U14" s="1"/>
  <c r="U7"/>
  <c r="U101" l="1"/>
  <c r="U123"/>
  <c r="U57"/>
  <c r="U79"/>
  <c r="U13"/>
  <c r="U31"/>
  <c r="U32" s="1"/>
  <c r="U35"/>
  <c r="U42"/>
  <c r="U43" s="1"/>
  <c r="U46"/>
  <c r="U64"/>
  <c r="U65" s="1"/>
  <c r="U68"/>
  <c r="U86"/>
  <c r="U87" s="1"/>
  <c r="U90"/>
  <c r="U108"/>
  <c r="U109" s="1"/>
  <c r="U112"/>
  <c r="U20"/>
  <c r="U24"/>
  <c r="U55"/>
  <c r="U56" s="1"/>
  <c r="U77"/>
  <c r="U78" s="1"/>
  <c r="U99"/>
  <c r="U100" s="1"/>
  <c r="U121"/>
  <c r="U122" s="1"/>
  <c r="U129"/>
  <c r="U135" s="1"/>
  <c r="U128"/>
  <c r="U75"/>
  <c r="U76" s="1"/>
  <c r="U119"/>
  <c r="U120" s="1"/>
  <c r="U33"/>
  <c r="U34" s="1"/>
  <c r="U53"/>
  <c r="U54" s="1"/>
  <c r="U97"/>
  <c r="U98" s="1"/>
  <c r="U9"/>
  <c r="U10" s="1"/>
  <c r="U22"/>
  <c r="U23" s="1"/>
  <c r="U44"/>
  <c r="U45" s="1"/>
  <c r="U66"/>
  <c r="U67" s="1"/>
  <c r="U88"/>
  <c r="U89" s="1"/>
  <c r="U110"/>
  <c r="U111" s="1"/>
  <c r="U11"/>
  <c r="U12" s="1"/>
  <c r="U21" l="1"/>
  <c r="U130"/>
  <c r="U131" s="1"/>
  <c r="U134"/>
  <c r="U132"/>
  <c r="U133" s="1"/>
  <c r="I40" i="5" l="1"/>
  <c r="I104" s="1"/>
  <c r="I32"/>
  <c r="I11"/>
  <c r="I3"/>
  <c r="H82" i="11"/>
  <c r="BJ85" i="2" l="1"/>
  <c r="BJ91" s="1"/>
  <c r="G40" i="5"/>
  <c r="D40"/>
  <c r="G32"/>
  <c r="D32"/>
  <c r="G11"/>
  <c r="D11"/>
  <c r="G3"/>
  <c r="D3"/>
  <c r="J40" i="4"/>
  <c r="F40"/>
  <c r="J32"/>
  <c r="F32"/>
  <c r="J11"/>
  <c r="F11"/>
  <c r="J3"/>
  <c r="F3"/>
  <c r="BJ90" i="2" l="1"/>
  <c r="G73" i="5"/>
  <c r="G72"/>
  <c r="G67"/>
  <c r="G63"/>
  <c r="G62"/>
  <c r="G61"/>
  <c r="G60"/>
  <c r="G47"/>
  <c r="G46"/>
  <c r="G45"/>
  <c r="G44"/>
  <c r="G43"/>
  <c r="G42" l="1"/>
  <c r="G49" s="1"/>
  <c r="G64"/>
  <c r="G74"/>
  <c r="BF117" i="2"/>
  <c r="BE117"/>
  <c r="BD117"/>
  <c r="BC117"/>
  <c r="BF106"/>
  <c r="BE106"/>
  <c r="BD106"/>
  <c r="BC106"/>
  <c r="BF95"/>
  <c r="BE95"/>
  <c r="BD95"/>
  <c r="BC95"/>
  <c r="BF84"/>
  <c r="BE84"/>
  <c r="BD84"/>
  <c r="BC84"/>
  <c r="BF73"/>
  <c r="BE73"/>
  <c r="BD73"/>
  <c r="BC73"/>
  <c r="BF62"/>
  <c r="BE62"/>
  <c r="BD62"/>
  <c r="BC62"/>
  <c r="BF51"/>
  <c r="BE51"/>
  <c r="BD51"/>
  <c r="BC51"/>
  <c r="BF40"/>
  <c r="BE40"/>
  <c r="BD40"/>
  <c r="BC40"/>
  <c r="BF29"/>
  <c r="BE29"/>
  <c r="BD29"/>
  <c r="BC29"/>
  <c r="BF18"/>
  <c r="BE18"/>
  <c r="BD18"/>
  <c r="BC18"/>
  <c r="BF7"/>
  <c r="BE7"/>
  <c r="BD7"/>
  <c r="BC7"/>
  <c r="I73" i="4"/>
  <c r="F73"/>
  <c r="I72"/>
  <c r="F72"/>
  <c r="I67"/>
  <c r="I68" s="1"/>
  <c r="F67"/>
  <c r="I63"/>
  <c r="F63"/>
  <c r="I62"/>
  <c r="F62"/>
  <c r="I61"/>
  <c r="F61"/>
  <c r="I60"/>
  <c r="F60"/>
  <c r="AC127" i="2"/>
  <c r="AC126"/>
  <c r="AC118"/>
  <c r="AC124" s="1"/>
  <c r="AC117"/>
  <c r="AC107"/>
  <c r="AC113" s="1"/>
  <c r="AC106"/>
  <c r="AC96"/>
  <c r="AC102" s="1"/>
  <c r="AC95"/>
  <c r="AC85"/>
  <c r="AC91" s="1"/>
  <c r="AC84"/>
  <c r="AC74"/>
  <c r="AC80" s="1"/>
  <c r="AC73"/>
  <c r="AC63"/>
  <c r="AC69" s="1"/>
  <c r="AC62"/>
  <c r="AC52"/>
  <c r="AC58" s="1"/>
  <c r="AC51"/>
  <c r="AC41"/>
  <c r="AC47" s="1"/>
  <c r="AC40"/>
  <c r="H101" i="4" s="1"/>
  <c r="AC30" i="2"/>
  <c r="AC29"/>
  <c r="H100" i="4" s="1"/>
  <c r="H102" s="1"/>
  <c r="AC19" i="2"/>
  <c r="AC25" s="1"/>
  <c r="AC18"/>
  <c r="AC8"/>
  <c r="AC14" s="1"/>
  <c r="AC7"/>
  <c r="I100" i="4" l="1"/>
  <c r="K100" s="1"/>
  <c r="L100" s="1"/>
  <c r="AC36" i="2"/>
  <c r="I101" i="4"/>
  <c r="I102" s="1"/>
  <c r="AC101" i="2"/>
  <c r="AC123"/>
  <c r="BK126"/>
  <c r="AC13"/>
  <c r="AC35"/>
  <c r="AC57"/>
  <c r="AC79"/>
  <c r="G27" i="5"/>
  <c r="F27" i="11"/>
  <c r="I27" i="4"/>
  <c r="H27" i="11"/>
  <c r="AC64" i="2"/>
  <c r="AC65" s="1"/>
  <c r="AC68"/>
  <c r="AC86"/>
  <c r="AC87" s="1"/>
  <c r="AC90"/>
  <c r="AC20"/>
  <c r="AC24"/>
  <c r="AC42"/>
  <c r="AC43" s="1"/>
  <c r="AC46"/>
  <c r="AC108"/>
  <c r="AC109" s="1"/>
  <c r="AC112"/>
  <c r="F74" i="4"/>
  <c r="I74"/>
  <c r="I64"/>
  <c r="AC129" i="2"/>
  <c r="AC135" s="1"/>
  <c r="F64" i="4"/>
  <c r="F27"/>
  <c r="AC33" i="2"/>
  <c r="AC34" s="1"/>
  <c r="AC55"/>
  <c r="AC56" s="1"/>
  <c r="AC77"/>
  <c r="AC78" s="1"/>
  <c r="AC99"/>
  <c r="AC100" s="1"/>
  <c r="AC121"/>
  <c r="AC122" s="1"/>
  <c r="AC128"/>
  <c r="AC9"/>
  <c r="AC10" s="1"/>
  <c r="AC22"/>
  <c r="AC23" s="1"/>
  <c r="AC31"/>
  <c r="AC32" s="1"/>
  <c r="AC44"/>
  <c r="AC45" s="1"/>
  <c r="AC53"/>
  <c r="AC54" s="1"/>
  <c r="AC66"/>
  <c r="AC67" s="1"/>
  <c r="AC75"/>
  <c r="AC76" s="1"/>
  <c r="AC88"/>
  <c r="AC89" s="1"/>
  <c r="AC97"/>
  <c r="AC98" s="1"/>
  <c r="AC110"/>
  <c r="AC111" s="1"/>
  <c r="AC119"/>
  <c r="AC120" s="1"/>
  <c r="AC11"/>
  <c r="AC12" s="1"/>
  <c r="I46" i="4"/>
  <c r="F46"/>
  <c r="I45"/>
  <c r="F45"/>
  <c r="I48"/>
  <c r="F48"/>
  <c r="I47"/>
  <c r="F47"/>
  <c r="I43"/>
  <c r="AV121" i="2"/>
  <c r="AV122" s="1"/>
  <c r="AS121"/>
  <c r="AS122" s="1"/>
  <c r="AV119"/>
  <c r="AV120" s="1"/>
  <c r="AS119"/>
  <c r="AS120" s="1"/>
  <c r="AV110"/>
  <c r="AV111" s="1"/>
  <c r="AS110"/>
  <c r="AS111" s="1"/>
  <c r="AV108"/>
  <c r="AV109" s="1"/>
  <c r="AS108"/>
  <c r="AS109" s="1"/>
  <c r="AV99"/>
  <c r="AV100" s="1"/>
  <c r="AS99"/>
  <c r="AS100" s="1"/>
  <c r="AV97"/>
  <c r="AV98" s="1"/>
  <c r="AS97"/>
  <c r="AS98" s="1"/>
  <c r="AV88"/>
  <c r="AV89" s="1"/>
  <c r="AS88"/>
  <c r="AS89" s="1"/>
  <c r="AV86"/>
  <c r="AV87" s="1"/>
  <c r="AS86"/>
  <c r="AS87" s="1"/>
  <c r="AV77"/>
  <c r="AV78" s="1"/>
  <c r="AS77"/>
  <c r="AS78" s="1"/>
  <c r="AV75"/>
  <c r="AV76" s="1"/>
  <c r="AS75"/>
  <c r="AS76" s="1"/>
  <c r="AV66"/>
  <c r="AV67" s="1"/>
  <c r="AS66"/>
  <c r="AS67" s="1"/>
  <c r="AV64"/>
  <c r="AV65" s="1"/>
  <c r="AS64"/>
  <c r="AS65" s="1"/>
  <c r="AV55"/>
  <c r="AV56" s="1"/>
  <c r="AS55"/>
  <c r="AS56" s="1"/>
  <c r="AV53"/>
  <c r="AV54" s="1"/>
  <c r="AS53"/>
  <c r="AS54" s="1"/>
  <c r="AV44"/>
  <c r="AV45" s="1"/>
  <c r="AS44"/>
  <c r="AS45" s="1"/>
  <c r="AV42"/>
  <c r="AV43" s="1"/>
  <c r="AS42"/>
  <c r="AS43" s="1"/>
  <c r="AV33"/>
  <c r="AV34" s="1"/>
  <c r="AS33"/>
  <c r="AS34" s="1"/>
  <c r="AV31"/>
  <c r="AV32" s="1"/>
  <c r="AS31"/>
  <c r="AS32" s="1"/>
  <c r="AV22"/>
  <c r="AV23" s="1"/>
  <c r="AS22"/>
  <c r="AS23" s="1"/>
  <c r="AV20"/>
  <c r="AS20"/>
  <c r="AS9"/>
  <c r="AS10" s="1"/>
  <c r="AV9"/>
  <c r="AV10" s="1"/>
  <c r="AS11"/>
  <c r="AS12" s="1"/>
  <c r="AV11"/>
  <c r="AV12" s="1"/>
  <c r="M100" i="4" l="1"/>
  <c r="I27" i="11"/>
  <c r="Q27" s="1"/>
  <c r="R27" s="1"/>
  <c r="K102" i="4"/>
  <c r="L102" s="1"/>
  <c r="M102"/>
  <c r="K101"/>
  <c r="L101" s="1"/>
  <c r="M101"/>
  <c r="C27" i="11"/>
  <c r="H27" i="4"/>
  <c r="AV21" i="2"/>
  <c r="AS21"/>
  <c r="AC21"/>
  <c r="AC130"/>
  <c r="AC131" s="1"/>
  <c r="AC134"/>
  <c r="D27" i="5"/>
  <c r="I27"/>
  <c r="M27" s="1"/>
  <c r="J27" i="4"/>
  <c r="AC132" i="2"/>
  <c r="AC133" s="1"/>
  <c r="I42" i="4"/>
  <c r="I50" s="1"/>
  <c r="F42"/>
  <c r="O27" i="11" l="1"/>
  <c r="K27"/>
  <c r="L27" s="1"/>
  <c r="M27"/>
  <c r="N27" s="1"/>
  <c r="M27" i="4"/>
  <c r="N27" s="1"/>
  <c r="K27"/>
  <c r="L27" s="1"/>
  <c r="O27"/>
  <c r="K27" i="5"/>
  <c r="L27" s="1"/>
  <c r="I84" i="4"/>
  <c r="BH126" i="2" l="1"/>
  <c r="BL129"/>
  <c r="BL128"/>
  <c r="BL8" l="1"/>
  <c r="BL14" s="1"/>
  <c r="BJ8"/>
  <c r="BJ14" s="1"/>
  <c r="BG8"/>
  <c r="BG14" s="1"/>
  <c r="BF8"/>
  <c r="BF14" s="1"/>
  <c r="BE8"/>
  <c r="BE14" s="1"/>
  <c r="BD8"/>
  <c r="BD14" s="1"/>
  <c r="BC8"/>
  <c r="BC14" s="1"/>
  <c r="BB8"/>
  <c r="BB14" s="1"/>
  <c r="BA8"/>
  <c r="BA14" s="1"/>
  <c r="AZ8"/>
  <c r="AZ14" s="1"/>
  <c r="AY8"/>
  <c r="AY14" s="1"/>
  <c r="AX8"/>
  <c r="AX14" s="1"/>
  <c r="AW8"/>
  <c r="AW14" s="1"/>
  <c r="AU8"/>
  <c r="AU14" s="1"/>
  <c r="AT8"/>
  <c r="AT14" s="1"/>
  <c r="AR8"/>
  <c r="AR14" s="1"/>
  <c r="AQ8"/>
  <c r="AQ14" s="1"/>
  <c r="AP8"/>
  <c r="AO8"/>
  <c r="AO14" s="1"/>
  <c r="AN8"/>
  <c r="AN14" s="1"/>
  <c r="AM8"/>
  <c r="AM14" s="1"/>
  <c r="AL8"/>
  <c r="AL14" s="1"/>
  <c r="AK8"/>
  <c r="AK14" s="1"/>
  <c r="AJ8"/>
  <c r="AJ14" s="1"/>
  <c r="AI8"/>
  <c r="AI14" s="1"/>
  <c r="AH8"/>
  <c r="AH14" s="1"/>
  <c r="AG8"/>
  <c r="AG14" s="1"/>
  <c r="AF8"/>
  <c r="AF14" s="1"/>
  <c r="AE8"/>
  <c r="AE14" s="1"/>
  <c r="AA8"/>
  <c r="AA14" s="1"/>
  <c r="Z8"/>
  <c r="Z14" s="1"/>
  <c r="Y8"/>
  <c r="Y14" s="1"/>
  <c r="X8"/>
  <c r="X14" s="1"/>
  <c r="W8"/>
  <c r="W14" s="1"/>
  <c r="V8"/>
  <c r="V14" s="1"/>
  <c r="T8"/>
  <c r="T14" s="1"/>
  <c r="S8"/>
  <c r="S14" s="1"/>
  <c r="R8"/>
  <c r="R14" s="1"/>
  <c r="Q8"/>
  <c r="Q14" s="1"/>
  <c r="P8"/>
  <c r="P14" s="1"/>
  <c r="O8"/>
  <c r="O14" s="1"/>
  <c r="N8"/>
  <c r="N14" s="1"/>
  <c r="M8"/>
  <c r="M14" s="1"/>
  <c r="L8"/>
  <c r="L14" s="1"/>
  <c r="K8"/>
  <c r="K14" s="1"/>
  <c r="J8"/>
  <c r="J14" s="1"/>
  <c r="I8"/>
  <c r="I14" s="1"/>
  <c r="H8"/>
  <c r="H14" s="1"/>
  <c r="G8"/>
  <c r="G14" s="1"/>
  <c r="F8"/>
  <c r="F14" s="1"/>
  <c r="E8"/>
  <c r="E14" s="1"/>
  <c r="D8"/>
  <c r="D14" s="1"/>
  <c r="C8"/>
  <c r="C14" s="1"/>
  <c r="BL19"/>
  <c r="BL25" s="1"/>
  <c r="BJ19"/>
  <c r="BJ25" s="1"/>
  <c r="BG19"/>
  <c r="BG25" s="1"/>
  <c r="BF19"/>
  <c r="BF25" s="1"/>
  <c r="BE19"/>
  <c r="BE25" s="1"/>
  <c r="BD19"/>
  <c r="BD25" s="1"/>
  <c r="BC19"/>
  <c r="BC25" s="1"/>
  <c r="BB19"/>
  <c r="BB25" s="1"/>
  <c r="BA19"/>
  <c r="BA25" s="1"/>
  <c r="AZ19"/>
  <c r="AZ25" s="1"/>
  <c r="AY19"/>
  <c r="AY25" s="1"/>
  <c r="AX19"/>
  <c r="AX25" s="1"/>
  <c r="AW19"/>
  <c r="AW25" s="1"/>
  <c r="AU19"/>
  <c r="AU25" s="1"/>
  <c r="AT19"/>
  <c r="AT25" s="1"/>
  <c r="AR19"/>
  <c r="AR25" s="1"/>
  <c r="AQ19"/>
  <c r="AQ25" s="1"/>
  <c r="AP19"/>
  <c r="AP25" s="1"/>
  <c r="AO19"/>
  <c r="AO25" s="1"/>
  <c r="AN19"/>
  <c r="AN25" s="1"/>
  <c r="AM19"/>
  <c r="AM25" s="1"/>
  <c r="AL19"/>
  <c r="AL25" s="1"/>
  <c r="AK19"/>
  <c r="AK25" s="1"/>
  <c r="AJ19"/>
  <c r="AJ25" s="1"/>
  <c r="AI19"/>
  <c r="AI25" s="1"/>
  <c r="AH19"/>
  <c r="AH25" s="1"/>
  <c r="AG19"/>
  <c r="AG25" s="1"/>
  <c r="AF19"/>
  <c r="AF25" s="1"/>
  <c r="AE19"/>
  <c r="AE25" s="1"/>
  <c r="AA19"/>
  <c r="AA25" s="1"/>
  <c r="Z19"/>
  <c r="Z25" s="1"/>
  <c r="Y19"/>
  <c r="Y25" s="1"/>
  <c r="X19"/>
  <c r="X25" s="1"/>
  <c r="W19"/>
  <c r="W25" s="1"/>
  <c r="V19"/>
  <c r="V25" s="1"/>
  <c r="T19"/>
  <c r="T25" s="1"/>
  <c r="S19"/>
  <c r="S25" s="1"/>
  <c r="R19"/>
  <c r="R25" s="1"/>
  <c r="Q19"/>
  <c r="Q25" s="1"/>
  <c r="P19"/>
  <c r="P25" s="1"/>
  <c r="O19"/>
  <c r="O25" s="1"/>
  <c r="N19"/>
  <c r="N25" s="1"/>
  <c r="M19"/>
  <c r="M25" s="1"/>
  <c r="L19"/>
  <c r="L25" s="1"/>
  <c r="K19"/>
  <c r="K25" s="1"/>
  <c r="J19"/>
  <c r="J25" s="1"/>
  <c r="I19"/>
  <c r="I25" s="1"/>
  <c r="H19"/>
  <c r="H25" s="1"/>
  <c r="G19"/>
  <c r="G25" s="1"/>
  <c r="F19"/>
  <c r="F25" s="1"/>
  <c r="E19"/>
  <c r="E25" s="1"/>
  <c r="D19"/>
  <c r="D25" s="1"/>
  <c r="C19"/>
  <c r="C25" s="1"/>
  <c r="BL30"/>
  <c r="BL36" s="1"/>
  <c r="BJ30"/>
  <c r="BJ36" s="1"/>
  <c r="BG30"/>
  <c r="BG36" s="1"/>
  <c r="BF30"/>
  <c r="BF36" s="1"/>
  <c r="BE30"/>
  <c r="BE36" s="1"/>
  <c r="BD30"/>
  <c r="BD36" s="1"/>
  <c r="BC30"/>
  <c r="BC36" s="1"/>
  <c r="BB30"/>
  <c r="BA30"/>
  <c r="BA36" s="1"/>
  <c r="AZ30"/>
  <c r="AZ36" s="1"/>
  <c r="AY30"/>
  <c r="AY36" s="1"/>
  <c r="AX30"/>
  <c r="AX36" s="1"/>
  <c r="AW30"/>
  <c r="AW36" s="1"/>
  <c r="AU30"/>
  <c r="AU36" s="1"/>
  <c r="AT30"/>
  <c r="AT36" s="1"/>
  <c r="AR30"/>
  <c r="AR36" s="1"/>
  <c r="AQ30"/>
  <c r="AQ36" s="1"/>
  <c r="AP30"/>
  <c r="AP36" s="1"/>
  <c r="AO30"/>
  <c r="AO36" s="1"/>
  <c r="AN30"/>
  <c r="AN36" s="1"/>
  <c r="AM30"/>
  <c r="AM36" s="1"/>
  <c r="AL30"/>
  <c r="AL36" s="1"/>
  <c r="AK30"/>
  <c r="AK36" s="1"/>
  <c r="AJ30"/>
  <c r="AJ36" s="1"/>
  <c r="AI30"/>
  <c r="AI36" s="1"/>
  <c r="AH30"/>
  <c r="AH36" s="1"/>
  <c r="AG30"/>
  <c r="AG36" s="1"/>
  <c r="AF30"/>
  <c r="AF36" s="1"/>
  <c r="AE30"/>
  <c r="AE36" s="1"/>
  <c r="AA30"/>
  <c r="AA36" s="1"/>
  <c r="Z30"/>
  <c r="Z36" s="1"/>
  <c r="Y30"/>
  <c r="Y36" s="1"/>
  <c r="X30"/>
  <c r="X36" s="1"/>
  <c r="W30"/>
  <c r="V30"/>
  <c r="V36" s="1"/>
  <c r="T30"/>
  <c r="T36" s="1"/>
  <c r="S30"/>
  <c r="S36" s="1"/>
  <c r="R30"/>
  <c r="R36" s="1"/>
  <c r="Q30"/>
  <c r="Q36" s="1"/>
  <c r="P30"/>
  <c r="P36" s="1"/>
  <c r="O30"/>
  <c r="O36" s="1"/>
  <c r="N30"/>
  <c r="N36" s="1"/>
  <c r="M30"/>
  <c r="M36" s="1"/>
  <c r="L30"/>
  <c r="L36" s="1"/>
  <c r="K30"/>
  <c r="K36" s="1"/>
  <c r="J30"/>
  <c r="J36" s="1"/>
  <c r="I30"/>
  <c r="I36" s="1"/>
  <c r="H30"/>
  <c r="H36" s="1"/>
  <c r="G30"/>
  <c r="G36" s="1"/>
  <c r="F30"/>
  <c r="F36" s="1"/>
  <c r="E30"/>
  <c r="E36" s="1"/>
  <c r="D30"/>
  <c r="D36" s="1"/>
  <c r="C30"/>
  <c r="C36" s="1"/>
  <c r="BL41"/>
  <c r="BL47" s="1"/>
  <c r="BJ41"/>
  <c r="BJ47" s="1"/>
  <c r="BG41"/>
  <c r="BG47" s="1"/>
  <c r="BF41"/>
  <c r="BF47" s="1"/>
  <c r="BE41"/>
  <c r="BE47" s="1"/>
  <c r="BD41"/>
  <c r="BD47" s="1"/>
  <c r="BC41"/>
  <c r="BC47" s="1"/>
  <c r="BB41"/>
  <c r="BA41"/>
  <c r="BA47" s="1"/>
  <c r="AZ41"/>
  <c r="AZ47" s="1"/>
  <c r="AY41"/>
  <c r="AY47" s="1"/>
  <c r="AX41"/>
  <c r="AX47" s="1"/>
  <c r="AW41"/>
  <c r="AW47" s="1"/>
  <c r="AU41"/>
  <c r="AU47" s="1"/>
  <c r="AT41"/>
  <c r="AT47" s="1"/>
  <c r="AR41"/>
  <c r="AR47" s="1"/>
  <c r="AQ41"/>
  <c r="AQ47" s="1"/>
  <c r="AP41"/>
  <c r="AP47" s="1"/>
  <c r="AO41"/>
  <c r="AO47" s="1"/>
  <c r="AN41"/>
  <c r="AN47" s="1"/>
  <c r="AM41"/>
  <c r="AM47" s="1"/>
  <c r="AL41"/>
  <c r="AL47" s="1"/>
  <c r="AK41"/>
  <c r="AK47" s="1"/>
  <c r="AJ41"/>
  <c r="AJ47" s="1"/>
  <c r="AI41"/>
  <c r="AI47" s="1"/>
  <c r="AH41"/>
  <c r="AH47" s="1"/>
  <c r="AG41"/>
  <c r="AG47" s="1"/>
  <c r="AF41"/>
  <c r="AF47" s="1"/>
  <c r="AE41"/>
  <c r="AE47" s="1"/>
  <c r="AA41"/>
  <c r="AA47" s="1"/>
  <c r="Z41"/>
  <c r="Z47" s="1"/>
  <c r="Y41"/>
  <c r="Y47" s="1"/>
  <c r="X41"/>
  <c r="X47" s="1"/>
  <c r="W41"/>
  <c r="W47" s="1"/>
  <c r="V41"/>
  <c r="T41"/>
  <c r="T47" s="1"/>
  <c r="S41"/>
  <c r="S47" s="1"/>
  <c r="R41"/>
  <c r="R47" s="1"/>
  <c r="Q41"/>
  <c r="Q47" s="1"/>
  <c r="P41"/>
  <c r="P47" s="1"/>
  <c r="O41"/>
  <c r="O47" s="1"/>
  <c r="N41"/>
  <c r="N47" s="1"/>
  <c r="M41"/>
  <c r="M47" s="1"/>
  <c r="L41"/>
  <c r="L47" s="1"/>
  <c r="K41"/>
  <c r="K47" s="1"/>
  <c r="J41"/>
  <c r="J47" s="1"/>
  <c r="I41"/>
  <c r="I47" s="1"/>
  <c r="H41"/>
  <c r="H47" s="1"/>
  <c r="G41"/>
  <c r="G47" s="1"/>
  <c r="F41"/>
  <c r="F47" s="1"/>
  <c r="E41"/>
  <c r="E47" s="1"/>
  <c r="D41"/>
  <c r="D47" s="1"/>
  <c r="C41"/>
  <c r="C47" s="1"/>
  <c r="BL52"/>
  <c r="BL58" s="1"/>
  <c r="BJ52"/>
  <c r="BJ58" s="1"/>
  <c r="BG52"/>
  <c r="BG58" s="1"/>
  <c r="BF52"/>
  <c r="BF58" s="1"/>
  <c r="BE52"/>
  <c r="BE58" s="1"/>
  <c r="BD52"/>
  <c r="BD58" s="1"/>
  <c r="BC52"/>
  <c r="BC58" s="1"/>
  <c r="BB52"/>
  <c r="BB58" s="1"/>
  <c r="BA52"/>
  <c r="BA58" s="1"/>
  <c r="AZ52"/>
  <c r="AZ58" s="1"/>
  <c r="AY52"/>
  <c r="AY58" s="1"/>
  <c r="AX52"/>
  <c r="AX58" s="1"/>
  <c r="AW52"/>
  <c r="AW58" s="1"/>
  <c r="AU52"/>
  <c r="AU58" s="1"/>
  <c r="AT52"/>
  <c r="AT58" s="1"/>
  <c r="AR52"/>
  <c r="AR58" s="1"/>
  <c r="AQ52"/>
  <c r="AP52"/>
  <c r="AP58" s="1"/>
  <c r="AO52"/>
  <c r="AO58" s="1"/>
  <c r="AN52"/>
  <c r="AN58" s="1"/>
  <c r="AM52"/>
  <c r="AM58" s="1"/>
  <c r="AL52"/>
  <c r="AL58" s="1"/>
  <c r="AK52"/>
  <c r="AK58" s="1"/>
  <c r="AJ52"/>
  <c r="AJ58" s="1"/>
  <c r="AI52"/>
  <c r="AI58" s="1"/>
  <c r="AH52"/>
  <c r="AH58" s="1"/>
  <c r="AG52"/>
  <c r="AG58" s="1"/>
  <c r="AF52"/>
  <c r="AF58" s="1"/>
  <c r="AE52"/>
  <c r="AE58" s="1"/>
  <c r="AA52"/>
  <c r="AA58" s="1"/>
  <c r="Z52"/>
  <c r="Z58" s="1"/>
  <c r="Y52"/>
  <c r="Y58" s="1"/>
  <c r="X52"/>
  <c r="X58" s="1"/>
  <c r="W52"/>
  <c r="W58" s="1"/>
  <c r="V52"/>
  <c r="T52"/>
  <c r="T58" s="1"/>
  <c r="S52"/>
  <c r="S58" s="1"/>
  <c r="R52"/>
  <c r="R58" s="1"/>
  <c r="Q52"/>
  <c r="Q58" s="1"/>
  <c r="P52"/>
  <c r="P58" s="1"/>
  <c r="O52"/>
  <c r="O58" s="1"/>
  <c r="N52"/>
  <c r="N58" s="1"/>
  <c r="M52"/>
  <c r="M58" s="1"/>
  <c r="L52"/>
  <c r="L58" s="1"/>
  <c r="K52"/>
  <c r="K58" s="1"/>
  <c r="J52"/>
  <c r="J58" s="1"/>
  <c r="I52"/>
  <c r="I58" s="1"/>
  <c r="H52"/>
  <c r="H58" s="1"/>
  <c r="G52"/>
  <c r="G58" s="1"/>
  <c r="F52"/>
  <c r="F58" s="1"/>
  <c r="E52"/>
  <c r="E58" s="1"/>
  <c r="D52"/>
  <c r="C52"/>
  <c r="C58" s="1"/>
  <c r="BL63"/>
  <c r="BL69" s="1"/>
  <c r="BJ63"/>
  <c r="BJ69" s="1"/>
  <c r="BG63"/>
  <c r="BG69" s="1"/>
  <c r="BF63"/>
  <c r="BF69" s="1"/>
  <c r="BE63"/>
  <c r="BE69" s="1"/>
  <c r="BD63"/>
  <c r="BD69" s="1"/>
  <c r="BC63"/>
  <c r="BC69" s="1"/>
  <c r="BB63"/>
  <c r="BB69" s="1"/>
  <c r="BA63"/>
  <c r="BA69" s="1"/>
  <c r="AZ63"/>
  <c r="AZ69" s="1"/>
  <c r="AY63"/>
  <c r="AY69" s="1"/>
  <c r="AX63"/>
  <c r="AX69" s="1"/>
  <c r="AW63"/>
  <c r="AW69" s="1"/>
  <c r="AU63"/>
  <c r="AU69" s="1"/>
  <c r="AT63"/>
  <c r="AT69" s="1"/>
  <c r="AR63"/>
  <c r="AR69" s="1"/>
  <c r="AQ63"/>
  <c r="AQ69" s="1"/>
  <c r="AP63"/>
  <c r="AP69" s="1"/>
  <c r="AO63"/>
  <c r="AO69" s="1"/>
  <c r="AN63"/>
  <c r="AN69" s="1"/>
  <c r="AM63"/>
  <c r="AM69" s="1"/>
  <c r="AL63"/>
  <c r="AL69" s="1"/>
  <c r="AK63"/>
  <c r="AK69" s="1"/>
  <c r="AJ63"/>
  <c r="AJ69" s="1"/>
  <c r="AI63"/>
  <c r="AI69" s="1"/>
  <c r="AH63"/>
  <c r="AH69" s="1"/>
  <c r="AG63"/>
  <c r="AG69" s="1"/>
  <c r="AF63"/>
  <c r="AF69" s="1"/>
  <c r="AE63"/>
  <c r="AE69" s="1"/>
  <c r="AA63"/>
  <c r="AA69" s="1"/>
  <c r="Z63"/>
  <c r="Z69" s="1"/>
  <c r="Y63"/>
  <c r="Y69" s="1"/>
  <c r="X63"/>
  <c r="X69" s="1"/>
  <c r="W63"/>
  <c r="W69" s="1"/>
  <c r="V63"/>
  <c r="V69" s="1"/>
  <c r="T63"/>
  <c r="T69" s="1"/>
  <c r="S63"/>
  <c r="S69" s="1"/>
  <c r="R63"/>
  <c r="R69" s="1"/>
  <c r="Q63"/>
  <c r="Q69" s="1"/>
  <c r="P63"/>
  <c r="P69" s="1"/>
  <c r="O63"/>
  <c r="O69" s="1"/>
  <c r="N63"/>
  <c r="N69" s="1"/>
  <c r="M63"/>
  <c r="M69" s="1"/>
  <c r="L63"/>
  <c r="L69" s="1"/>
  <c r="K63"/>
  <c r="K69" s="1"/>
  <c r="J63"/>
  <c r="J69" s="1"/>
  <c r="I63"/>
  <c r="I69" s="1"/>
  <c r="H63"/>
  <c r="H69" s="1"/>
  <c r="G63"/>
  <c r="G69" s="1"/>
  <c r="F63"/>
  <c r="F69" s="1"/>
  <c r="E63"/>
  <c r="E69" s="1"/>
  <c r="D63"/>
  <c r="D69" s="1"/>
  <c r="C63"/>
  <c r="C69" s="1"/>
  <c r="BL74"/>
  <c r="BL80" s="1"/>
  <c r="BJ74"/>
  <c r="BJ80" s="1"/>
  <c r="BG74"/>
  <c r="BG80" s="1"/>
  <c r="BF74"/>
  <c r="BF80" s="1"/>
  <c r="BE74"/>
  <c r="BE80" s="1"/>
  <c r="BD74"/>
  <c r="BD80" s="1"/>
  <c r="BC74"/>
  <c r="BC80" s="1"/>
  <c r="BB74"/>
  <c r="BB80" s="1"/>
  <c r="BA74"/>
  <c r="BA80" s="1"/>
  <c r="AZ74"/>
  <c r="AZ80" s="1"/>
  <c r="AY74"/>
  <c r="AY80" s="1"/>
  <c r="AX74"/>
  <c r="AX80" s="1"/>
  <c r="AW74"/>
  <c r="AW80" s="1"/>
  <c r="AU74"/>
  <c r="AU80" s="1"/>
  <c r="AT74"/>
  <c r="AT80" s="1"/>
  <c r="AR74"/>
  <c r="AR80" s="1"/>
  <c r="AQ74"/>
  <c r="AQ80" s="1"/>
  <c r="AP74"/>
  <c r="AP80" s="1"/>
  <c r="AO74"/>
  <c r="AO80" s="1"/>
  <c r="AN74"/>
  <c r="AN80" s="1"/>
  <c r="AM74"/>
  <c r="AM80" s="1"/>
  <c r="AL74"/>
  <c r="AL80" s="1"/>
  <c r="AK74"/>
  <c r="AK80" s="1"/>
  <c r="AJ74"/>
  <c r="AJ80" s="1"/>
  <c r="AI74"/>
  <c r="AI80" s="1"/>
  <c r="AH74"/>
  <c r="AH80" s="1"/>
  <c r="AG74"/>
  <c r="AG80" s="1"/>
  <c r="AF74"/>
  <c r="AF80" s="1"/>
  <c r="AE74"/>
  <c r="AE80" s="1"/>
  <c r="AA74"/>
  <c r="AA80" s="1"/>
  <c r="Z74"/>
  <c r="Z80" s="1"/>
  <c r="Y74"/>
  <c r="Y80" s="1"/>
  <c r="X74"/>
  <c r="X80" s="1"/>
  <c r="W74"/>
  <c r="W80" s="1"/>
  <c r="V74"/>
  <c r="V80" s="1"/>
  <c r="T74"/>
  <c r="T80" s="1"/>
  <c r="S74"/>
  <c r="S80" s="1"/>
  <c r="R74"/>
  <c r="R80" s="1"/>
  <c r="Q74"/>
  <c r="Q80" s="1"/>
  <c r="P74"/>
  <c r="P80" s="1"/>
  <c r="O74"/>
  <c r="O80" s="1"/>
  <c r="N74"/>
  <c r="N80" s="1"/>
  <c r="M74"/>
  <c r="M80" s="1"/>
  <c r="L74"/>
  <c r="L80" s="1"/>
  <c r="K74"/>
  <c r="K80" s="1"/>
  <c r="J74"/>
  <c r="J80" s="1"/>
  <c r="I74"/>
  <c r="I80" s="1"/>
  <c r="H74"/>
  <c r="H80" s="1"/>
  <c r="G74"/>
  <c r="G80" s="1"/>
  <c r="F74"/>
  <c r="F80" s="1"/>
  <c r="E74"/>
  <c r="E80" s="1"/>
  <c r="D74"/>
  <c r="D80" s="1"/>
  <c r="C74"/>
  <c r="C80" s="1"/>
  <c r="BL85"/>
  <c r="BL91" s="1"/>
  <c r="BG85"/>
  <c r="BG91" s="1"/>
  <c r="BF85"/>
  <c r="BF91" s="1"/>
  <c r="BE85"/>
  <c r="BE91" s="1"/>
  <c r="BD85"/>
  <c r="BD91" s="1"/>
  <c r="BC85"/>
  <c r="BC91" s="1"/>
  <c r="BB85"/>
  <c r="BB91" s="1"/>
  <c r="BA85"/>
  <c r="BA91" s="1"/>
  <c r="AZ85"/>
  <c r="AZ91" s="1"/>
  <c r="AY85"/>
  <c r="AY91" s="1"/>
  <c r="AX85"/>
  <c r="AX91" s="1"/>
  <c r="AW85"/>
  <c r="AW91" s="1"/>
  <c r="AU85"/>
  <c r="AU91" s="1"/>
  <c r="AT85"/>
  <c r="AT91" s="1"/>
  <c r="AR85"/>
  <c r="AR91" s="1"/>
  <c r="AQ85"/>
  <c r="AQ91" s="1"/>
  <c r="AP85"/>
  <c r="AO85"/>
  <c r="AO91" s="1"/>
  <c r="AN85"/>
  <c r="AN91" s="1"/>
  <c r="AM85"/>
  <c r="AM91" s="1"/>
  <c r="AL85"/>
  <c r="AL91" s="1"/>
  <c r="AK85"/>
  <c r="AK91" s="1"/>
  <c r="AJ85"/>
  <c r="AJ91" s="1"/>
  <c r="AI85"/>
  <c r="AI91" s="1"/>
  <c r="AH85"/>
  <c r="AH91" s="1"/>
  <c r="AG85"/>
  <c r="AG91" s="1"/>
  <c r="AF85"/>
  <c r="AF91" s="1"/>
  <c r="AE85"/>
  <c r="AE91" s="1"/>
  <c r="AA85"/>
  <c r="AA91" s="1"/>
  <c r="Z85"/>
  <c r="Z91" s="1"/>
  <c r="Y85"/>
  <c r="Y91" s="1"/>
  <c r="X85"/>
  <c r="X91" s="1"/>
  <c r="W85"/>
  <c r="W91" s="1"/>
  <c r="V85"/>
  <c r="V91" s="1"/>
  <c r="T85"/>
  <c r="T91" s="1"/>
  <c r="S85"/>
  <c r="S91" s="1"/>
  <c r="R85"/>
  <c r="R91" s="1"/>
  <c r="Q85"/>
  <c r="Q91" s="1"/>
  <c r="P85"/>
  <c r="P91" s="1"/>
  <c r="O85"/>
  <c r="O91" s="1"/>
  <c r="N85"/>
  <c r="N91" s="1"/>
  <c r="M85"/>
  <c r="M91" s="1"/>
  <c r="L85"/>
  <c r="L91" s="1"/>
  <c r="K85"/>
  <c r="K91" s="1"/>
  <c r="J85"/>
  <c r="J91" s="1"/>
  <c r="I85"/>
  <c r="I91" s="1"/>
  <c r="H85"/>
  <c r="H91" s="1"/>
  <c r="G85"/>
  <c r="G91" s="1"/>
  <c r="F85"/>
  <c r="F91" s="1"/>
  <c r="E85"/>
  <c r="E91" s="1"/>
  <c r="D85"/>
  <c r="D91" s="1"/>
  <c r="C85"/>
  <c r="C91" s="1"/>
  <c r="BL96"/>
  <c r="BL102" s="1"/>
  <c r="BJ96"/>
  <c r="BJ102" s="1"/>
  <c r="BG96"/>
  <c r="BG102" s="1"/>
  <c r="BF96"/>
  <c r="BF102" s="1"/>
  <c r="BE96"/>
  <c r="BE102" s="1"/>
  <c r="BD96"/>
  <c r="BD102" s="1"/>
  <c r="BC96"/>
  <c r="BC102" s="1"/>
  <c r="BB96"/>
  <c r="BB102" s="1"/>
  <c r="BA96"/>
  <c r="BA102" s="1"/>
  <c r="AZ96"/>
  <c r="AZ102" s="1"/>
  <c r="AY96"/>
  <c r="AY102" s="1"/>
  <c r="AX96"/>
  <c r="AX102" s="1"/>
  <c r="AW96"/>
  <c r="AW102" s="1"/>
  <c r="AU96"/>
  <c r="AU102" s="1"/>
  <c r="AT96"/>
  <c r="AT102" s="1"/>
  <c r="AR96"/>
  <c r="AR102" s="1"/>
  <c r="AQ96"/>
  <c r="AQ102" s="1"/>
  <c r="AP96"/>
  <c r="AP102" s="1"/>
  <c r="AO96"/>
  <c r="AO102" s="1"/>
  <c r="AN96"/>
  <c r="AN102" s="1"/>
  <c r="AM96"/>
  <c r="AM102" s="1"/>
  <c r="AL96"/>
  <c r="AL102" s="1"/>
  <c r="AK96"/>
  <c r="AK102" s="1"/>
  <c r="AJ96"/>
  <c r="AJ102" s="1"/>
  <c r="AI96"/>
  <c r="AI102" s="1"/>
  <c r="AH96"/>
  <c r="AH102" s="1"/>
  <c r="AG96"/>
  <c r="AG102" s="1"/>
  <c r="AF96"/>
  <c r="AF102" s="1"/>
  <c r="AE96"/>
  <c r="AE102" s="1"/>
  <c r="AA96"/>
  <c r="AA102" s="1"/>
  <c r="Z96"/>
  <c r="Z102" s="1"/>
  <c r="Y96"/>
  <c r="Y102" s="1"/>
  <c r="X96"/>
  <c r="X102" s="1"/>
  <c r="W96"/>
  <c r="W102" s="1"/>
  <c r="V96"/>
  <c r="V102" s="1"/>
  <c r="T96"/>
  <c r="T102" s="1"/>
  <c r="S96"/>
  <c r="S102" s="1"/>
  <c r="R96"/>
  <c r="R102" s="1"/>
  <c r="Q96"/>
  <c r="Q102" s="1"/>
  <c r="P96"/>
  <c r="P102" s="1"/>
  <c r="O96"/>
  <c r="O102" s="1"/>
  <c r="N96"/>
  <c r="N102" s="1"/>
  <c r="M96"/>
  <c r="M102" s="1"/>
  <c r="L96"/>
  <c r="L102" s="1"/>
  <c r="K96"/>
  <c r="K102" s="1"/>
  <c r="J96"/>
  <c r="J102" s="1"/>
  <c r="I96"/>
  <c r="I102" s="1"/>
  <c r="H96"/>
  <c r="H102" s="1"/>
  <c r="G96"/>
  <c r="G102" s="1"/>
  <c r="F96"/>
  <c r="F102" s="1"/>
  <c r="E96"/>
  <c r="E102" s="1"/>
  <c r="C96"/>
  <c r="C102" s="1"/>
  <c r="BL107"/>
  <c r="BL113" s="1"/>
  <c r="BJ107"/>
  <c r="BJ113" s="1"/>
  <c r="BG107"/>
  <c r="BG113" s="1"/>
  <c r="BF107"/>
  <c r="BF113" s="1"/>
  <c r="BE107"/>
  <c r="BE113" s="1"/>
  <c r="BD107"/>
  <c r="BD113" s="1"/>
  <c r="BC107"/>
  <c r="BC113" s="1"/>
  <c r="BB107"/>
  <c r="BB113" s="1"/>
  <c r="BA107"/>
  <c r="BA113" s="1"/>
  <c r="AZ107"/>
  <c r="AZ113" s="1"/>
  <c r="AY107"/>
  <c r="AY113" s="1"/>
  <c r="AX107"/>
  <c r="AX113" s="1"/>
  <c r="AW107"/>
  <c r="AW113" s="1"/>
  <c r="AU107"/>
  <c r="AU113" s="1"/>
  <c r="AT107"/>
  <c r="AT113" s="1"/>
  <c r="AR107"/>
  <c r="AR113" s="1"/>
  <c r="AQ107"/>
  <c r="AQ113" s="1"/>
  <c r="AP107"/>
  <c r="AP113" s="1"/>
  <c r="AO107"/>
  <c r="AO113" s="1"/>
  <c r="AN107"/>
  <c r="AN113" s="1"/>
  <c r="AM107"/>
  <c r="AM113" s="1"/>
  <c r="AL107"/>
  <c r="AL113" s="1"/>
  <c r="AK107"/>
  <c r="AK113" s="1"/>
  <c r="AJ107"/>
  <c r="AJ113" s="1"/>
  <c r="AI107"/>
  <c r="AI113" s="1"/>
  <c r="AH107"/>
  <c r="AH113" s="1"/>
  <c r="AG107"/>
  <c r="AG113" s="1"/>
  <c r="AF107"/>
  <c r="AF113" s="1"/>
  <c r="AE107"/>
  <c r="AE113" s="1"/>
  <c r="AA107"/>
  <c r="AA113" s="1"/>
  <c r="Z107"/>
  <c r="Z113" s="1"/>
  <c r="Y107"/>
  <c r="Y113" s="1"/>
  <c r="X107"/>
  <c r="X113" s="1"/>
  <c r="W107"/>
  <c r="W113" s="1"/>
  <c r="V107"/>
  <c r="V113" s="1"/>
  <c r="T107"/>
  <c r="T113" s="1"/>
  <c r="S107"/>
  <c r="S113" s="1"/>
  <c r="R107"/>
  <c r="R113" s="1"/>
  <c r="Q107"/>
  <c r="Q113" s="1"/>
  <c r="P107"/>
  <c r="P113" s="1"/>
  <c r="O107"/>
  <c r="O113" s="1"/>
  <c r="N107"/>
  <c r="N113" s="1"/>
  <c r="M107"/>
  <c r="M113" s="1"/>
  <c r="L107"/>
  <c r="L113" s="1"/>
  <c r="K107"/>
  <c r="K113" s="1"/>
  <c r="J107"/>
  <c r="J113" s="1"/>
  <c r="I107"/>
  <c r="I113" s="1"/>
  <c r="H107"/>
  <c r="H113" s="1"/>
  <c r="G107"/>
  <c r="G113" s="1"/>
  <c r="F107"/>
  <c r="F113" s="1"/>
  <c r="E107"/>
  <c r="E113" s="1"/>
  <c r="D107"/>
  <c r="D113" s="1"/>
  <c r="C107"/>
  <c r="BL118"/>
  <c r="BL124" s="1"/>
  <c r="BJ118"/>
  <c r="BJ124" s="1"/>
  <c r="BG118"/>
  <c r="BG124" s="1"/>
  <c r="BF118"/>
  <c r="BF124" s="1"/>
  <c r="BE118"/>
  <c r="BE124" s="1"/>
  <c r="BD118"/>
  <c r="BD124" s="1"/>
  <c r="BC118"/>
  <c r="BC124" s="1"/>
  <c r="BB118"/>
  <c r="BB124" s="1"/>
  <c r="BA118"/>
  <c r="BA124" s="1"/>
  <c r="AZ118"/>
  <c r="AZ124" s="1"/>
  <c r="AY118"/>
  <c r="AY124" s="1"/>
  <c r="AX118"/>
  <c r="AX124" s="1"/>
  <c r="AW118"/>
  <c r="AW124" s="1"/>
  <c r="AU118"/>
  <c r="AU124" s="1"/>
  <c r="AT118"/>
  <c r="AT124" s="1"/>
  <c r="AR118"/>
  <c r="AR124" s="1"/>
  <c r="AQ118"/>
  <c r="AQ124" s="1"/>
  <c r="AP118"/>
  <c r="AP124" s="1"/>
  <c r="AO118"/>
  <c r="AO124" s="1"/>
  <c r="AN118"/>
  <c r="AN124" s="1"/>
  <c r="AM118"/>
  <c r="AM124" s="1"/>
  <c r="AL118"/>
  <c r="AL124" s="1"/>
  <c r="AK118"/>
  <c r="AK124" s="1"/>
  <c r="AJ118"/>
  <c r="AJ124" s="1"/>
  <c r="AI118"/>
  <c r="AI124" s="1"/>
  <c r="AH118"/>
  <c r="AH124" s="1"/>
  <c r="AG118"/>
  <c r="AG124" s="1"/>
  <c r="AF118"/>
  <c r="AF124" s="1"/>
  <c r="AE118"/>
  <c r="AE124" s="1"/>
  <c r="AA118"/>
  <c r="AA124" s="1"/>
  <c r="Z118"/>
  <c r="Z124" s="1"/>
  <c r="Y118"/>
  <c r="Y124" s="1"/>
  <c r="X118"/>
  <c r="X124" s="1"/>
  <c r="W118"/>
  <c r="W124" s="1"/>
  <c r="V118"/>
  <c r="V124" s="1"/>
  <c r="T118"/>
  <c r="T124" s="1"/>
  <c r="S118"/>
  <c r="S124" s="1"/>
  <c r="R118"/>
  <c r="R124" s="1"/>
  <c r="Q118"/>
  <c r="Q124" s="1"/>
  <c r="P118"/>
  <c r="P124" s="1"/>
  <c r="O118"/>
  <c r="O124" s="1"/>
  <c r="N118"/>
  <c r="N124" s="1"/>
  <c r="M118"/>
  <c r="M124" s="1"/>
  <c r="L118"/>
  <c r="L124" s="1"/>
  <c r="K118"/>
  <c r="K124" s="1"/>
  <c r="J118"/>
  <c r="J124" s="1"/>
  <c r="I118"/>
  <c r="I124" s="1"/>
  <c r="H118"/>
  <c r="H124" s="1"/>
  <c r="G118"/>
  <c r="G124" s="1"/>
  <c r="F118"/>
  <c r="F124" s="1"/>
  <c r="E118"/>
  <c r="E124" s="1"/>
  <c r="D118"/>
  <c r="D124" s="1"/>
  <c r="C118"/>
  <c r="C124" s="1"/>
  <c r="AP14" l="1"/>
  <c r="AP129"/>
  <c r="C112"/>
  <c r="C113"/>
  <c r="J44" i="4"/>
  <c r="K44" s="1"/>
  <c r="L44" s="1"/>
  <c r="AP91" i="2"/>
  <c r="D57"/>
  <c r="D58"/>
  <c r="I93" i="4"/>
  <c r="M93" s="1"/>
  <c r="V47" i="2"/>
  <c r="I92" i="4"/>
  <c r="W36" i="2"/>
  <c r="I103" i="4"/>
  <c r="M103" s="1"/>
  <c r="BB36" i="2"/>
  <c r="I94" i="4"/>
  <c r="M94" s="1"/>
  <c r="V58" i="2"/>
  <c r="I98" i="4"/>
  <c r="AQ58" i="2"/>
  <c r="I104" i="4"/>
  <c r="BB47" i="2"/>
  <c r="J49" i="4"/>
  <c r="O49" s="1"/>
  <c r="J67"/>
  <c r="O67" s="1"/>
  <c r="M104"/>
  <c r="I96"/>
  <c r="I97"/>
  <c r="I99" s="1"/>
  <c r="M99" s="1"/>
  <c r="D123" i="2"/>
  <c r="F123"/>
  <c r="H123"/>
  <c r="J123"/>
  <c r="L123"/>
  <c r="N123"/>
  <c r="P123"/>
  <c r="R123"/>
  <c r="T123"/>
  <c r="W123"/>
  <c r="Y123"/>
  <c r="AA123"/>
  <c r="AF123"/>
  <c r="AH123"/>
  <c r="AJ123"/>
  <c r="AL123"/>
  <c r="AN123"/>
  <c r="AP123"/>
  <c r="AR123"/>
  <c r="AU123"/>
  <c r="AX123"/>
  <c r="AZ123"/>
  <c r="BB123"/>
  <c r="BD123"/>
  <c r="BF123"/>
  <c r="BJ123"/>
  <c r="E112"/>
  <c r="G112"/>
  <c r="I112"/>
  <c r="K112"/>
  <c r="M112"/>
  <c r="O112"/>
  <c r="Q112"/>
  <c r="S112"/>
  <c r="V112"/>
  <c r="X112"/>
  <c r="Z112"/>
  <c r="AE112"/>
  <c r="AG112"/>
  <c r="AI112"/>
  <c r="AK112"/>
  <c r="AM112"/>
  <c r="AO112"/>
  <c r="AQ112"/>
  <c r="AT112"/>
  <c r="AW112"/>
  <c r="AY112"/>
  <c r="BA112"/>
  <c r="BC112"/>
  <c r="BE112"/>
  <c r="BG112"/>
  <c r="D101"/>
  <c r="F101"/>
  <c r="H101"/>
  <c r="J101"/>
  <c r="L101"/>
  <c r="N101"/>
  <c r="P101"/>
  <c r="R101"/>
  <c r="T101"/>
  <c r="W101"/>
  <c r="Y101"/>
  <c r="AA101"/>
  <c r="AF101"/>
  <c r="AH101"/>
  <c r="AJ101"/>
  <c r="AL101"/>
  <c r="AN101"/>
  <c r="AP101"/>
  <c r="AR101"/>
  <c r="AU101"/>
  <c r="AX101"/>
  <c r="AZ101"/>
  <c r="BB101"/>
  <c r="BD101"/>
  <c r="BF101"/>
  <c r="BJ101"/>
  <c r="C123"/>
  <c r="E123"/>
  <c r="G123"/>
  <c r="I123"/>
  <c r="K123"/>
  <c r="M123"/>
  <c r="O123"/>
  <c r="Q123"/>
  <c r="S123"/>
  <c r="V123"/>
  <c r="X123"/>
  <c r="Z123"/>
  <c r="AE123"/>
  <c r="AG123"/>
  <c r="AI123"/>
  <c r="AK123"/>
  <c r="AM123"/>
  <c r="AO123"/>
  <c r="AQ123"/>
  <c r="AT123"/>
  <c r="AW123"/>
  <c r="AY123"/>
  <c r="BA123"/>
  <c r="BC123"/>
  <c r="BE123"/>
  <c r="BG123"/>
  <c r="D112"/>
  <c r="F112"/>
  <c r="H112"/>
  <c r="J112"/>
  <c r="L112"/>
  <c r="N112"/>
  <c r="P112"/>
  <c r="R112"/>
  <c r="T112"/>
  <c r="W112"/>
  <c r="Y112"/>
  <c r="AA112"/>
  <c r="AF112"/>
  <c r="AH112"/>
  <c r="AJ112"/>
  <c r="AL112"/>
  <c r="AN112"/>
  <c r="AP112"/>
  <c r="AR112"/>
  <c r="AU112"/>
  <c r="AX112"/>
  <c r="AZ112"/>
  <c r="BB112"/>
  <c r="BD112"/>
  <c r="BF112"/>
  <c r="BJ112"/>
  <c r="C101"/>
  <c r="E101"/>
  <c r="G101"/>
  <c r="I101"/>
  <c r="K101"/>
  <c r="M101"/>
  <c r="O101"/>
  <c r="Q101"/>
  <c r="S101"/>
  <c r="V101"/>
  <c r="X101"/>
  <c r="Z101"/>
  <c r="AE101"/>
  <c r="AG101"/>
  <c r="AI101"/>
  <c r="AK101"/>
  <c r="AO101"/>
  <c r="AQ101"/>
  <c r="AT101"/>
  <c r="AW101"/>
  <c r="AY101"/>
  <c r="BA101"/>
  <c r="BC101"/>
  <c r="BE101"/>
  <c r="BG101"/>
  <c r="C90"/>
  <c r="E90"/>
  <c r="G90"/>
  <c r="I90"/>
  <c r="K90"/>
  <c r="M90"/>
  <c r="O90"/>
  <c r="Q90"/>
  <c r="S90"/>
  <c r="V90"/>
  <c r="X90"/>
  <c r="Z90"/>
  <c r="AE90"/>
  <c r="AG90"/>
  <c r="AI90"/>
  <c r="I43" i="11"/>
  <c r="Q43" s="1"/>
  <c r="R43" s="1"/>
  <c r="AO90" i="2"/>
  <c r="AQ90"/>
  <c r="AT90"/>
  <c r="AW90"/>
  <c r="AY90"/>
  <c r="I47" i="11"/>
  <c r="Q47" s="1"/>
  <c r="R47" s="1"/>
  <c r="BC90" i="2"/>
  <c r="BE90"/>
  <c r="BG90"/>
  <c r="C79"/>
  <c r="E79"/>
  <c r="G79"/>
  <c r="I79"/>
  <c r="K79"/>
  <c r="M79"/>
  <c r="O79"/>
  <c r="Q79"/>
  <c r="S79"/>
  <c r="V79"/>
  <c r="X79"/>
  <c r="Z79"/>
  <c r="AE79"/>
  <c r="AG79"/>
  <c r="AI79"/>
  <c r="AK79"/>
  <c r="AM79"/>
  <c r="AO79"/>
  <c r="AQ79"/>
  <c r="AT79"/>
  <c r="AW79"/>
  <c r="AY79"/>
  <c r="BA79"/>
  <c r="BC79"/>
  <c r="BE79"/>
  <c r="BG79"/>
  <c r="D68"/>
  <c r="F68"/>
  <c r="H68"/>
  <c r="J68"/>
  <c r="L68"/>
  <c r="N68"/>
  <c r="P68"/>
  <c r="R68"/>
  <c r="T68"/>
  <c r="W68"/>
  <c r="Y68"/>
  <c r="AA68"/>
  <c r="AF68"/>
  <c r="AH68"/>
  <c r="AJ68"/>
  <c r="AL68"/>
  <c r="AP68"/>
  <c r="AR68"/>
  <c r="AU68"/>
  <c r="AX68"/>
  <c r="AZ68"/>
  <c r="BB68"/>
  <c r="BD68"/>
  <c r="BF68"/>
  <c r="BJ68"/>
  <c r="C57"/>
  <c r="E57"/>
  <c r="G57"/>
  <c r="I57"/>
  <c r="K57"/>
  <c r="M57"/>
  <c r="O57"/>
  <c r="Q57"/>
  <c r="S57"/>
  <c r="V57"/>
  <c r="X57"/>
  <c r="Z57"/>
  <c r="AE57"/>
  <c r="AG57"/>
  <c r="AI57"/>
  <c r="AK57"/>
  <c r="AM57"/>
  <c r="AO57"/>
  <c r="AQ57"/>
  <c r="AT57"/>
  <c r="AW57"/>
  <c r="AY57"/>
  <c r="BA57"/>
  <c r="BC57"/>
  <c r="BE57"/>
  <c r="BG57"/>
  <c r="D46"/>
  <c r="F46"/>
  <c r="H46"/>
  <c r="J46"/>
  <c r="L46"/>
  <c r="N46"/>
  <c r="P46"/>
  <c r="R46"/>
  <c r="T46"/>
  <c r="W46"/>
  <c r="Y46"/>
  <c r="AA46"/>
  <c r="AF46"/>
  <c r="AH46"/>
  <c r="AJ46"/>
  <c r="AL46"/>
  <c r="AN46"/>
  <c r="AP46"/>
  <c r="AR46"/>
  <c r="AU46"/>
  <c r="AX46"/>
  <c r="AZ46"/>
  <c r="BB46"/>
  <c r="BD46"/>
  <c r="BF46"/>
  <c r="BJ46"/>
  <c r="C35"/>
  <c r="E35"/>
  <c r="G35"/>
  <c r="I35"/>
  <c r="K35"/>
  <c r="M35"/>
  <c r="O35"/>
  <c r="Q35"/>
  <c r="S35"/>
  <c r="V35"/>
  <c r="X35"/>
  <c r="Z35"/>
  <c r="AE35"/>
  <c r="AG35"/>
  <c r="AI35"/>
  <c r="AK35"/>
  <c r="AM35"/>
  <c r="AO35"/>
  <c r="AT35"/>
  <c r="AW35"/>
  <c r="AY35"/>
  <c r="BA35"/>
  <c r="BC35"/>
  <c r="BE35"/>
  <c r="BG35"/>
  <c r="C13"/>
  <c r="E13"/>
  <c r="G13"/>
  <c r="I13"/>
  <c r="K13"/>
  <c r="M13"/>
  <c r="O13"/>
  <c r="Q13"/>
  <c r="S13"/>
  <c r="V13"/>
  <c r="X13"/>
  <c r="Z13"/>
  <c r="AE13"/>
  <c r="AG13"/>
  <c r="AI13"/>
  <c r="AK13"/>
  <c r="AM13"/>
  <c r="AO13"/>
  <c r="AQ13"/>
  <c r="AT13"/>
  <c r="AW13"/>
  <c r="AY13"/>
  <c r="BA13"/>
  <c r="BC13"/>
  <c r="BE13"/>
  <c r="BG13"/>
  <c r="D90"/>
  <c r="F90"/>
  <c r="H90"/>
  <c r="J90"/>
  <c r="L90"/>
  <c r="N90"/>
  <c r="P90"/>
  <c r="R90"/>
  <c r="T90"/>
  <c r="W90"/>
  <c r="Y90"/>
  <c r="AA90"/>
  <c r="AF90"/>
  <c r="AH90"/>
  <c r="AJ90"/>
  <c r="AL90"/>
  <c r="AN90"/>
  <c r="AP90"/>
  <c r="I44" i="11"/>
  <c r="Q44" s="1"/>
  <c r="R44" s="1"/>
  <c r="I45"/>
  <c r="Q45" s="1"/>
  <c r="R45" s="1"/>
  <c r="AX90" i="2"/>
  <c r="I46" i="11"/>
  <c r="Q46" s="1"/>
  <c r="R46" s="1"/>
  <c r="BB90" i="2"/>
  <c r="BD90"/>
  <c r="BF90"/>
  <c r="D79"/>
  <c r="F79"/>
  <c r="H79"/>
  <c r="J79"/>
  <c r="L79"/>
  <c r="N79"/>
  <c r="P79"/>
  <c r="R79"/>
  <c r="T79"/>
  <c r="W79"/>
  <c r="Y79"/>
  <c r="AA79"/>
  <c r="AF79"/>
  <c r="AH79"/>
  <c r="AJ79"/>
  <c r="AL79"/>
  <c r="AN79"/>
  <c r="AR79"/>
  <c r="AU79"/>
  <c r="AX79"/>
  <c r="AZ79"/>
  <c r="BB79"/>
  <c r="BD79"/>
  <c r="BF79"/>
  <c r="BJ79"/>
  <c r="C68"/>
  <c r="E68"/>
  <c r="G68"/>
  <c r="I68"/>
  <c r="K68"/>
  <c r="M68"/>
  <c r="O68"/>
  <c r="Q68"/>
  <c r="S68"/>
  <c r="V68"/>
  <c r="X68"/>
  <c r="Z68"/>
  <c r="AE68"/>
  <c r="AG68"/>
  <c r="AI68"/>
  <c r="AK68"/>
  <c r="AO68"/>
  <c r="AQ68"/>
  <c r="AT68"/>
  <c r="AW68"/>
  <c r="AY68"/>
  <c r="BA68"/>
  <c r="BC68"/>
  <c r="BE68"/>
  <c r="BG68"/>
  <c r="F57"/>
  <c r="H57"/>
  <c r="J57"/>
  <c r="L57"/>
  <c r="N57"/>
  <c r="P57"/>
  <c r="R57"/>
  <c r="T57"/>
  <c r="W57"/>
  <c r="Y57"/>
  <c r="AA57"/>
  <c r="AF57"/>
  <c r="AH57"/>
  <c r="AJ57"/>
  <c r="AL57"/>
  <c r="AN57"/>
  <c r="AP57"/>
  <c r="AR57"/>
  <c r="AU57"/>
  <c r="AX57"/>
  <c r="AZ57"/>
  <c r="BB57"/>
  <c r="BD57"/>
  <c r="BF57"/>
  <c r="BJ57"/>
  <c r="C46"/>
  <c r="E46"/>
  <c r="G46"/>
  <c r="I46"/>
  <c r="K46"/>
  <c r="M46"/>
  <c r="O46"/>
  <c r="Q46"/>
  <c r="S46"/>
  <c r="V46"/>
  <c r="X46"/>
  <c r="Z46"/>
  <c r="AE46"/>
  <c r="AG46"/>
  <c r="AI46"/>
  <c r="AK46"/>
  <c r="AM46"/>
  <c r="AO46"/>
  <c r="AT46"/>
  <c r="AW46"/>
  <c r="AY46"/>
  <c r="BA46"/>
  <c r="BC46"/>
  <c r="BE46"/>
  <c r="BG46"/>
  <c r="D35"/>
  <c r="F35"/>
  <c r="H35"/>
  <c r="J35"/>
  <c r="L35"/>
  <c r="N35"/>
  <c r="P35"/>
  <c r="R35"/>
  <c r="T35"/>
  <c r="W35"/>
  <c r="Y35"/>
  <c r="AA35"/>
  <c r="AF35"/>
  <c r="AH35"/>
  <c r="AJ35"/>
  <c r="AL35"/>
  <c r="AN35"/>
  <c r="AP35"/>
  <c r="AR35"/>
  <c r="AU35"/>
  <c r="AX35"/>
  <c r="AZ35"/>
  <c r="BB35"/>
  <c r="BD35"/>
  <c r="BF35"/>
  <c r="BJ35"/>
  <c r="D13"/>
  <c r="F13"/>
  <c r="H13"/>
  <c r="J13"/>
  <c r="L13"/>
  <c r="N13"/>
  <c r="P13"/>
  <c r="R13"/>
  <c r="T13"/>
  <c r="W13"/>
  <c r="Y13"/>
  <c r="AA13"/>
  <c r="AF13"/>
  <c r="AH13"/>
  <c r="AJ13"/>
  <c r="AL13"/>
  <c r="AN13"/>
  <c r="AP13"/>
  <c r="AR13"/>
  <c r="AU13"/>
  <c r="AX13"/>
  <c r="AZ13"/>
  <c r="BB13"/>
  <c r="BD13"/>
  <c r="BF13"/>
  <c r="BJ13"/>
  <c r="D24"/>
  <c r="F24"/>
  <c r="H24"/>
  <c r="J24"/>
  <c r="L24"/>
  <c r="N24"/>
  <c r="P24"/>
  <c r="R24"/>
  <c r="T24"/>
  <c r="W24"/>
  <c r="Y24"/>
  <c r="AA24"/>
  <c r="AF24"/>
  <c r="AH24"/>
  <c r="AJ24"/>
  <c r="AL24"/>
  <c r="AP24"/>
  <c r="AR24"/>
  <c r="AU24"/>
  <c r="AX24"/>
  <c r="AZ24"/>
  <c r="BB24"/>
  <c r="BD24"/>
  <c r="BF24"/>
  <c r="BJ24"/>
  <c r="C24"/>
  <c r="E24"/>
  <c r="G24"/>
  <c r="I24"/>
  <c r="K24"/>
  <c r="M24"/>
  <c r="O24"/>
  <c r="Q24"/>
  <c r="S24"/>
  <c r="V24"/>
  <c r="X24"/>
  <c r="Z24"/>
  <c r="AE24"/>
  <c r="AG24"/>
  <c r="AI24"/>
  <c r="AK24"/>
  <c r="AM24"/>
  <c r="AO24"/>
  <c r="AQ24"/>
  <c r="AT24"/>
  <c r="AW24"/>
  <c r="AY24"/>
  <c r="BA24"/>
  <c r="BC24"/>
  <c r="BE24"/>
  <c r="BG24"/>
  <c r="AM90"/>
  <c r="I48" i="11"/>
  <c r="AN68" i="2"/>
  <c r="I63" i="11"/>
  <c r="Q63" s="1"/>
  <c r="R63" s="1"/>
  <c r="AQ35" i="2"/>
  <c r="I72" i="11"/>
  <c r="Q72" s="1"/>
  <c r="AN24" i="2"/>
  <c r="I62" i="11"/>
  <c r="Q62" s="1"/>
  <c r="R62" s="1"/>
  <c r="AM101" i="2"/>
  <c r="I61" i="11"/>
  <c r="Q61" s="1"/>
  <c r="R61" s="1"/>
  <c r="AP79" i="2"/>
  <c r="I67" i="11"/>
  <c r="Q67" s="1"/>
  <c r="R67" s="1"/>
  <c r="AM68" i="2"/>
  <c r="I60" i="11"/>
  <c r="Q60" s="1"/>
  <c r="R60" s="1"/>
  <c r="AQ46" i="2"/>
  <c r="I73" i="11"/>
  <c r="Q73" s="1"/>
  <c r="R73" s="1"/>
  <c r="I45" i="5"/>
  <c r="M45" s="1"/>
  <c r="AU90" i="2"/>
  <c r="I46" i="5"/>
  <c r="M46" s="1"/>
  <c r="AZ90" i="2"/>
  <c r="I47" i="5"/>
  <c r="M47" s="1"/>
  <c r="BA90" i="2"/>
  <c r="I44" i="5"/>
  <c r="M44" s="1"/>
  <c r="AR90" i="2"/>
  <c r="I43" i="5"/>
  <c r="M43" s="1"/>
  <c r="AK90" i="2"/>
  <c r="AD85"/>
  <c r="AD91" s="1"/>
  <c r="BH85"/>
  <c r="BH91" s="1"/>
  <c r="AD74"/>
  <c r="AD80" s="1"/>
  <c r="BH74"/>
  <c r="BH80" s="1"/>
  <c r="BH30"/>
  <c r="BH36" s="1"/>
  <c r="AD30"/>
  <c r="AD36" s="1"/>
  <c r="AD118"/>
  <c r="AD124" s="1"/>
  <c r="BH118"/>
  <c r="BH124" s="1"/>
  <c r="AD63"/>
  <c r="AD69" s="1"/>
  <c r="BH63"/>
  <c r="BH69" s="1"/>
  <c r="AD19"/>
  <c r="AD25" s="1"/>
  <c r="BH19"/>
  <c r="BH25" s="1"/>
  <c r="AD107"/>
  <c r="AD113" s="1"/>
  <c r="AD52"/>
  <c r="AD58" s="1"/>
  <c r="BH52"/>
  <c r="BH58" s="1"/>
  <c r="AD8"/>
  <c r="AD14" s="1"/>
  <c r="I48" i="5"/>
  <c r="M48" s="1"/>
  <c r="BH107" i="2"/>
  <c r="BH113" s="1"/>
  <c r="AD96"/>
  <c r="AD102" s="1"/>
  <c r="BH96"/>
  <c r="BH102" s="1"/>
  <c r="AD41"/>
  <c r="AD47" s="1"/>
  <c r="BH41"/>
  <c r="BH47" s="1"/>
  <c r="I60" i="5"/>
  <c r="M60" s="1"/>
  <c r="J60" i="4"/>
  <c r="O60" s="1"/>
  <c r="I73" i="5"/>
  <c r="M73" s="1"/>
  <c r="J73" i="4"/>
  <c r="I67" i="5"/>
  <c r="M67" s="1"/>
  <c r="I63"/>
  <c r="M63" s="1"/>
  <c r="J63" i="4"/>
  <c r="I62" i="5"/>
  <c r="M62" s="1"/>
  <c r="J62" i="4"/>
  <c r="I61" i="5"/>
  <c r="M61" s="1"/>
  <c r="J61" i="4"/>
  <c r="I72" i="5"/>
  <c r="M72" s="1"/>
  <c r="J72" i="4"/>
  <c r="O72" s="1"/>
  <c r="L119" i="2"/>
  <c r="L120" s="1"/>
  <c r="AF119"/>
  <c r="AF120" s="1"/>
  <c r="BA119"/>
  <c r="BA120" s="1"/>
  <c r="E108"/>
  <c r="E109" s="1"/>
  <c r="Z108"/>
  <c r="Z109" s="1"/>
  <c r="AR108"/>
  <c r="AR109" s="1"/>
  <c r="F97"/>
  <c r="F98" s="1"/>
  <c r="R97"/>
  <c r="R98" s="1"/>
  <c r="AO97"/>
  <c r="AO98" s="1"/>
  <c r="BB97"/>
  <c r="BB98" s="1"/>
  <c r="K86"/>
  <c r="K87" s="1"/>
  <c r="AE86"/>
  <c r="AE87" s="1"/>
  <c r="J46" i="4"/>
  <c r="O46" s="1"/>
  <c r="AU86" i="2"/>
  <c r="AU87" s="1"/>
  <c r="H75"/>
  <c r="H76" s="1"/>
  <c r="Y75"/>
  <c r="Y76" s="1"/>
  <c r="AQ75"/>
  <c r="AQ76" s="1"/>
  <c r="BJ75"/>
  <c r="BJ76" s="1"/>
  <c r="M64"/>
  <c r="M65" s="1"/>
  <c r="AG64"/>
  <c r="AG65" s="1"/>
  <c r="AX64"/>
  <c r="AX65" s="1"/>
  <c r="R53"/>
  <c r="R54" s="1"/>
  <c r="AH53"/>
  <c r="AH54" s="1"/>
  <c r="BB53"/>
  <c r="BB54" s="1"/>
  <c r="O42"/>
  <c r="O43" s="1"/>
  <c r="AI42"/>
  <c r="AI43" s="1"/>
  <c r="AZ42"/>
  <c r="AZ43" s="1"/>
  <c r="H31"/>
  <c r="H32" s="1"/>
  <c r="Y31"/>
  <c r="Y32" s="1"/>
  <c r="AM31"/>
  <c r="AM32" s="1"/>
  <c r="BD31"/>
  <c r="BD32" s="1"/>
  <c r="Q20"/>
  <c r="AG20"/>
  <c r="AX20"/>
  <c r="R9"/>
  <c r="R10" s="1"/>
  <c r="AL9"/>
  <c r="AL10" s="1"/>
  <c r="BB9"/>
  <c r="BB10" s="1"/>
  <c r="V119"/>
  <c r="V120" s="1"/>
  <c r="AX119"/>
  <c r="AX120" s="1"/>
  <c r="F108"/>
  <c r="F109" s="1"/>
  <c r="R108"/>
  <c r="R109" s="1"/>
  <c r="AO108"/>
  <c r="AO109" s="1"/>
  <c r="BF108"/>
  <c r="BF109" s="1"/>
  <c r="K97"/>
  <c r="K98" s="1"/>
  <c r="X97"/>
  <c r="X98" s="1"/>
  <c r="AE97"/>
  <c r="AE98" s="1"/>
  <c r="AI97"/>
  <c r="AI98" s="1"/>
  <c r="AP97"/>
  <c r="AP98" s="1"/>
  <c r="AU97"/>
  <c r="AU98" s="1"/>
  <c r="AZ97"/>
  <c r="AZ98" s="1"/>
  <c r="BC97"/>
  <c r="BC98" s="1"/>
  <c r="BG97"/>
  <c r="BG98" s="1"/>
  <c r="D86"/>
  <c r="D87" s="1"/>
  <c r="H86"/>
  <c r="H87" s="1"/>
  <c r="L86"/>
  <c r="L87" s="1"/>
  <c r="P86"/>
  <c r="P87" s="1"/>
  <c r="T86"/>
  <c r="T87" s="1"/>
  <c r="Y86"/>
  <c r="Y87" s="1"/>
  <c r="AF86"/>
  <c r="AF87" s="1"/>
  <c r="AJ86"/>
  <c r="AJ87" s="1"/>
  <c r="AM86"/>
  <c r="AM87" s="1"/>
  <c r="AQ86"/>
  <c r="AQ87" s="1"/>
  <c r="AW86"/>
  <c r="AW87" s="1"/>
  <c r="J48" i="4"/>
  <c r="O48" s="1"/>
  <c r="BA86" i="2"/>
  <c r="BA87" s="1"/>
  <c r="BD86"/>
  <c r="BD87" s="1"/>
  <c r="BJ86"/>
  <c r="BJ87" s="1"/>
  <c r="E75"/>
  <c r="E76" s="1"/>
  <c r="I75"/>
  <c r="I76" s="1"/>
  <c r="M75"/>
  <c r="M76" s="1"/>
  <c r="Q75"/>
  <c r="Q76" s="1"/>
  <c r="V75"/>
  <c r="V76" s="1"/>
  <c r="Z75"/>
  <c r="Z76" s="1"/>
  <c r="AG75"/>
  <c r="AG76" s="1"/>
  <c r="AK75"/>
  <c r="AK76" s="1"/>
  <c r="AN75"/>
  <c r="AN76" s="1"/>
  <c r="AR75"/>
  <c r="AR76" s="1"/>
  <c r="AX75"/>
  <c r="AX76" s="1"/>
  <c r="BE75"/>
  <c r="BE76" s="1"/>
  <c r="F64"/>
  <c r="F65" s="1"/>
  <c r="J64"/>
  <c r="J65" s="1"/>
  <c r="N64"/>
  <c r="N65" s="1"/>
  <c r="R64"/>
  <c r="R65" s="1"/>
  <c r="W64"/>
  <c r="W65" s="1"/>
  <c r="AA64"/>
  <c r="AA65" s="1"/>
  <c r="AH64"/>
  <c r="AH65" s="1"/>
  <c r="AL64"/>
  <c r="AL65" s="1"/>
  <c r="AO64"/>
  <c r="AO65" s="1"/>
  <c r="AT64"/>
  <c r="AT65" s="1"/>
  <c r="AY64"/>
  <c r="AY65" s="1"/>
  <c r="BB64"/>
  <c r="BB65" s="1"/>
  <c r="BF64"/>
  <c r="BF65" s="1"/>
  <c r="C53"/>
  <c r="C54" s="1"/>
  <c r="G53"/>
  <c r="G54" s="1"/>
  <c r="K53"/>
  <c r="K54" s="1"/>
  <c r="O53"/>
  <c r="O54" s="1"/>
  <c r="S53"/>
  <c r="S54" s="1"/>
  <c r="X53"/>
  <c r="X54" s="1"/>
  <c r="AE53"/>
  <c r="AE54" s="1"/>
  <c r="AI53"/>
  <c r="AI54" s="1"/>
  <c r="AP53"/>
  <c r="AP54" s="1"/>
  <c r="AU53"/>
  <c r="AU54" s="1"/>
  <c r="AZ53"/>
  <c r="AZ54" s="1"/>
  <c r="BC53"/>
  <c r="BC54" s="1"/>
  <c r="BG53"/>
  <c r="BG54" s="1"/>
  <c r="D42"/>
  <c r="D43" s="1"/>
  <c r="H42"/>
  <c r="H43" s="1"/>
  <c r="L42"/>
  <c r="L43" s="1"/>
  <c r="P42"/>
  <c r="P43" s="1"/>
  <c r="T42"/>
  <c r="T43" s="1"/>
  <c r="Y42"/>
  <c r="Y43" s="1"/>
  <c r="AF42"/>
  <c r="AF43" s="1"/>
  <c r="AJ42"/>
  <c r="AJ43" s="1"/>
  <c r="AM42"/>
  <c r="AM43" s="1"/>
  <c r="AQ42"/>
  <c r="AQ43" s="1"/>
  <c r="AW42"/>
  <c r="AW43" s="1"/>
  <c r="BA42"/>
  <c r="BA43" s="1"/>
  <c r="BD42"/>
  <c r="BD43" s="1"/>
  <c r="BJ42"/>
  <c r="BJ43" s="1"/>
  <c r="E31"/>
  <c r="E32" s="1"/>
  <c r="I31"/>
  <c r="I32" s="1"/>
  <c r="M31"/>
  <c r="M32" s="1"/>
  <c r="Q31"/>
  <c r="Q32" s="1"/>
  <c r="V31"/>
  <c r="V32" s="1"/>
  <c r="Z31"/>
  <c r="Z32" s="1"/>
  <c r="AG31"/>
  <c r="AG32" s="1"/>
  <c r="AK31"/>
  <c r="AK32" s="1"/>
  <c r="AN31"/>
  <c r="AN32" s="1"/>
  <c r="AR31"/>
  <c r="AR32" s="1"/>
  <c r="AX31"/>
  <c r="AX32" s="1"/>
  <c r="BE31"/>
  <c r="BE32" s="1"/>
  <c r="F20"/>
  <c r="J20"/>
  <c r="N20"/>
  <c r="R20"/>
  <c r="W20"/>
  <c r="AA20"/>
  <c r="AH20"/>
  <c r="AL20"/>
  <c r="AO20"/>
  <c r="AT20"/>
  <c r="AY20"/>
  <c r="BB20"/>
  <c r="BF20"/>
  <c r="C9"/>
  <c r="C10" s="1"/>
  <c r="G9"/>
  <c r="G10" s="1"/>
  <c r="K9"/>
  <c r="K10" s="1"/>
  <c r="O9"/>
  <c r="O10" s="1"/>
  <c r="S9"/>
  <c r="S10" s="1"/>
  <c r="X9"/>
  <c r="X10" s="1"/>
  <c r="AE9"/>
  <c r="AE10" s="1"/>
  <c r="AI9"/>
  <c r="AI10" s="1"/>
  <c r="AP9"/>
  <c r="AP10" s="1"/>
  <c r="AU9"/>
  <c r="AU10" s="1"/>
  <c r="AZ9"/>
  <c r="AZ10" s="1"/>
  <c r="BC9"/>
  <c r="BC10" s="1"/>
  <c r="BG9"/>
  <c r="BG10" s="1"/>
  <c r="H119"/>
  <c r="H120" s="1"/>
  <c r="T119"/>
  <c r="T120" s="1"/>
  <c r="AJ119"/>
  <c r="AJ120" s="1"/>
  <c r="AQ119"/>
  <c r="AQ120" s="1"/>
  <c r="BD119"/>
  <c r="BD120" s="1"/>
  <c r="M108"/>
  <c r="M109" s="1"/>
  <c r="V108"/>
  <c r="V109" s="1"/>
  <c r="AK108"/>
  <c r="AK109" s="1"/>
  <c r="AX108"/>
  <c r="AX109" s="1"/>
  <c r="BE108"/>
  <c r="BE109" s="1"/>
  <c r="J97"/>
  <c r="J98" s="1"/>
  <c r="W97"/>
  <c r="W98" s="1"/>
  <c r="AL97"/>
  <c r="AL98" s="1"/>
  <c r="AY97"/>
  <c r="AY98" s="1"/>
  <c r="C86"/>
  <c r="C87" s="1"/>
  <c r="O86"/>
  <c r="O87" s="1"/>
  <c r="X86"/>
  <c r="X87" s="1"/>
  <c r="BC86"/>
  <c r="BC87" s="1"/>
  <c r="D75"/>
  <c r="D76" s="1"/>
  <c r="P75"/>
  <c r="P76" s="1"/>
  <c r="AF75"/>
  <c r="AF76" s="1"/>
  <c r="AM75"/>
  <c r="AM76" s="1"/>
  <c r="BA75"/>
  <c r="BA76" s="1"/>
  <c r="I64"/>
  <c r="I65" s="1"/>
  <c r="V64"/>
  <c r="V65" s="1"/>
  <c r="AK64"/>
  <c r="AK65" s="1"/>
  <c r="AR64"/>
  <c r="AR65" s="1"/>
  <c r="BE64"/>
  <c r="BE65" s="1"/>
  <c r="J53"/>
  <c r="J54" s="1"/>
  <c r="AA53"/>
  <c r="AA54" s="1"/>
  <c r="AO53"/>
  <c r="AO54" s="1"/>
  <c r="AY53"/>
  <c r="AY54" s="1"/>
  <c r="C42"/>
  <c r="C43" s="1"/>
  <c r="K42"/>
  <c r="K43" s="1"/>
  <c r="X42"/>
  <c r="X43" s="1"/>
  <c r="AP42"/>
  <c r="AP43" s="1"/>
  <c r="BC42"/>
  <c r="BC43" s="1"/>
  <c r="D31"/>
  <c r="D32" s="1"/>
  <c r="P31"/>
  <c r="P32" s="1"/>
  <c r="AJ31"/>
  <c r="AJ32" s="1"/>
  <c r="AW31"/>
  <c r="AW32" s="1"/>
  <c r="BJ31"/>
  <c r="BJ32" s="1"/>
  <c r="I20"/>
  <c r="Z20"/>
  <c r="AN20"/>
  <c r="J9"/>
  <c r="J10" s="1"/>
  <c r="W9"/>
  <c r="W10" s="1"/>
  <c r="AH9"/>
  <c r="AH10" s="1"/>
  <c r="AT9"/>
  <c r="AT10" s="1"/>
  <c r="BF9"/>
  <c r="BF10" s="1"/>
  <c r="E119"/>
  <c r="E120" s="1"/>
  <c r="Q119"/>
  <c r="Q120" s="1"/>
  <c r="AG119"/>
  <c r="AG120" s="1"/>
  <c r="AN119"/>
  <c r="AN120" s="1"/>
  <c r="BE119"/>
  <c r="BE120" s="1"/>
  <c r="J108"/>
  <c r="J109" s="1"/>
  <c r="W108"/>
  <c r="W109" s="1"/>
  <c r="AL108"/>
  <c r="AL109" s="1"/>
  <c r="AY108"/>
  <c r="AY109" s="1"/>
  <c r="C97"/>
  <c r="C98" s="1"/>
  <c r="S97"/>
  <c r="S98" s="1"/>
  <c r="J119"/>
  <c r="J120" s="1"/>
  <c r="R119"/>
  <c r="R120" s="1"/>
  <c r="AA119"/>
  <c r="AA120" s="1"/>
  <c r="AH119"/>
  <c r="AH120" s="1"/>
  <c r="AL119"/>
  <c r="AL120" s="1"/>
  <c r="AO119"/>
  <c r="AO120" s="1"/>
  <c r="AT119"/>
  <c r="AT120" s="1"/>
  <c r="AY119"/>
  <c r="AY120" s="1"/>
  <c r="BB119"/>
  <c r="BB120" s="1"/>
  <c r="BF119"/>
  <c r="BF120" s="1"/>
  <c r="C108"/>
  <c r="C109" s="1"/>
  <c r="G108"/>
  <c r="G109" s="1"/>
  <c r="K108"/>
  <c r="K109" s="1"/>
  <c r="O108"/>
  <c r="O109" s="1"/>
  <c r="S108"/>
  <c r="S109" s="1"/>
  <c r="X108"/>
  <c r="X109" s="1"/>
  <c r="AE108"/>
  <c r="AE109" s="1"/>
  <c r="AI108"/>
  <c r="AI109" s="1"/>
  <c r="AP108"/>
  <c r="AP109" s="1"/>
  <c r="AU108"/>
  <c r="AU109" s="1"/>
  <c r="AZ108"/>
  <c r="AZ109" s="1"/>
  <c r="BC108"/>
  <c r="BC109" s="1"/>
  <c r="BG108"/>
  <c r="BG109" s="1"/>
  <c r="D97"/>
  <c r="D98" s="1"/>
  <c r="H97"/>
  <c r="H98" s="1"/>
  <c r="L97"/>
  <c r="L98" s="1"/>
  <c r="P97"/>
  <c r="P98" s="1"/>
  <c r="T97"/>
  <c r="T98" s="1"/>
  <c r="Y97"/>
  <c r="Y98" s="1"/>
  <c r="AF97"/>
  <c r="AF98" s="1"/>
  <c r="AJ97"/>
  <c r="AJ98" s="1"/>
  <c r="AM97"/>
  <c r="AM98" s="1"/>
  <c r="AQ97"/>
  <c r="AQ98" s="1"/>
  <c r="AW97"/>
  <c r="AW98" s="1"/>
  <c r="BA97"/>
  <c r="BA98" s="1"/>
  <c r="BD97"/>
  <c r="BD98" s="1"/>
  <c r="BJ97"/>
  <c r="BJ98" s="1"/>
  <c r="E86"/>
  <c r="E87" s="1"/>
  <c r="I86"/>
  <c r="I87" s="1"/>
  <c r="M86"/>
  <c r="M87" s="1"/>
  <c r="Q86"/>
  <c r="Q87" s="1"/>
  <c r="V86"/>
  <c r="V87" s="1"/>
  <c r="Z86"/>
  <c r="Z87" s="1"/>
  <c r="AG86"/>
  <c r="AG87" s="1"/>
  <c r="J43" i="4"/>
  <c r="O43" s="1"/>
  <c r="AK86" i="2"/>
  <c r="AK87" s="1"/>
  <c r="AN86"/>
  <c r="AN87" s="1"/>
  <c r="J45" i="4"/>
  <c r="O45" s="1"/>
  <c r="AR86" i="2"/>
  <c r="AR87" s="1"/>
  <c r="AX86"/>
  <c r="AX87" s="1"/>
  <c r="BE86"/>
  <c r="BE87" s="1"/>
  <c r="F75"/>
  <c r="F76" s="1"/>
  <c r="J75"/>
  <c r="J76" s="1"/>
  <c r="N75"/>
  <c r="N76" s="1"/>
  <c r="R75"/>
  <c r="R76" s="1"/>
  <c r="W75"/>
  <c r="W76" s="1"/>
  <c r="AA75"/>
  <c r="AA76" s="1"/>
  <c r="AH75"/>
  <c r="AH76" s="1"/>
  <c r="AL75"/>
  <c r="AL76" s="1"/>
  <c r="AO75"/>
  <c r="AO76" s="1"/>
  <c r="AT75"/>
  <c r="AT76" s="1"/>
  <c r="AY75"/>
  <c r="AY76" s="1"/>
  <c r="BB75"/>
  <c r="BB76" s="1"/>
  <c r="BF75"/>
  <c r="BF76" s="1"/>
  <c r="C64"/>
  <c r="C65" s="1"/>
  <c r="G64"/>
  <c r="G65" s="1"/>
  <c r="K64"/>
  <c r="K65" s="1"/>
  <c r="O64"/>
  <c r="O65" s="1"/>
  <c r="S64"/>
  <c r="S65" s="1"/>
  <c r="X64"/>
  <c r="X65" s="1"/>
  <c r="AE64"/>
  <c r="AE65" s="1"/>
  <c r="AI64"/>
  <c r="AI65" s="1"/>
  <c r="AP64"/>
  <c r="AP65" s="1"/>
  <c r="AU64"/>
  <c r="AU65" s="1"/>
  <c r="AZ64"/>
  <c r="AZ65" s="1"/>
  <c r="BC64"/>
  <c r="BC65" s="1"/>
  <c r="BG64"/>
  <c r="BG65" s="1"/>
  <c r="D53"/>
  <c r="D54" s="1"/>
  <c r="H53"/>
  <c r="H54" s="1"/>
  <c r="L53"/>
  <c r="L54" s="1"/>
  <c r="P53"/>
  <c r="P54" s="1"/>
  <c r="T53"/>
  <c r="T54" s="1"/>
  <c r="Y53"/>
  <c r="Y54" s="1"/>
  <c r="AF53"/>
  <c r="AF54" s="1"/>
  <c r="AJ53"/>
  <c r="AJ54" s="1"/>
  <c r="AM53"/>
  <c r="AM54" s="1"/>
  <c r="AQ53"/>
  <c r="AQ54" s="1"/>
  <c r="AW53"/>
  <c r="AW54" s="1"/>
  <c r="BA53"/>
  <c r="BA54" s="1"/>
  <c r="BD53"/>
  <c r="BD54" s="1"/>
  <c r="BJ53"/>
  <c r="BJ54" s="1"/>
  <c r="E42"/>
  <c r="E43" s="1"/>
  <c r="I42"/>
  <c r="I43" s="1"/>
  <c r="M42"/>
  <c r="M43" s="1"/>
  <c r="Q42"/>
  <c r="Q43" s="1"/>
  <c r="V42"/>
  <c r="V43" s="1"/>
  <c r="Z42"/>
  <c r="Z43" s="1"/>
  <c r="AG42"/>
  <c r="AG43" s="1"/>
  <c r="AK42"/>
  <c r="AK43" s="1"/>
  <c r="AN42"/>
  <c r="AN43" s="1"/>
  <c r="AR42"/>
  <c r="AR43" s="1"/>
  <c r="AX42"/>
  <c r="AX43" s="1"/>
  <c r="BE42"/>
  <c r="BE43" s="1"/>
  <c r="F31"/>
  <c r="F32" s="1"/>
  <c r="J31"/>
  <c r="J32" s="1"/>
  <c r="N31"/>
  <c r="N32" s="1"/>
  <c r="R31"/>
  <c r="R32" s="1"/>
  <c r="W31"/>
  <c r="W32" s="1"/>
  <c r="AA31"/>
  <c r="AA32" s="1"/>
  <c r="AH31"/>
  <c r="AH32" s="1"/>
  <c r="AL31"/>
  <c r="AL32" s="1"/>
  <c r="AO31"/>
  <c r="AO32" s="1"/>
  <c r="AT31"/>
  <c r="AT32" s="1"/>
  <c r="AY31"/>
  <c r="AY32" s="1"/>
  <c r="BB31"/>
  <c r="BB32" s="1"/>
  <c r="BF31"/>
  <c r="BF32" s="1"/>
  <c r="C20"/>
  <c r="G20"/>
  <c r="K20"/>
  <c r="O20"/>
  <c r="S20"/>
  <c r="X20"/>
  <c r="AE20"/>
  <c r="AI20"/>
  <c r="AP20"/>
  <c r="AU20"/>
  <c r="AZ20"/>
  <c r="BC20"/>
  <c r="BG20"/>
  <c r="D9"/>
  <c r="D10" s="1"/>
  <c r="H9"/>
  <c r="H10" s="1"/>
  <c r="L9"/>
  <c r="L10" s="1"/>
  <c r="P9"/>
  <c r="P10" s="1"/>
  <c r="T9"/>
  <c r="T10" s="1"/>
  <c r="Y9"/>
  <c r="Y10" s="1"/>
  <c r="AF9"/>
  <c r="AF10" s="1"/>
  <c r="AJ9"/>
  <c r="AJ10" s="1"/>
  <c r="AM9"/>
  <c r="AM10" s="1"/>
  <c r="AQ9"/>
  <c r="AQ10" s="1"/>
  <c r="AW9"/>
  <c r="AW10" s="1"/>
  <c r="BA9"/>
  <c r="BA10" s="1"/>
  <c r="BD9"/>
  <c r="BD10" s="1"/>
  <c r="BJ9"/>
  <c r="BJ10" s="1"/>
  <c r="D119"/>
  <c r="D120" s="1"/>
  <c r="P119"/>
  <c r="P120" s="1"/>
  <c r="Y119"/>
  <c r="Y120" s="1"/>
  <c r="AM119"/>
  <c r="AM120" s="1"/>
  <c r="AW119"/>
  <c r="AW120" s="1"/>
  <c r="BJ119"/>
  <c r="BJ120" s="1"/>
  <c r="I108"/>
  <c r="I109" s="1"/>
  <c r="Q108"/>
  <c r="Q109" s="1"/>
  <c r="AG108"/>
  <c r="AG109" s="1"/>
  <c r="AN108"/>
  <c r="AN109" s="1"/>
  <c r="N97"/>
  <c r="N98" s="1"/>
  <c r="AA97"/>
  <c r="AA98" s="1"/>
  <c r="AH97"/>
  <c r="AH98" s="1"/>
  <c r="AT97"/>
  <c r="AT98" s="1"/>
  <c r="BF97"/>
  <c r="BF98" s="1"/>
  <c r="G86"/>
  <c r="G87" s="1"/>
  <c r="S86"/>
  <c r="S87" s="1"/>
  <c r="AI86"/>
  <c r="AI87" s="1"/>
  <c r="AP86"/>
  <c r="AP87" s="1"/>
  <c r="J47" i="4"/>
  <c r="O47" s="1"/>
  <c r="AZ86" i="2"/>
  <c r="AZ87" s="1"/>
  <c r="BG86"/>
  <c r="BG87" s="1"/>
  <c r="L75"/>
  <c r="L76" s="1"/>
  <c r="T75"/>
  <c r="T76" s="1"/>
  <c r="AJ75"/>
  <c r="AJ76" s="1"/>
  <c r="AW75"/>
  <c r="AW76" s="1"/>
  <c r="BD75"/>
  <c r="BD76" s="1"/>
  <c r="E64"/>
  <c r="E65" s="1"/>
  <c r="Q64"/>
  <c r="Q65" s="1"/>
  <c r="Z64"/>
  <c r="Z65" s="1"/>
  <c r="AN64"/>
  <c r="AN65" s="1"/>
  <c r="F53"/>
  <c r="F54" s="1"/>
  <c r="N53"/>
  <c r="N54" s="1"/>
  <c r="W53"/>
  <c r="W54" s="1"/>
  <c r="AL53"/>
  <c r="AL54" s="1"/>
  <c r="AT53"/>
  <c r="AT54" s="1"/>
  <c r="BF53"/>
  <c r="BF54" s="1"/>
  <c r="G42"/>
  <c r="G43" s="1"/>
  <c r="S42"/>
  <c r="S43" s="1"/>
  <c r="AE42"/>
  <c r="AE43" s="1"/>
  <c r="AU42"/>
  <c r="AU43" s="1"/>
  <c r="BG42"/>
  <c r="BG43" s="1"/>
  <c r="L31"/>
  <c r="L32" s="1"/>
  <c r="T31"/>
  <c r="T32" s="1"/>
  <c r="AF31"/>
  <c r="AF32" s="1"/>
  <c r="AQ31"/>
  <c r="AQ32" s="1"/>
  <c r="BA31"/>
  <c r="BA32" s="1"/>
  <c r="E20"/>
  <c r="M20"/>
  <c r="V20"/>
  <c r="AK20"/>
  <c r="AR20"/>
  <c r="BE20"/>
  <c r="F9"/>
  <c r="F10" s="1"/>
  <c r="N9"/>
  <c r="N10" s="1"/>
  <c r="AA9"/>
  <c r="AA10" s="1"/>
  <c r="AO9"/>
  <c r="AO10" s="1"/>
  <c r="AY9"/>
  <c r="AY10" s="1"/>
  <c r="I119"/>
  <c r="I120" s="1"/>
  <c r="M119"/>
  <c r="M120" s="1"/>
  <c r="Z119"/>
  <c r="Z120" s="1"/>
  <c r="AK119"/>
  <c r="AK120" s="1"/>
  <c r="AR119"/>
  <c r="AR120" s="1"/>
  <c r="N108"/>
  <c r="N109" s="1"/>
  <c r="AA108"/>
  <c r="AA109" s="1"/>
  <c r="AH108"/>
  <c r="AH109" s="1"/>
  <c r="AT108"/>
  <c r="AT109" s="1"/>
  <c r="BB108"/>
  <c r="BB109" s="1"/>
  <c r="G97"/>
  <c r="G98" s="1"/>
  <c r="O97"/>
  <c r="O98" s="1"/>
  <c r="F119"/>
  <c r="F120" s="1"/>
  <c r="N119"/>
  <c r="N120" s="1"/>
  <c r="W119"/>
  <c r="W120" s="1"/>
  <c r="C119"/>
  <c r="C120" s="1"/>
  <c r="G119"/>
  <c r="G120" s="1"/>
  <c r="K119"/>
  <c r="K120" s="1"/>
  <c r="O119"/>
  <c r="O120" s="1"/>
  <c r="S119"/>
  <c r="S120" s="1"/>
  <c r="X119"/>
  <c r="X120" s="1"/>
  <c r="AE119"/>
  <c r="AE120" s="1"/>
  <c r="AI119"/>
  <c r="AI120" s="1"/>
  <c r="AP119"/>
  <c r="AP120" s="1"/>
  <c r="AU119"/>
  <c r="AU120" s="1"/>
  <c r="AZ119"/>
  <c r="AZ120" s="1"/>
  <c r="BC119"/>
  <c r="BC120" s="1"/>
  <c r="BG119"/>
  <c r="BG120" s="1"/>
  <c r="D108"/>
  <c r="D109" s="1"/>
  <c r="H108"/>
  <c r="H109" s="1"/>
  <c r="L108"/>
  <c r="L109" s="1"/>
  <c r="P108"/>
  <c r="P109" s="1"/>
  <c r="T108"/>
  <c r="T109" s="1"/>
  <c r="Y108"/>
  <c r="Y109" s="1"/>
  <c r="AF108"/>
  <c r="AF109" s="1"/>
  <c r="AJ108"/>
  <c r="AJ109" s="1"/>
  <c r="AM108"/>
  <c r="AM109" s="1"/>
  <c r="AQ108"/>
  <c r="AQ109" s="1"/>
  <c r="AW108"/>
  <c r="AW109" s="1"/>
  <c r="BA108"/>
  <c r="BA109" s="1"/>
  <c r="BD108"/>
  <c r="BD109" s="1"/>
  <c r="BJ108"/>
  <c r="BJ109" s="1"/>
  <c r="BJ110" s="1"/>
  <c r="BJ111" s="1"/>
  <c r="E97"/>
  <c r="E98" s="1"/>
  <c r="I97"/>
  <c r="I98" s="1"/>
  <c r="M97"/>
  <c r="M98" s="1"/>
  <c r="Q97"/>
  <c r="Q98" s="1"/>
  <c r="V97"/>
  <c r="V98" s="1"/>
  <c r="Z97"/>
  <c r="Z98" s="1"/>
  <c r="AG97"/>
  <c r="AG98" s="1"/>
  <c r="AK97"/>
  <c r="AK98" s="1"/>
  <c r="AN97"/>
  <c r="AN98" s="1"/>
  <c r="AR97"/>
  <c r="AR98" s="1"/>
  <c r="AX97"/>
  <c r="AX98" s="1"/>
  <c r="BE97"/>
  <c r="BE98" s="1"/>
  <c r="F86"/>
  <c r="F87" s="1"/>
  <c r="J86"/>
  <c r="J87" s="1"/>
  <c r="N86"/>
  <c r="N87" s="1"/>
  <c r="R86"/>
  <c r="R87" s="1"/>
  <c r="W86"/>
  <c r="W87" s="1"/>
  <c r="AA86"/>
  <c r="AA87" s="1"/>
  <c r="AH86"/>
  <c r="AH87" s="1"/>
  <c r="AL86"/>
  <c r="AL87" s="1"/>
  <c r="AO86"/>
  <c r="AO87" s="1"/>
  <c r="AT86"/>
  <c r="AT87" s="1"/>
  <c r="AY86"/>
  <c r="AY87" s="1"/>
  <c r="BB86"/>
  <c r="BB87" s="1"/>
  <c r="BF86"/>
  <c r="BF87" s="1"/>
  <c r="C75"/>
  <c r="C76" s="1"/>
  <c r="G75"/>
  <c r="G76" s="1"/>
  <c r="K75"/>
  <c r="K76" s="1"/>
  <c r="O75"/>
  <c r="O76" s="1"/>
  <c r="S75"/>
  <c r="S76" s="1"/>
  <c r="X75"/>
  <c r="X76" s="1"/>
  <c r="AE75"/>
  <c r="AE76" s="1"/>
  <c r="AI75"/>
  <c r="AI76" s="1"/>
  <c r="AP75"/>
  <c r="AP76" s="1"/>
  <c r="AU75"/>
  <c r="AU76" s="1"/>
  <c r="AZ75"/>
  <c r="AZ76" s="1"/>
  <c r="BC75"/>
  <c r="BC76" s="1"/>
  <c r="BG75"/>
  <c r="BG76" s="1"/>
  <c r="D64"/>
  <c r="D65" s="1"/>
  <c r="H64"/>
  <c r="H65" s="1"/>
  <c r="L64"/>
  <c r="L65" s="1"/>
  <c r="P64"/>
  <c r="P65" s="1"/>
  <c r="T64"/>
  <c r="T65" s="1"/>
  <c r="Y64"/>
  <c r="Y65" s="1"/>
  <c r="AF64"/>
  <c r="AF65" s="1"/>
  <c r="AJ64"/>
  <c r="AJ65" s="1"/>
  <c r="AM64"/>
  <c r="AM65" s="1"/>
  <c r="AQ64"/>
  <c r="AQ65" s="1"/>
  <c r="AW64"/>
  <c r="AW65" s="1"/>
  <c r="BA64"/>
  <c r="BA65" s="1"/>
  <c r="BD64"/>
  <c r="BD65" s="1"/>
  <c r="BJ64"/>
  <c r="BJ65" s="1"/>
  <c r="E53"/>
  <c r="E54" s="1"/>
  <c r="I53"/>
  <c r="I54" s="1"/>
  <c r="M53"/>
  <c r="M54" s="1"/>
  <c r="Q53"/>
  <c r="Q54" s="1"/>
  <c r="V53"/>
  <c r="V54" s="1"/>
  <c r="Z53"/>
  <c r="Z54" s="1"/>
  <c r="AG53"/>
  <c r="AG54" s="1"/>
  <c r="AK53"/>
  <c r="AK54" s="1"/>
  <c r="AN53"/>
  <c r="AN54" s="1"/>
  <c r="AR53"/>
  <c r="AR54" s="1"/>
  <c r="AX53"/>
  <c r="AX54" s="1"/>
  <c r="BE53"/>
  <c r="BE54" s="1"/>
  <c r="F42"/>
  <c r="F43" s="1"/>
  <c r="J42"/>
  <c r="J43" s="1"/>
  <c r="N42"/>
  <c r="N43" s="1"/>
  <c r="R42"/>
  <c r="R43" s="1"/>
  <c r="W42"/>
  <c r="W43" s="1"/>
  <c r="AA42"/>
  <c r="AA43" s="1"/>
  <c r="AH42"/>
  <c r="AH43" s="1"/>
  <c r="AL42"/>
  <c r="AL43" s="1"/>
  <c r="AO42"/>
  <c r="AO43" s="1"/>
  <c r="AT42"/>
  <c r="AT43" s="1"/>
  <c r="AY42"/>
  <c r="AY43" s="1"/>
  <c r="BB42"/>
  <c r="BB43" s="1"/>
  <c r="BF42"/>
  <c r="BF43" s="1"/>
  <c r="C31"/>
  <c r="C32" s="1"/>
  <c r="G31"/>
  <c r="G32" s="1"/>
  <c r="K31"/>
  <c r="K32" s="1"/>
  <c r="O31"/>
  <c r="O32" s="1"/>
  <c r="S31"/>
  <c r="S32" s="1"/>
  <c r="X31"/>
  <c r="X32" s="1"/>
  <c r="AE31"/>
  <c r="AE32" s="1"/>
  <c r="AI31"/>
  <c r="AI32" s="1"/>
  <c r="AP31"/>
  <c r="AP32" s="1"/>
  <c r="AU31"/>
  <c r="AU32" s="1"/>
  <c r="AZ31"/>
  <c r="AZ32" s="1"/>
  <c r="BC31"/>
  <c r="BC32" s="1"/>
  <c r="BG31"/>
  <c r="BG32" s="1"/>
  <c r="D20"/>
  <c r="H20"/>
  <c r="L20"/>
  <c r="P20"/>
  <c r="T20"/>
  <c r="Y20"/>
  <c r="AF20"/>
  <c r="AJ20"/>
  <c r="AM20"/>
  <c r="AQ20"/>
  <c r="AW20"/>
  <c r="BA20"/>
  <c r="BD20"/>
  <c r="BJ20"/>
  <c r="E9"/>
  <c r="I9"/>
  <c r="I10" s="1"/>
  <c r="M9"/>
  <c r="M10" s="1"/>
  <c r="Q9"/>
  <c r="Q10" s="1"/>
  <c r="V9"/>
  <c r="V10" s="1"/>
  <c r="Z9"/>
  <c r="Z10" s="1"/>
  <c r="AG9"/>
  <c r="AG10" s="1"/>
  <c r="AK9"/>
  <c r="AK10" s="1"/>
  <c r="AN9"/>
  <c r="AN10" s="1"/>
  <c r="AR9"/>
  <c r="AR10" s="1"/>
  <c r="AX9"/>
  <c r="AX10" s="1"/>
  <c r="BE9"/>
  <c r="BE10" s="1"/>
  <c r="BH8"/>
  <c r="BH14" s="1"/>
  <c r="BG129"/>
  <c r="BG135" s="1"/>
  <c r="BL117"/>
  <c r="BJ117"/>
  <c r="BJ121" s="1"/>
  <c r="BJ122" s="1"/>
  <c r="BG117"/>
  <c r="BG121" s="1"/>
  <c r="BG122" s="1"/>
  <c r="BF121"/>
  <c r="BF122" s="1"/>
  <c r="BE121"/>
  <c r="BE122" s="1"/>
  <c r="BD121"/>
  <c r="BD122" s="1"/>
  <c r="BC121"/>
  <c r="BC122" s="1"/>
  <c r="BB117"/>
  <c r="BB121" s="1"/>
  <c r="BB122" s="1"/>
  <c r="BA117"/>
  <c r="BA121" s="1"/>
  <c r="BA122" s="1"/>
  <c r="AZ117"/>
  <c r="AZ121" s="1"/>
  <c r="AZ122" s="1"/>
  <c r="AY117"/>
  <c r="AY121" s="1"/>
  <c r="AY122" s="1"/>
  <c r="AX117"/>
  <c r="AX121" s="1"/>
  <c r="AX122" s="1"/>
  <c r="AW117"/>
  <c r="AW121" s="1"/>
  <c r="AW122" s="1"/>
  <c r="AU117"/>
  <c r="AU121" s="1"/>
  <c r="AU122" s="1"/>
  <c r="AT117"/>
  <c r="AT121" s="1"/>
  <c r="AT122" s="1"/>
  <c r="AR117"/>
  <c r="AR121" s="1"/>
  <c r="AR122" s="1"/>
  <c r="AQ117"/>
  <c r="AQ121" s="1"/>
  <c r="AQ122" s="1"/>
  <c r="AP117"/>
  <c r="AP121" s="1"/>
  <c r="AP122" s="1"/>
  <c r="AO117"/>
  <c r="AO121" s="1"/>
  <c r="AO122" s="1"/>
  <c r="AN117"/>
  <c r="AN121" s="1"/>
  <c r="AN122" s="1"/>
  <c r="AM117"/>
  <c r="AM121" s="1"/>
  <c r="AM122" s="1"/>
  <c r="AL117"/>
  <c r="AL121" s="1"/>
  <c r="AL122" s="1"/>
  <c r="AK117"/>
  <c r="AK121" s="1"/>
  <c r="AK122" s="1"/>
  <c r="AJ117"/>
  <c r="AJ121" s="1"/>
  <c r="AJ122" s="1"/>
  <c r="AI117"/>
  <c r="AI121" s="1"/>
  <c r="AI122" s="1"/>
  <c r="AH117"/>
  <c r="AH121" s="1"/>
  <c r="AH122" s="1"/>
  <c r="AG117"/>
  <c r="AG121" s="1"/>
  <c r="AG122" s="1"/>
  <c r="AF117"/>
  <c r="AF121" s="1"/>
  <c r="AF122" s="1"/>
  <c r="AE117"/>
  <c r="AA117"/>
  <c r="AA121" s="1"/>
  <c r="AA122" s="1"/>
  <c r="Z117"/>
  <c r="Z121" s="1"/>
  <c r="Z122" s="1"/>
  <c r="Y117"/>
  <c r="Y121" s="1"/>
  <c r="Y122" s="1"/>
  <c r="X117"/>
  <c r="X121" s="1"/>
  <c r="X122" s="1"/>
  <c r="W117"/>
  <c r="W121" s="1"/>
  <c r="W122" s="1"/>
  <c r="V117"/>
  <c r="V121" s="1"/>
  <c r="V122" s="1"/>
  <c r="T117"/>
  <c r="T121" s="1"/>
  <c r="T122" s="1"/>
  <c r="S117"/>
  <c r="S121" s="1"/>
  <c r="S122" s="1"/>
  <c r="R117"/>
  <c r="R121" s="1"/>
  <c r="R122" s="1"/>
  <c r="Q117"/>
  <c r="Q121" s="1"/>
  <c r="Q122" s="1"/>
  <c r="P117"/>
  <c r="P121" s="1"/>
  <c r="P122" s="1"/>
  <c r="O117"/>
  <c r="O121" s="1"/>
  <c r="O122" s="1"/>
  <c r="N117"/>
  <c r="N121" s="1"/>
  <c r="N122" s="1"/>
  <c r="M117"/>
  <c r="M121" s="1"/>
  <c r="M122" s="1"/>
  <c r="L117"/>
  <c r="L121" s="1"/>
  <c r="L122" s="1"/>
  <c r="K117"/>
  <c r="K121" s="1"/>
  <c r="K122" s="1"/>
  <c r="J117"/>
  <c r="J121" s="1"/>
  <c r="J122" s="1"/>
  <c r="I117"/>
  <c r="I121" s="1"/>
  <c r="I122" s="1"/>
  <c r="H117"/>
  <c r="H121" s="1"/>
  <c r="H122" s="1"/>
  <c r="G117"/>
  <c r="G121" s="1"/>
  <c r="G122" s="1"/>
  <c r="F117"/>
  <c r="F121" s="1"/>
  <c r="F122" s="1"/>
  <c r="E117"/>
  <c r="E121" s="1"/>
  <c r="E122" s="1"/>
  <c r="D117"/>
  <c r="D121" s="1"/>
  <c r="D122" s="1"/>
  <c r="C117"/>
  <c r="BL106"/>
  <c r="BG110"/>
  <c r="BG111" s="1"/>
  <c r="BF110"/>
  <c r="BF111" s="1"/>
  <c r="BE110"/>
  <c r="BE111" s="1"/>
  <c r="BD110"/>
  <c r="BD111" s="1"/>
  <c r="BC110"/>
  <c r="BC111" s="1"/>
  <c r="BB106"/>
  <c r="BB110" s="1"/>
  <c r="BB111" s="1"/>
  <c r="BA106"/>
  <c r="BA110" s="1"/>
  <c r="BA111" s="1"/>
  <c r="AZ106"/>
  <c r="AZ110" s="1"/>
  <c r="AZ111" s="1"/>
  <c r="AY106"/>
  <c r="AY110" s="1"/>
  <c r="AY111" s="1"/>
  <c r="AX106"/>
  <c r="AX110" s="1"/>
  <c r="AX111" s="1"/>
  <c r="AW106"/>
  <c r="AW110" s="1"/>
  <c r="AW111" s="1"/>
  <c r="AU106"/>
  <c r="AU110" s="1"/>
  <c r="AU111" s="1"/>
  <c r="AT106"/>
  <c r="AT110" s="1"/>
  <c r="AT111" s="1"/>
  <c r="AR106"/>
  <c r="AR110" s="1"/>
  <c r="AR111" s="1"/>
  <c r="AQ106"/>
  <c r="AQ110" s="1"/>
  <c r="AQ111" s="1"/>
  <c r="AP106"/>
  <c r="AP110" s="1"/>
  <c r="AP111" s="1"/>
  <c r="AO106"/>
  <c r="AO110" s="1"/>
  <c r="AO111" s="1"/>
  <c r="AN106"/>
  <c r="AN110" s="1"/>
  <c r="AN111" s="1"/>
  <c r="AM106"/>
  <c r="AM110" s="1"/>
  <c r="AM111" s="1"/>
  <c r="AL106"/>
  <c r="AL110" s="1"/>
  <c r="AL111" s="1"/>
  <c r="AK106"/>
  <c r="AK110" s="1"/>
  <c r="AK111" s="1"/>
  <c r="AJ106"/>
  <c r="AJ110" s="1"/>
  <c r="AJ111" s="1"/>
  <c r="AI106"/>
  <c r="AI110" s="1"/>
  <c r="AI111" s="1"/>
  <c r="AH106"/>
  <c r="AH110" s="1"/>
  <c r="AH111" s="1"/>
  <c r="AG106"/>
  <c r="AG110" s="1"/>
  <c r="AG111" s="1"/>
  <c r="AF106"/>
  <c r="AF110" s="1"/>
  <c r="AF111" s="1"/>
  <c r="AE106"/>
  <c r="AA106"/>
  <c r="AA110" s="1"/>
  <c r="AA111" s="1"/>
  <c r="Z106"/>
  <c r="Z110" s="1"/>
  <c r="Z111" s="1"/>
  <c r="Y106"/>
  <c r="Y110" s="1"/>
  <c r="Y111" s="1"/>
  <c r="X106"/>
  <c r="X110" s="1"/>
  <c r="X111" s="1"/>
  <c r="W106"/>
  <c r="W110" s="1"/>
  <c r="W111" s="1"/>
  <c r="V106"/>
  <c r="V110" s="1"/>
  <c r="V111" s="1"/>
  <c r="T106"/>
  <c r="T110" s="1"/>
  <c r="T111" s="1"/>
  <c r="S106"/>
  <c r="S110" s="1"/>
  <c r="S111" s="1"/>
  <c r="R106"/>
  <c r="R110" s="1"/>
  <c r="R111" s="1"/>
  <c r="Q106"/>
  <c r="Q110" s="1"/>
  <c r="Q111" s="1"/>
  <c r="P106"/>
  <c r="P110" s="1"/>
  <c r="P111" s="1"/>
  <c r="O106"/>
  <c r="O110" s="1"/>
  <c r="O111" s="1"/>
  <c r="N106"/>
  <c r="N110" s="1"/>
  <c r="N111" s="1"/>
  <c r="M106"/>
  <c r="M110" s="1"/>
  <c r="M111" s="1"/>
  <c r="L106"/>
  <c r="L110" s="1"/>
  <c r="L111" s="1"/>
  <c r="K106"/>
  <c r="K110" s="1"/>
  <c r="K111" s="1"/>
  <c r="J106"/>
  <c r="J110" s="1"/>
  <c r="J111" s="1"/>
  <c r="I106"/>
  <c r="I110" s="1"/>
  <c r="I111" s="1"/>
  <c r="H106"/>
  <c r="H110" s="1"/>
  <c r="H111" s="1"/>
  <c r="G106"/>
  <c r="G110" s="1"/>
  <c r="G111" s="1"/>
  <c r="F106"/>
  <c r="F110" s="1"/>
  <c r="F111" s="1"/>
  <c r="E106"/>
  <c r="E110" s="1"/>
  <c r="E111" s="1"/>
  <c r="D106"/>
  <c r="D110" s="1"/>
  <c r="D111" s="1"/>
  <c r="C106"/>
  <c r="BL95"/>
  <c r="BJ99"/>
  <c r="BJ100" s="1"/>
  <c r="BG95"/>
  <c r="BG99" s="1"/>
  <c r="BG100" s="1"/>
  <c r="BF99"/>
  <c r="BF100" s="1"/>
  <c r="BE99"/>
  <c r="BE100" s="1"/>
  <c r="BD99"/>
  <c r="BD100" s="1"/>
  <c r="BC99"/>
  <c r="BC100" s="1"/>
  <c r="BB95"/>
  <c r="BB99" s="1"/>
  <c r="BB100" s="1"/>
  <c r="BA95"/>
  <c r="BA99" s="1"/>
  <c r="BA100" s="1"/>
  <c r="AZ95"/>
  <c r="AZ99" s="1"/>
  <c r="AZ100" s="1"/>
  <c r="AY95"/>
  <c r="AY99" s="1"/>
  <c r="AY100" s="1"/>
  <c r="AX95"/>
  <c r="AX99" s="1"/>
  <c r="AX100" s="1"/>
  <c r="AW95"/>
  <c r="AW99" s="1"/>
  <c r="AW100" s="1"/>
  <c r="AU95"/>
  <c r="AU99" s="1"/>
  <c r="AU100" s="1"/>
  <c r="AT95"/>
  <c r="AT99" s="1"/>
  <c r="AT100" s="1"/>
  <c r="AR95"/>
  <c r="AR99" s="1"/>
  <c r="AR100" s="1"/>
  <c r="AQ95"/>
  <c r="AQ99" s="1"/>
  <c r="AQ100" s="1"/>
  <c r="AP95"/>
  <c r="AP99" s="1"/>
  <c r="AP100" s="1"/>
  <c r="AO95"/>
  <c r="AO99" s="1"/>
  <c r="AO100" s="1"/>
  <c r="AN95"/>
  <c r="AN99" s="1"/>
  <c r="AN100" s="1"/>
  <c r="AM95"/>
  <c r="H61" i="4" s="1"/>
  <c r="AL95" i="2"/>
  <c r="AL99" s="1"/>
  <c r="AL100" s="1"/>
  <c r="AK95"/>
  <c r="AK99" s="1"/>
  <c r="AK100" s="1"/>
  <c r="AJ95"/>
  <c r="AJ99" s="1"/>
  <c r="AJ100" s="1"/>
  <c r="AI95"/>
  <c r="AI99" s="1"/>
  <c r="AI100" s="1"/>
  <c r="AH95"/>
  <c r="AH99" s="1"/>
  <c r="AH100" s="1"/>
  <c r="AG95"/>
  <c r="AG99" s="1"/>
  <c r="AG100" s="1"/>
  <c r="AF95"/>
  <c r="AF99" s="1"/>
  <c r="AF100" s="1"/>
  <c r="AE95"/>
  <c r="AA95"/>
  <c r="AA99" s="1"/>
  <c r="AA100" s="1"/>
  <c r="Z95"/>
  <c r="Z99" s="1"/>
  <c r="Z100" s="1"/>
  <c r="Y95"/>
  <c r="Y99" s="1"/>
  <c r="Y100" s="1"/>
  <c r="X95"/>
  <c r="X99" s="1"/>
  <c r="X100" s="1"/>
  <c r="W95"/>
  <c r="W99" s="1"/>
  <c r="W100" s="1"/>
  <c r="V95"/>
  <c r="V99" s="1"/>
  <c r="V100" s="1"/>
  <c r="T95"/>
  <c r="T99" s="1"/>
  <c r="T100" s="1"/>
  <c r="S95"/>
  <c r="S99" s="1"/>
  <c r="S100" s="1"/>
  <c r="R95"/>
  <c r="R99" s="1"/>
  <c r="R100" s="1"/>
  <c r="Q95"/>
  <c r="Q99" s="1"/>
  <c r="Q100" s="1"/>
  <c r="P95"/>
  <c r="P99" s="1"/>
  <c r="P100" s="1"/>
  <c r="O95"/>
  <c r="O99" s="1"/>
  <c r="O100" s="1"/>
  <c r="N95"/>
  <c r="N99" s="1"/>
  <c r="N100" s="1"/>
  <c r="M95"/>
  <c r="M99" s="1"/>
  <c r="M100" s="1"/>
  <c r="L95"/>
  <c r="L99" s="1"/>
  <c r="L100" s="1"/>
  <c r="K95"/>
  <c r="K99" s="1"/>
  <c r="K100" s="1"/>
  <c r="J95"/>
  <c r="J99" s="1"/>
  <c r="J100" s="1"/>
  <c r="I95"/>
  <c r="I99" s="1"/>
  <c r="I100" s="1"/>
  <c r="H95"/>
  <c r="H99" s="1"/>
  <c r="H100" s="1"/>
  <c r="G95"/>
  <c r="G99" s="1"/>
  <c r="G100" s="1"/>
  <c r="F95"/>
  <c r="F99" s="1"/>
  <c r="F100" s="1"/>
  <c r="E95"/>
  <c r="E99" s="1"/>
  <c r="E100" s="1"/>
  <c r="D95"/>
  <c r="D99" s="1"/>
  <c r="D100" s="1"/>
  <c r="C95"/>
  <c r="BL84"/>
  <c r="BJ88"/>
  <c r="BJ89" s="1"/>
  <c r="BG84"/>
  <c r="BG88" s="1"/>
  <c r="BG89" s="1"/>
  <c r="BF88"/>
  <c r="BF89" s="1"/>
  <c r="BE88"/>
  <c r="BE89" s="1"/>
  <c r="BD88"/>
  <c r="BD89" s="1"/>
  <c r="BC88"/>
  <c r="BC89" s="1"/>
  <c r="BB84"/>
  <c r="BB88" s="1"/>
  <c r="BB89" s="1"/>
  <c r="BA84"/>
  <c r="H48" i="4" s="1"/>
  <c r="AZ84" i="2"/>
  <c r="AY84"/>
  <c r="AY88" s="1"/>
  <c r="AY89" s="1"/>
  <c r="AX84"/>
  <c r="AX88" s="1"/>
  <c r="AX89" s="1"/>
  <c r="AW84"/>
  <c r="AW88" s="1"/>
  <c r="AW89" s="1"/>
  <c r="AU84"/>
  <c r="H46" i="4" s="1"/>
  <c r="AT84" i="2"/>
  <c r="AT88" s="1"/>
  <c r="AT89" s="1"/>
  <c r="AR84"/>
  <c r="H45" i="4" s="1"/>
  <c r="AQ84" i="2"/>
  <c r="AQ88" s="1"/>
  <c r="AQ89" s="1"/>
  <c r="AP84"/>
  <c r="AO84"/>
  <c r="AO88" s="1"/>
  <c r="AO89" s="1"/>
  <c r="AN84"/>
  <c r="AN88" s="1"/>
  <c r="AN89" s="1"/>
  <c r="AM84"/>
  <c r="H49" i="4" s="1"/>
  <c r="AL84" i="2"/>
  <c r="AL88" s="1"/>
  <c r="AL89" s="1"/>
  <c r="AK84"/>
  <c r="H43" i="4" s="1"/>
  <c r="AJ84" i="2"/>
  <c r="AJ88" s="1"/>
  <c r="AJ89" s="1"/>
  <c r="AI84"/>
  <c r="AI88" s="1"/>
  <c r="AI89" s="1"/>
  <c r="AH84"/>
  <c r="AH88" s="1"/>
  <c r="AH89" s="1"/>
  <c r="AG84"/>
  <c r="AG88" s="1"/>
  <c r="AG89" s="1"/>
  <c r="AF84"/>
  <c r="AF88" s="1"/>
  <c r="AF89" s="1"/>
  <c r="AE84"/>
  <c r="AA84"/>
  <c r="AA88" s="1"/>
  <c r="AA89" s="1"/>
  <c r="Z84"/>
  <c r="Z88" s="1"/>
  <c r="Z89" s="1"/>
  <c r="Y84"/>
  <c r="Y88" s="1"/>
  <c r="Y89" s="1"/>
  <c r="X84"/>
  <c r="X88" s="1"/>
  <c r="X89" s="1"/>
  <c r="W84"/>
  <c r="W88" s="1"/>
  <c r="W89" s="1"/>
  <c r="V84"/>
  <c r="V88" s="1"/>
  <c r="V89" s="1"/>
  <c r="T84"/>
  <c r="T88" s="1"/>
  <c r="T89" s="1"/>
  <c r="S84"/>
  <c r="S88" s="1"/>
  <c r="S89" s="1"/>
  <c r="R84"/>
  <c r="R88" s="1"/>
  <c r="R89" s="1"/>
  <c r="Q84"/>
  <c r="Q88" s="1"/>
  <c r="Q89" s="1"/>
  <c r="P84"/>
  <c r="P88" s="1"/>
  <c r="P89" s="1"/>
  <c r="O84"/>
  <c r="O88" s="1"/>
  <c r="O89" s="1"/>
  <c r="N84"/>
  <c r="N88" s="1"/>
  <c r="N89" s="1"/>
  <c r="M84"/>
  <c r="M88" s="1"/>
  <c r="M89" s="1"/>
  <c r="L84"/>
  <c r="L88" s="1"/>
  <c r="L89" s="1"/>
  <c r="K84"/>
  <c r="K88" s="1"/>
  <c r="K89" s="1"/>
  <c r="J84"/>
  <c r="J88" s="1"/>
  <c r="J89" s="1"/>
  <c r="I84"/>
  <c r="I88" s="1"/>
  <c r="I89" s="1"/>
  <c r="H84"/>
  <c r="H88" s="1"/>
  <c r="H89" s="1"/>
  <c r="G84"/>
  <c r="G88" s="1"/>
  <c r="G89" s="1"/>
  <c r="F84"/>
  <c r="F88" s="1"/>
  <c r="F89" s="1"/>
  <c r="E84"/>
  <c r="E88" s="1"/>
  <c r="E89" s="1"/>
  <c r="D84"/>
  <c r="D88" s="1"/>
  <c r="D89" s="1"/>
  <c r="C84"/>
  <c r="BL73"/>
  <c r="BJ77"/>
  <c r="BJ78" s="1"/>
  <c r="BG73"/>
  <c r="BG77" s="1"/>
  <c r="BG78" s="1"/>
  <c r="BF77"/>
  <c r="BF78" s="1"/>
  <c r="BE77"/>
  <c r="BE78" s="1"/>
  <c r="BD77"/>
  <c r="BD78" s="1"/>
  <c r="BC77"/>
  <c r="BC78" s="1"/>
  <c r="BB73"/>
  <c r="BB77" s="1"/>
  <c r="BB78" s="1"/>
  <c r="BA73"/>
  <c r="BA77" s="1"/>
  <c r="BA78" s="1"/>
  <c r="AZ73"/>
  <c r="AZ77" s="1"/>
  <c r="AZ78" s="1"/>
  <c r="AY73"/>
  <c r="AY77" s="1"/>
  <c r="AY78" s="1"/>
  <c r="AX73"/>
  <c r="AX77" s="1"/>
  <c r="AX78" s="1"/>
  <c r="AW73"/>
  <c r="AW77" s="1"/>
  <c r="AW78" s="1"/>
  <c r="AU73"/>
  <c r="AU77" s="1"/>
  <c r="AU78" s="1"/>
  <c r="AT73"/>
  <c r="AT77" s="1"/>
  <c r="AT78" s="1"/>
  <c r="AR73"/>
  <c r="AR77" s="1"/>
  <c r="AR78" s="1"/>
  <c r="AQ73"/>
  <c r="AQ77" s="1"/>
  <c r="AQ78" s="1"/>
  <c r="AP73"/>
  <c r="H67" i="4" s="1"/>
  <c r="AO73" i="2"/>
  <c r="AO77" s="1"/>
  <c r="AO78" s="1"/>
  <c r="AN73"/>
  <c r="AN77" s="1"/>
  <c r="AN78" s="1"/>
  <c r="AM73"/>
  <c r="AM77" s="1"/>
  <c r="AM78" s="1"/>
  <c r="AL73"/>
  <c r="AL77" s="1"/>
  <c r="AL78" s="1"/>
  <c r="AK73"/>
  <c r="AK77" s="1"/>
  <c r="AK78" s="1"/>
  <c r="AJ73"/>
  <c r="AJ77" s="1"/>
  <c r="AJ78" s="1"/>
  <c r="AI73"/>
  <c r="AI77" s="1"/>
  <c r="AI78" s="1"/>
  <c r="AH73"/>
  <c r="AH77" s="1"/>
  <c r="AH78" s="1"/>
  <c r="AG73"/>
  <c r="AG77" s="1"/>
  <c r="AG78" s="1"/>
  <c r="AF73"/>
  <c r="AF77" s="1"/>
  <c r="AF78" s="1"/>
  <c r="AE73"/>
  <c r="AA73"/>
  <c r="AA77" s="1"/>
  <c r="AA78" s="1"/>
  <c r="Z73"/>
  <c r="Z77" s="1"/>
  <c r="Z78" s="1"/>
  <c r="Y73"/>
  <c r="Y77" s="1"/>
  <c r="Y78" s="1"/>
  <c r="X73"/>
  <c r="X77" s="1"/>
  <c r="X78" s="1"/>
  <c r="W73"/>
  <c r="W77" s="1"/>
  <c r="W78" s="1"/>
  <c r="V73"/>
  <c r="V77" s="1"/>
  <c r="V78" s="1"/>
  <c r="T73"/>
  <c r="T77" s="1"/>
  <c r="T78" s="1"/>
  <c r="S73"/>
  <c r="S77" s="1"/>
  <c r="S78" s="1"/>
  <c r="R73"/>
  <c r="R77" s="1"/>
  <c r="R78" s="1"/>
  <c r="Q73"/>
  <c r="Q77" s="1"/>
  <c r="Q78" s="1"/>
  <c r="P73"/>
  <c r="P77" s="1"/>
  <c r="P78" s="1"/>
  <c r="O73"/>
  <c r="O77" s="1"/>
  <c r="O78" s="1"/>
  <c r="N73"/>
  <c r="N77" s="1"/>
  <c r="N78" s="1"/>
  <c r="M73"/>
  <c r="M77" s="1"/>
  <c r="M78" s="1"/>
  <c r="L73"/>
  <c r="L77" s="1"/>
  <c r="L78" s="1"/>
  <c r="K73"/>
  <c r="K77" s="1"/>
  <c r="K78" s="1"/>
  <c r="J73"/>
  <c r="J77" s="1"/>
  <c r="J78" s="1"/>
  <c r="I73"/>
  <c r="I77" s="1"/>
  <c r="I78" s="1"/>
  <c r="H73"/>
  <c r="H77" s="1"/>
  <c r="H78" s="1"/>
  <c r="G73"/>
  <c r="G77" s="1"/>
  <c r="G78" s="1"/>
  <c r="F73"/>
  <c r="F77" s="1"/>
  <c r="F78" s="1"/>
  <c r="E73"/>
  <c r="E77" s="1"/>
  <c r="E78" s="1"/>
  <c r="D73"/>
  <c r="D77" s="1"/>
  <c r="D78" s="1"/>
  <c r="C73"/>
  <c r="BL62"/>
  <c r="BJ66"/>
  <c r="BJ67" s="1"/>
  <c r="BG62"/>
  <c r="BG66" s="1"/>
  <c r="BG67" s="1"/>
  <c r="BF66"/>
  <c r="BF67" s="1"/>
  <c r="BE66"/>
  <c r="BE67" s="1"/>
  <c r="BD66"/>
  <c r="BD67" s="1"/>
  <c r="BC66"/>
  <c r="BC67" s="1"/>
  <c r="BB62"/>
  <c r="BB66" s="1"/>
  <c r="BB67" s="1"/>
  <c r="BA62"/>
  <c r="BA66" s="1"/>
  <c r="BA67" s="1"/>
  <c r="AZ62"/>
  <c r="AZ66" s="1"/>
  <c r="AZ67" s="1"/>
  <c r="AY62"/>
  <c r="AY66" s="1"/>
  <c r="AY67" s="1"/>
  <c r="AX62"/>
  <c r="AX66" s="1"/>
  <c r="AX67" s="1"/>
  <c r="AW62"/>
  <c r="AW66" s="1"/>
  <c r="AW67" s="1"/>
  <c r="AU62"/>
  <c r="AU66" s="1"/>
  <c r="AU67" s="1"/>
  <c r="AT62"/>
  <c r="AT66" s="1"/>
  <c r="AT67" s="1"/>
  <c r="AR62"/>
  <c r="AR66" s="1"/>
  <c r="AR67" s="1"/>
  <c r="AQ62"/>
  <c r="AQ66" s="1"/>
  <c r="AQ67" s="1"/>
  <c r="AP62"/>
  <c r="AP66" s="1"/>
  <c r="AP67" s="1"/>
  <c r="AO62"/>
  <c r="AO66" s="1"/>
  <c r="AO67" s="1"/>
  <c r="AN62"/>
  <c r="H63" i="4" s="1"/>
  <c r="AM62" i="2"/>
  <c r="H60" i="4" s="1"/>
  <c r="AL62" i="2"/>
  <c r="AL66" s="1"/>
  <c r="AL67" s="1"/>
  <c r="AK62"/>
  <c r="AK66" s="1"/>
  <c r="AK67" s="1"/>
  <c r="AJ62"/>
  <c r="AJ66" s="1"/>
  <c r="AJ67" s="1"/>
  <c r="AI62"/>
  <c r="AI66" s="1"/>
  <c r="AI67" s="1"/>
  <c r="AH62"/>
  <c r="AH66" s="1"/>
  <c r="AH67" s="1"/>
  <c r="AG62"/>
  <c r="AG66" s="1"/>
  <c r="AG67" s="1"/>
  <c r="AF62"/>
  <c r="AF66" s="1"/>
  <c r="AF67" s="1"/>
  <c r="AE62"/>
  <c r="AA62"/>
  <c r="AA66" s="1"/>
  <c r="AA67" s="1"/>
  <c r="Z62"/>
  <c r="Z66" s="1"/>
  <c r="Z67" s="1"/>
  <c r="Y62"/>
  <c r="Y66" s="1"/>
  <c r="Y67" s="1"/>
  <c r="X62"/>
  <c r="X66" s="1"/>
  <c r="X67" s="1"/>
  <c r="W62"/>
  <c r="W66" s="1"/>
  <c r="W67" s="1"/>
  <c r="V62"/>
  <c r="V66" s="1"/>
  <c r="V67" s="1"/>
  <c r="T62"/>
  <c r="T66" s="1"/>
  <c r="T67" s="1"/>
  <c r="S62"/>
  <c r="S66" s="1"/>
  <c r="S67" s="1"/>
  <c r="R62"/>
  <c r="R66" s="1"/>
  <c r="R67" s="1"/>
  <c r="Q62"/>
  <c r="Q66" s="1"/>
  <c r="Q67" s="1"/>
  <c r="P62"/>
  <c r="P66" s="1"/>
  <c r="P67" s="1"/>
  <c r="O62"/>
  <c r="O66" s="1"/>
  <c r="O67" s="1"/>
  <c r="N62"/>
  <c r="N66" s="1"/>
  <c r="N67" s="1"/>
  <c r="M62"/>
  <c r="M66" s="1"/>
  <c r="M67" s="1"/>
  <c r="L62"/>
  <c r="L66" s="1"/>
  <c r="L67" s="1"/>
  <c r="K62"/>
  <c r="K66" s="1"/>
  <c r="K67" s="1"/>
  <c r="J62"/>
  <c r="J66" s="1"/>
  <c r="J67" s="1"/>
  <c r="I62"/>
  <c r="I66" s="1"/>
  <c r="I67" s="1"/>
  <c r="H62"/>
  <c r="H66" s="1"/>
  <c r="H67" s="1"/>
  <c r="G62"/>
  <c r="G66" s="1"/>
  <c r="G67" s="1"/>
  <c r="F62"/>
  <c r="F66" s="1"/>
  <c r="F67" s="1"/>
  <c r="E62"/>
  <c r="E66" s="1"/>
  <c r="E67" s="1"/>
  <c r="D62"/>
  <c r="D66" s="1"/>
  <c r="D67" s="1"/>
  <c r="C62"/>
  <c r="BL51"/>
  <c r="BJ51"/>
  <c r="BJ55" s="1"/>
  <c r="BJ56" s="1"/>
  <c r="BG51"/>
  <c r="BG55" s="1"/>
  <c r="BG56" s="1"/>
  <c r="BF55"/>
  <c r="BF56" s="1"/>
  <c r="BE55"/>
  <c r="BE56" s="1"/>
  <c r="BD55"/>
  <c r="BD56" s="1"/>
  <c r="BC55"/>
  <c r="BC56" s="1"/>
  <c r="BB51"/>
  <c r="BB55" s="1"/>
  <c r="BB56" s="1"/>
  <c r="BA51"/>
  <c r="BA55" s="1"/>
  <c r="BA56" s="1"/>
  <c r="AZ51"/>
  <c r="AZ55" s="1"/>
  <c r="AZ56" s="1"/>
  <c r="AY51"/>
  <c r="AY55" s="1"/>
  <c r="AY56" s="1"/>
  <c r="AX51"/>
  <c r="AX55" s="1"/>
  <c r="AX56" s="1"/>
  <c r="AW51"/>
  <c r="AW55" s="1"/>
  <c r="AW56" s="1"/>
  <c r="AU51"/>
  <c r="AU55" s="1"/>
  <c r="AU56" s="1"/>
  <c r="AT51"/>
  <c r="AT55" s="1"/>
  <c r="AT56" s="1"/>
  <c r="AR51"/>
  <c r="AR55" s="1"/>
  <c r="AR56" s="1"/>
  <c r="AQ51"/>
  <c r="AP51"/>
  <c r="AP55" s="1"/>
  <c r="AP56" s="1"/>
  <c r="AO51"/>
  <c r="AO55" s="1"/>
  <c r="AO56" s="1"/>
  <c r="AN51"/>
  <c r="AN55" s="1"/>
  <c r="AN56" s="1"/>
  <c r="AM51"/>
  <c r="AM55" s="1"/>
  <c r="AM56" s="1"/>
  <c r="AL51"/>
  <c r="AL55" s="1"/>
  <c r="AL56" s="1"/>
  <c r="AK51"/>
  <c r="AK55" s="1"/>
  <c r="AK56" s="1"/>
  <c r="AJ51"/>
  <c r="AJ55" s="1"/>
  <c r="AJ56" s="1"/>
  <c r="AI51"/>
  <c r="AI55" s="1"/>
  <c r="AI56" s="1"/>
  <c r="AH51"/>
  <c r="AH55" s="1"/>
  <c r="AH56" s="1"/>
  <c r="AG51"/>
  <c r="AG55" s="1"/>
  <c r="AG56" s="1"/>
  <c r="AF51"/>
  <c r="AF55" s="1"/>
  <c r="AF56" s="1"/>
  <c r="AE51"/>
  <c r="AA51"/>
  <c r="AA55" s="1"/>
  <c r="AA56" s="1"/>
  <c r="Z51"/>
  <c r="Z55" s="1"/>
  <c r="Z56" s="1"/>
  <c r="Y51"/>
  <c r="Y55" s="1"/>
  <c r="Y56" s="1"/>
  <c r="X51"/>
  <c r="X55" s="1"/>
  <c r="X56" s="1"/>
  <c r="W51"/>
  <c r="W55" s="1"/>
  <c r="W56" s="1"/>
  <c r="V51"/>
  <c r="T51"/>
  <c r="T55" s="1"/>
  <c r="T56" s="1"/>
  <c r="S51"/>
  <c r="S55" s="1"/>
  <c r="S56" s="1"/>
  <c r="R51"/>
  <c r="R55" s="1"/>
  <c r="R56" s="1"/>
  <c r="Q51"/>
  <c r="Q55" s="1"/>
  <c r="Q56" s="1"/>
  <c r="P51"/>
  <c r="P55" s="1"/>
  <c r="P56" s="1"/>
  <c r="O51"/>
  <c r="O55" s="1"/>
  <c r="O56" s="1"/>
  <c r="N51"/>
  <c r="N55" s="1"/>
  <c r="N56" s="1"/>
  <c r="M51"/>
  <c r="M55" s="1"/>
  <c r="M56" s="1"/>
  <c r="L51"/>
  <c r="L55" s="1"/>
  <c r="L56" s="1"/>
  <c r="K51"/>
  <c r="K55" s="1"/>
  <c r="K56" s="1"/>
  <c r="J51"/>
  <c r="J55" s="1"/>
  <c r="J56" s="1"/>
  <c r="I51"/>
  <c r="I55" s="1"/>
  <c r="I56" s="1"/>
  <c r="H51"/>
  <c r="H55" s="1"/>
  <c r="H56" s="1"/>
  <c r="G51"/>
  <c r="G55" s="1"/>
  <c r="G56" s="1"/>
  <c r="F51"/>
  <c r="F55" s="1"/>
  <c r="F56" s="1"/>
  <c r="E51"/>
  <c r="E55" s="1"/>
  <c r="E56" s="1"/>
  <c r="D51"/>
  <c r="D55" s="1"/>
  <c r="D56" s="1"/>
  <c r="C51"/>
  <c r="BL40"/>
  <c r="BJ40"/>
  <c r="BJ44" s="1"/>
  <c r="BJ45" s="1"/>
  <c r="BG44"/>
  <c r="BG45" s="1"/>
  <c r="BF44"/>
  <c r="BF45" s="1"/>
  <c r="BE44"/>
  <c r="BE45" s="1"/>
  <c r="BD44"/>
  <c r="BD45" s="1"/>
  <c r="BC44"/>
  <c r="BC45" s="1"/>
  <c r="BB40"/>
  <c r="BA40"/>
  <c r="BA44" s="1"/>
  <c r="BA45" s="1"/>
  <c r="AZ40"/>
  <c r="AZ44" s="1"/>
  <c r="AZ45" s="1"/>
  <c r="AY40"/>
  <c r="AY44" s="1"/>
  <c r="AY45" s="1"/>
  <c r="AX40"/>
  <c r="AX44" s="1"/>
  <c r="AX45" s="1"/>
  <c r="AW40"/>
  <c r="AW44" s="1"/>
  <c r="AW45" s="1"/>
  <c r="AU40"/>
  <c r="AU44" s="1"/>
  <c r="AU45" s="1"/>
  <c r="AT40"/>
  <c r="AT44" s="1"/>
  <c r="AT45" s="1"/>
  <c r="AR40"/>
  <c r="AR44" s="1"/>
  <c r="AR45" s="1"/>
  <c r="AQ40"/>
  <c r="AP40"/>
  <c r="AP44" s="1"/>
  <c r="AP45" s="1"/>
  <c r="AO40"/>
  <c r="AO44" s="1"/>
  <c r="AO45" s="1"/>
  <c r="AN40"/>
  <c r="AN44" s="1"/>
  <c r="AN45" s="1"/>
  <c r="AM40"/>
  <c r="AM44" s="1"/>
  <c r="AM45" s="1"/>
  <c r="AL40"/>
  <c r="AL44" s="1"/>
  <c r="AL45" s="1"/>
  <c r="AK40"/>
  <c r="AK44" s="1"/>
  <c r="AK45" s="1"/>
  <c r="AJ40"/>
  <c r="AJ44" s="1"/>
  <c r="AJ45" s="1"/>
  <c r="AI40"/>
  <c r="AI44" s="1"/>
  <c r="AI45" s="1"/>
  <c r="AH40"/>
  <c r="AH44" s="1"/>
  <c r="AH45" s="1"/>
  <c r="AG40"/>
  <c r="AG44" s="1"/>
  <c r="AG45" s="1"/>
  <c r="AF40"/>
  <c r="AF44" s="1"/>
  <c r="AF45" s="1"/>
  <c r="AE40"/>
  <c r="AA40"/>
  <c r="AA44" s="1"/>
  <c r="AA45" s="1"/>
  <c r="Z40"/>
  <c r="Z44" s="1"/>
  <c r="Z45" s="1"/>
  <c r="Y40"/>
  <c r="Y44" s="1"/>
  <c r="Y45" s="1"/>
  <c r="X40"/>
  <c r="X44" s="1"/>
  <c r="X45" s="1"/>
  <c r="W40"/>
  <c r="W44" s="1"/>
  <c r="W45" s="1"/>
  <c r="V40"/>
  <c r="T40"/>
  <c r="T44" s="1"/>
  <c r="T45" s="1"/>
  <c r="S40"/>
  <c r="S44" s="1"/>
  <c r="S45" s="1"/>
  <c r="R40"/>
  <c r="R44" s="1"/>
  <c r="R45" s="1"/>
  <c r="Q40"/>
  <c r="Q44" s="1"/>
  <c r="Q45" s="1"/>
  <c r="P40"/>
  <c r="P44" s="1"/>
  <c r="P45" s="1"/>
  <c r="O40"/>
  <c r="O44" s="1"/>
  <c r="O45" s="1"/>
  <c r="N40"/>
  <c r="N44" s="1"/>
  <c r="N45" s="1"/>
  <c r="M40"/>
  <c r="M44" s="1"/>
  <c r="M45" s="1"/>
  <c r="L44"/>
  <c r="L45" s="1"/>
  <c r="K40"/>
  <c r="K44" s="1"/>
  <c r="K45" s="1"/>
  <c r="J40"/>
  <c r="J44" s="1"/>
  <c r="J45" s="1"/>
  <c r="I40"/>
  <c r="I44" s="1"/>
  <c r="I45" s="1"/>
  <c r="H40"/>
  <c r="H44" s="1"/>
  <c r="H45" s="1"/>
  <c r="G40"/>
  <c r="G44" s="1"/>
  <c r="G45" s="1"/>
  <c r="F40"/>
  <c r="F44" s="1"/>
  <c r="F45" s="1"/>
  <c r="E40"/>
  <c r="E44" s="1"/>
  <c r="E45" s="1"/>
  <c r="D40"/>
  <c r="D44" s="1"/>
  <c r="D45" s="1"/>
  <c r="C40"/>
  <c r="BL29"/>
  <c r="BJ29"/>
  <c r="BJ33" s="1"/>
  <c r="BJ34" s="1"/>
  <c r="BG29"/>
  <c r="BG33" s="1"/>
  <c r="BG34" s="1"/>
  <c r="BF33"/>
  <c r="BF34" s="1"/>
  <c r="BE33"/>
  <c r="BE34" s="1"/>
  <c r="BD33"/>
  <c r="BD34" s="1"/>
  <c r="BC33"/>
  <c r="BC34" s="1"/>
  <c r="BB29"/>
  <c r="BA29"/>
  <c r="BA33" s="1"/>
  <c r="BA34" s="1"/>
  <c r="AZ29"/>
  <c r="AZ33" s="1"/>
  <c r="AZ34" s="1"/>
  <c r="AY29"/>
  <c r="AY33" s="1"/>
  <c r="AY34" s="1"/>
  <c r="AX29"/>
  <c r="AX33" s="1"/>
  <c r="AX34" s="1"/>
  <c r="AW29"/>
  <c r="AW33" s="1"/>
  <c r="AW34" s="1"/>
  <c r="AU29"/>
  <c r="AU33" s="1"/>
  <c r="AU34" s="1"/>
  <c r="AT29"/>
  <c r="AT33" s="1"/>
  <c r="AT34" s="1"/>
  <c r="AR29"/>
  <c r="AR33" s="1"/>
  <c r="AR34" s="1"/>
  <c r="AQ29"/>
  <c r="AP29"/>
  <c r="AP33" s="1"/>
  <c r="AP34" s="1"/>
  <c r="AO29"/>
  <c r="AO33" s="1"/>
  <c r="AO34" s="1"/>
  <c r="AN29"/>
  <c r="AN33" s="1"/>
  <c r="AN34" s="1"/>
  <c r="AM29"/>
  <c r="AM33" s="1"/>
  <c r="AM34" s="1"/>
  <c r="AL29"/>
  <c r="AL33" s="1"/>
  <c r="AL34" s="1"/>
  <c r="AK29"/>
  <c r="AK33" s="1"/>
  <c r="AK34" s="1"/>
  <c r="AJ29"/>
  <c r="AJ33" s="1"/>
  <c r="AJ34" s="1"/>
  <c r="AI29"/>
  <c r="AI33" s="1"/>
  <c r="AI34" s="1"/>
  <c r="AH29"/>
  <c r="AH33" s="1"/>
  <c r="AH34" s="1"/>
  <c r="AG29"/>
  <c r="AG33" s="1"/>
  <c r="AG34" s="1"/>
  <c r="AF29"/>
  <c r="AF33" s="1"/>
  <c r="AF34" s="1"/>
  <c r="AE29"/>
  <c r="AA29"/>
  <c r="AA33" s="1"/>
  <c r="AA34" s="1"/>
  <c r="Z29"/>
  <c r="Z33" s="1"/>
  <c r="Z34" s="1"/>
  <c r="Y29"/>
  <c r="Y33" s="1"/>
  <c r="Y34" s="1"/>
  <c r="X29"/>
  <c r="X33" s="1"/>
  <c r="X34" s="1"/>
  <c r="W29"/>
  <c r="W33" s="1"/>
  <c r="W34" s="1"/>
  <c r="V29"/>
  <c r="T29"/>
  <c r="T33" s="1"/>
  <c r="T34" s="1"/>
  <c r="S29"/>
  <c r="S33" s="1"/>
  <c r="S34" s="1"/>
  <c r="R29"/>
  <c r="R33" s="1"/>
  <c r="R34" s="1"/>
  <c r="Q29"/>
  <c r="Q33" s="1"/>
  <c r="Q34" s="1"/>
  <c r="P29"/>
  <c r="P33" s="1"/>
  <c r="P34" s="1"/>
  <c r="O29"/>
  <c r="O33" s="1"/>
  <c r="O34" s="1"/>
  <c r="N29"/>
  <c r="N33" s="1"/>
  <c r="N34" s="1"/>
  <c r="M29"/>
  <c r="M33" s="1"/>
  <c r="M34" s="1"/>
  <c r="L29"/>
  <c r="L33" s="1"/>
  <c r="L34" s="1"/>
  <c r="K29"/>
  <c r="K33" s="1"/>
  <c r="K34" s="1"/>
  <c r="J29"/>
  <c r="J33" s="1"/>
  <c r="J34" s="1"/>
  <c r="I29"/>
  <c r="I33" s="1"/>
  <c r="I34" s="1"/>
  <c r="H29"/>
  <c r="H33" s="1"/>
  <c r="H34" s="1"/>
  <c r="G29"/>
  <c r="G33" s="1"/>
  <c r="G34" s="1"/>
  <c r="F29"/>
  <c r="F33" s="1"/>
  <c r="F34" s="1"/>
  <c r="E29"/>
  <c r="E33" s="1"/>
  <c r="E34" s="1"/>
  <c r="D29"/>
  <c r="D33" s="1"/>
  <c r="D34" s="1"/>
  <c r="C29"/>
  <c r="BL18"/>
  <c r="BJ18"/>
  <c r="BJ22" s="1"/>
  <c r="BJ23" s="1"/>
  <c r="BG18"/>
  <c r="BG22" s="1"/>
  <c r="BG23" s="1"/>
  <c r="BF22"/>
  <c r="BF23" s="1"/>
  <c r="BE22"/>
  <c r="BE23" s="1"/>
  <c r="BD22"/>
  <c r="BD23" s="1"/>
  <c r="BC22"/>
  <c r="BC23" s="1"/>
  <c r="BB18"/>
  <c r="BB22" s="1"/>
  <c r="BB23" s="1"/>
  <c r="BA18"/>
  <c r="BA22" s="1"/>
  <c r="BA23" s="1"/>
  <c r="AZ18"/>
  <c r="AZ22" s="1"/>
  <c r="AZ23" s="1"/>
  <c r="AY18"/>
  <c r="AY22" s="1"/>
  <c r="AY23" s="1"/>
  <c r="AX18"/>
  <c r="AX22" s="1"/>
  <c r="AX23" s="1"/>
  <c r="AW18"/>
  <c r="AW22" s="1"/>
  <c r="AW23" s="1"/>
  <c r="AU18"/>
  <c r="AU22" s="1"/>
  <c r="AU23" s="1"/>
  <c r="AT18"/>
  <c r="AT22" s="1"/>
  <c r="AT23" s="1"/>
  <c r="AR18"/>
  <c r="AR22" s="1"/>
  <c r="AR23" s="1"/>
  <c r="AQ18"/>
  <c r="AQ22" s="1"/>
  <c r="AQ23" s="1"/>
  <c r="AP18"/>
  <c r="AP22" s="1"/>
  <c r="AP23" s="1"/>
  <c r="AO18"/>
  <c r="AO22" s="1"/>
  <c r="AO23" s="1"/>
  <c r="AN18"/>
  <c r="H62" i="4" s="1"/>
  <c r="AM18" i="2"/>
  <c r="AM22" s="1"/>
  <c r="AM23" s="1"/>
  <c r="AL18"/>
  <c r="AL22" s="1"/>
  <c r="AL23" s="1"/>
  <c r="AK18"/>
  <c r="AK22" s="1"/>
  <c r="AK23" s="1"/>
  <c r="AJ18"/>
  <c r="AJ22" s="1"/>
  <c r="AJ23" s="1"/>
  <c r="AI18"/>
  <c r="AI22" s="1"/>
  <c r="AI23" s="1"/>
  <c r="AH18"/>
  <c r="AH22" s="1"/>
  <c r="AH23" s="1"/>
  <c r="AG18"/>
  <c r="AG22" s="1"/>
  <c r="AG23" s="1"/>
  <c r="AF18"/>
  <c r="AF22" s="1"/>
  <c r="AF23" s="1"/>
  <c r="AE18"/>
  <c r="AA18"/>
  <c r="AA22" s="1"/>
  <c r="AA23" s="1"/>
  <c r="Z18"/>
  <c r="Z22" s="1"/>
  <c r="Z23" s="1"/>
  <c r="Y18"/>
  <c r="Y22" s="1"/>
  <c r="Y23" s="1"/>
  <c r="X18"/>
  <c r="X22" s="1"/>
  <c r="X23" s="1"/>
  <c r="W18"/>
  <c r="W22" s="1"/>
  <c r="W23" s="1"/>
  <c r="V18"/>
  <c r="V22" s="1"/>
  <c r="V23" s="1"/>
  <c r="T18"/>
  <c r="T22" s="1"/>
  <c r="T23" s="1"/>
  <c r="S18"/>
  <c r="S22" s="1"/>
  <c r="S23" s="1"/>
  <c r="R18"/>
  <c r="R22" s="1"/>
  <c r="R23" s="1"/>
  <c r="Q18"/>
  <c r="Q22" s="1"/>
  <c r="Q23" s="1"/>
  <c r="P18"/>
  <c r="P22" s="1"/>
  <c r="P23" s="1"/>
  <c r="O18"/>
  <c r="O22" s="1"/>
  <c r="O23" s="1"/>
  <c r="N18"/>
  <c r="N22" s="1"/>
  <c r="N23" s="1"/>
  <c r="M18"/>
  <c r="M22" s="1"/>
  <c r="M23" s="1"/>
  <c r="L18"/>
  <c r="L22" s="1"/>
  <c r="L23" s="1"/>
  <c r="K18"/>
  <c r="K22" s="1"/>
  <c r="K23" s="1"/>
  <c r="J18"/>
  <c r="J22" s="1"/>
  <c r="J23" s="1"/>
  <c r="I18"/>
  <c r="I22" s="1"/>
  <c r="I23" s="1"/>
  <c r="H18"/>
  <c r="H22" s="1"/>
  <c r="H23" s="1"/>
  <c r="G18"/>
  <c r="G22" s="1"/>
  <c r="G23" s="1"/>
  <c r="F18"/>
  <c r="F22" s="1"/>
  <c r="F23" s="1"/>
  <c r="E18"/>
  <c r="E22" s="1"/>
  <c r="E23" s="1"/>
  <c r="D22"/>
  <c r="D23" s="1"/>
  <c r="J68" i="4" l="1"/>
  <c r="O44"/>
  <c r="I95"/>
  <c r="M95" s="1"/>
  <c r="M45"/>
  <c r="N45" s="1"/>
  <c r="I105"/>
  <c r="M105" s="1"/>
  <c r="AD24" i="2"/>
  <c r="AP88"/>
  <c r="AP89" s="1"/>
  <c r="H44" i="4"/>
  <c r="M44" s="1"/>
  <c r="N44" s="1"/>
  <c r="M67"/>
  <c r="N67" s="1"/>
  <c r="I82" i="11"/>
  <c r="Q82" s="1"/>
  <c r="M46" i="4"/>
  <c r="N46" s="1"/>
  <c r="M62"/>
  <c r="N62" s="1"/>
  <c r="M63"/>
  <c r="N63" s="1"/>
  <c r="M61"/>
  <c r="N61" s="1"/>
  <c r="H72"/>
  <c r="M72" s="1"/>
  <c r="N72" s="1"/>
  <c r="H96"/>
  <c r="K96" s="1"/>
  <c r="M97"/>
  <c r="V44" i="2"/>
  <c r="V45" s="1"/>
  <c r="H93" i="4"/>
  <c r="K93" s="1"/>
  <c r="L93" s="1"/>
  <c r="V33" i="2"/>
  <c r="V34" s="1"/>
  <c r="H92" i="4"/>
  <c r="BB44" i="2"/>
  <c r="BB45" s="1"/>
  <c r="H104" i="4"/>
  <c r="K104" s="1"/>
  <c r="L104" s="1"/>
  <c r="AQ55" i="2"/>
  <c r="AQ56" s="1"/>
  <c r="H98" i="4"/>
  <c r="K98" s="1"/>
  <c r="L98" s="1"/>
  <c r="V55" i="2"/>
  <c r="V56" s="1"/>
  <c r="H94" i="4"/>
  <c r="K94" s="1"/>
  <c r="L94" s="1"/>
  <c r="BB33" i="2"/>
  <c r="BB34" s="1"/>
  <c r="H103" i="4"/>
  <c r="H73"/>
  <c r="M73" s="1"/>
  <c r="N73" s="1"/>
  <c r="H97"/>
  <c r="M49"/>
  <c r="N49" s="1"/>
  <c r="M60"/>
  <c r="N60" s="1"/>
  <c r="H64"/>
  <c r="M43"/>
  <c r="N43" s="1"/>
  <c r="M48"/>
  <c r="N48" s="1"/>
  <c r="C46" i="11"/>
  <c r="M46" s="1"/>
  <c r="N46" s="1"/>
  <c r="H47" i="4"/>
  <c r="M47" s="1"/>
  <c r="N47" s="1"/>
  <c r="K73"/>
  <c r="L73" s="1"/>
  <c r="O73"/>
  <c r="K63"/>
  <c r="L63" s="1"/>
  <c r="O63"/>
  <c r="K61"/>
  <c r="L61" s="1"/>
  <c r="O61"/>
  <c r="K62"/>
  <c r="L62" s="1"/>
  <c r="O62"/>
  <c r="K44" i="11"/>
  <c r="L44" s="1"/>
  <c r="K45"/>
  <c r="L45" s="1"/>
  <c r="K46"/>
  <c r="L46" s="1"/>
  <c r="K47"/>
  <c r="L47" s="1"/>
  <c r="O43"/>
  <c r="R64"/>
  <c r="AD101" i="2"/>
  <c r="AD112"/>
  <c r="AD123"/>
  <c r="BH101"/>
  <c r="BH112"/>
  <c r="BH123"/>
  <c r="O46" i="11"/>
  <c r="O45"/>
  <c r="O44"/>
  <c r="O47"/>
  <c r="I42"/>
  <c r="K42" s="1"/>
  <c r="L42" s="1"/>
  <c r="K43"/>
  <c r="L43" s="1"/>
  <c r="BH13" i="2"/>
  <c r="BD21"/>
  <c r="AW21"/>
  <c r="AM21"/>
  <c r="AF21"/>
  <c r="T21"/>
  <c r="L21"/>
  <c r="D21"/>
  <c r="BE21"/>
  <c r="AK21"/>
  <c r="M21"/>
  <c r="BC21"/>
  <c r="AU21"/>
  <c r="AI21"/>
  <c r="X21"/>
  <c r="O21"/>
  <c r="G21"/>
  <c r="AN21"/>
  <c r="I21"/>
  <c r="BF21"/>
  <c r="AY21"/>
  <c r="AO21"/>
  <c r="AH21"/>
  <c r="W21"/>
  <c r="N21"/>
  <c r="F21"/>
  <c r="AG21"/>
  <c r="AD46"/>
  <c r="BH57"/>
  <c r="AD68"/>
  <c r="BH35"/>
  <c r="AD90"/>
  <c r="BJ21"/>
  <c r="BA21"/>
  <c r="AQ21"/>
  <c r="AJ21"/>
  <c r="Y21"/>
  <c r="P21"/>
  <c r="H21"/>
  <c r="AR21"/>
  <c r="V21"/>
  <c r="E21"/>
  <c r="BG21"/>
  <c r="AZ21"/>
  <c r="AP21"/>
  <c r="AE21"/>
  <c r="S21"/>
  <c r="K21"/>
  <c r="C21"/>
  <c r="Z21"/>
  <c r="BB21"/>
  <c r="AT21"/>
  <c r="AL21"/>
  <c r="AA21"/>
  <c r="R21"/>
  <c r="J21"/>
  <c r="AX21"/>
  <c r="Q21"/>
  <c r="BH46"/>
  <c r="AD13"/>
  <c r="AD57"/>
  <c r="BH68"/>
  <c r="AD35"/>
  <c r="BH90"/>
  <c r="C48" i="11"/>
  <c r="M48" s="1"/>
  <c r="N48" s="1"/>
  <c r="BH24" i="2"/>
  <c r="Q74" i="11"/>
  <c r="R72"/>
  <c r="R74" s="1"/>
  <c r="C73"/>
  <c r="M73" s="1"/>
  <c r="N73" s="1"/>
  <c r="C72"/>
  <c r="M72" s="1"/>
  <c r="N72" s="1"/>
  <c r="Q49"/>
  <c r="BH86" i="2"/>
  <c r="BH87" s="1"/>
  <c r="Q64" i="11"/>
  <c r="D62" i="5"/>
  <c r="K62" s="1"/>
  <c r="L62" s="1"/>
  <c r="C62" i="11"/>
  <c r="M62" s="1"/>
  <c r="N62" s="1"/>
  <c r="D63" i="5"/>
  <c r="K63" s="1"/>
  <c r="L63" s="1"/>
  <c r="C63" i="11"/>
  <c r="M63" s="1"/>
  <c r="N63" s="1"/>
  <c r="D44" i="5"/>
  <c r="K44" s="1"/>
  <c r="L44" s="1"/>
  <c r="C44" i="11"/>
  <c r="D45" i="5"/>
  <c r="K45" s="1"/>
  <c r="L45" s="1"/>
  <c r="C45" i="11"/>
  <c r="D61" i="5"/>
  <c r="K61" s="1"/>
  <c r="L61" s="1"/>
  <c r="C61" i="11"/>
  <c r="M61" s="1"/>
  <c r="N61" s="1"/>
  <c r="K73"/>
  <c r="L73" s="1"/>
  <c r="O73"/>
  <c r="K60"/>
  <c r="L60" s="1"/>
  <c r="I64"/>
  <c r="O60"/>
  <c r="K67"/>
  <c r="L67" s="1"/>
  <c r="O67"/>
  <c r="O61"/>
  <c r="K61"/>
  <c r="L61" s="1"/>
  <c r="K62"/>
  <c r="L62" s="1"/>
  <c r="O62"/>
  <c r="K72"/>
  <c r="L72" s="1"/>
  <c r="O72"/>
  <c r="I74"/>
  <c r="O63"/>
  <c r="K63"/>
  <c r="L63" s="1"/>
  <c r="K48"/>
  <c r="L48" s="1"/>
  <c r="O48"/>
  <c r="D60" i="5"/>
  <c r="K60" s="1"/>
  <c r="L60" s="1"/>
  <c r="C60" i="11"/>
  <c r="M60" s="1"/>
  <c r="N60" s="1"/>
  <c r="D67" i="5"/>
  <c r="K67" s="1"/>
  <c r="L67" s="1"/>
  <c r="C67" i="11"/>
  <c r="M67" s="1"/>
  <c r="N67" s="1"/>
  <c r="D43" i="5"/>
  <c r="K43" s="1"/>
  <c r="L43" s="1"/>
  <c r="C43" i="11"/>
  <c r="D47" i="5"/>
  <c r="K47" s="1"/>
  <c r="L47" s="1"/>
  <c r="C47" i="11"/>
  <c r="I42" i="5"/>
  <c r="M42" s="1"/>
  <c r="AD86" i="2"/>
  <c r="AD87" s="1"/>
  <c r="BH31"/>
  <c r="BH32" s="1"/>
  <c r="BI74"/>
  <c r="BI80" s="1"/>
  <c r="BH79"/>
  <c r="AD75"/>
  <c r="AD76" s="1"/>
  <c r="AD79"/>
  <c r="BH75"/>
  <c r="BH76" s="1"/>
  <c r="BI85"/>
  <c r="BI91" s="1"/>
  <c r="AD51"/>
  <c r="AD55" s="1"/>
  <c r="AD56" s="1"/>
  <c r="BH51"/>
  <c r="BH55" s="1"/>
  <c r="BH56" s="1"/>
  <c r="AD95"/>
  <c r="BH95"/>
  <c r="BH99" s="1"/>
  <c r="BH100" s="1"/>
  <c r="BH97"/>
  <c r="BH98" s="1"/>
  <c r="BH64"/>
  <c r="BH65" s="1"/>
  <c r="AD18"/>
  <c r="AD62"/>
  <c r="AD66" s="1"/>
  <c r="AD67" s="1"/>
  <c r="AE66"/>
  <c r="AE67" s="1"/>
  <c r="BH62"/>
  <c r="BH66" s="1"/>
  <c r="BH67" s="1"/>
  <c r="AD106"/>
  <c r="AE110"/>
  <c r="AE111" s="1"/>
  <c r="BH106"/>
  <c r="BH110" s="1"/>
  <c r="BH111" s="1"/>
  <c r="BI96"/>
  <c r="BI102" s="1"/>
  <c r="AD97"/>
  <c r="AD98" s="1"/>
  <c r="BH53"/>
  <c r="BH54" s="1"/>
  <c r="BI63"/>
  <c r="BI69" s="1"/>
  <c r="AD64"/>
  <c r="AD65" s="1"/>
  <c r="AE22"/>
  <c r="AE23" s="1"/>
  <c r="BH18"/>
  <c r="BH22" s="1"/>
  <c r="BH23" s="1"/>
  <c r="AD29"/>
  <c r="AD33" s="1"/>
  <c r="AD34" s="1"/>
  <c r="AE33"/>
  <c r="AE34" s="1"/>
  <c r="BH29"/>
  <c r="BH33" s="1"/>
  <c r="BH34" s="1"/>
  <c r="AD73"/>
  <c r="AE77"/>
  <c r="AE78" s="1"/>
  <c r="BH73"/>
  <c r="BH77" s="1"/>
  <c r="BH78" s="1"/>
  <c r="AD117"/>
  <c r="AE121"/>
  <c r="AE122" s="1"/>
  <c r="BH117"/>
  <c r="BH121" s="1"/>
  <c r="BH122" s="1"/>
  <c r="BH42"/>
  <c r="BH43" s="1"/>
  <c r="BH108"/>
  <c r="BH109" s="1"/>
  <c r="BI52"/>
  <c r="BI58" s="1"/>
  <c r="AD53"/>
  <c r="AD54" s="1"/>
  <c r="BH20"/>
  <c r="BH119"/>
  <c r="BH120" s="1"/>
  <c r="BI30"/>
  <c r="BI36" s="1"/>
  <c r="AD31"/>
  <c r="AD32" s="1"/>
  <c r="AD40"/>
  <c r="BH40"/>
  <c r="BH44" s="1"/>
  <c r="BH45" s="1"/>
  <c r="AD84"/>
  <c r="AE88"/>
  <c r="AE89" s="1"/>
  <c r="BH84"/>
  <c r="BH88" s="1"/>
  <c r="BH89" s="1"/>
  <c r="D48" i="5"/>
  <c r="K48" s="1"/>
  <c r="L48" s="1"/>
  <c r="BI41" i="2"/>
  <c r="BI47" s="1"/>
  <c r="AD42"/>
  <c r="AD43" s="1"/>
  <c r="BI107"/>
  <c r="BI113" s="1"/>
  <c r="AD108"/>
  <c r="AD109" s="1"/>
  <c r="BI19"/>
  <c r="BI25" s="1"/>
  <c r="AD20"/>
  <c r="BI118"/>
  <c r="BI124" s="1"/>
  <c r="AD119"/>
  <c r="AD120" s="1"/>
  <c r="D73" i="5"/>
  <c r="D72"/>
  <c r="K72" s="1"/>
  <c r="L72" s="1"/>
  <c r="D46"/>
  <c r="I82"/>
  <c r="J84" i="4"/>
  <c r="J74"/>
  <c r="K72"/>
  <c r="L72" s="1"/>
  <c r="K67"/>
  <c r="L67" s="1"/>
  <c r="I74" i="5"/>
  <c r="J64" i="4"/>
  <c r="K60"/>
  <c r="L60" s="1"/>
  <c r="I64" i="5"/>
  <c r="M64" s="1"/>
  <c r="AQ33" i="2"/>
  <c r="AQ34" s="1"/>
  <c r="AQ44"/>
  <c r="AQ45" s="1"/>
  <c r="AM66"/>
  <c r="AM67" s="1"/>
  <c r="AM99"/>
  <c r="AM100" s="1"/>
  <c r="AN22"/>
  <c r="AN23" s="1"/>
  <c r="AN66"/>
  <c r="AN67" s="1"/>
  <c r="AP77"/>
  <c r="AP78" s="1"/>
  <c r="C22"/>
  <c r="C23" s="1"/>
  <c r="C44"/>
  <c r="C45" s="1"/>
  <c r="C66"/>
  <c r="C67" s="1"/>
  <c r="C88"/>
  <c r="C89" s="1"/>
  <c r="C110"/>
  <c r="C111" s="1"/>
  <c r="C33"/>
  <c r="C34" s="1"/>
  <c r="C55"/>
  <c r="C56" s="1"/>
  <c r="C77"/>
  <c r="C78" s="1"/>
  <c r="C99"/>
  <c r="C100" s="1"/>
  <c r="C121"/>
  <c r="C122" s="1"/>
  <c r="AZ88"/>
  <c r="AZ89" s="1"/>
  <c r="AE55"/>
  <c r="AE56" s="1"/>
  <c r="AU88"/>
  <c r="AU89" s="1"/>
  <c r="AD9"/>
  <c r="AD10" s="1"/>
  <c r="AM88"/>
  <c r="AM89" s="1"/>
  <c r="BA88"/>
  <c r="BA89" s="1"/>
  <c r="BG130"/>
  <c r="BG131" s="1"/>
  <c r="AE44"/>
  <c r="AE45" s="1"/>
  <c r="AK88"/>
  <c r="AK89" s="1"/>
  <c r="AR88"/>
  <c r="AR89" s="1"/>
  <c r="BH9"/>
  <c r="BH10" s="1"/>
  <c r="K47" i="4"/>
  <c r="K45"/>
  <c r="K49"/>
  <c r="AE99" i="2"/>
  <c r="AE100" s="1"/>
  <c r="J42" i="4"/>
  <c r="O42" s="1"/>
  <c r="K43"/>
  <c r="K48"/>
  <c r="K46"/>
  <c r="BI8" i="2"/>
  <c r="BI14" s="1"/>
  <c r="BH129"/>
  <c r="BH135" s="1"/>
  <c r="BJ7"/>
  <c r="BJ11" s="1"/>
  <c r="BJ12" s="1"/>
  <c r="BG7"/>
  <c r="BF11"/>
  <c r="BF12" s="1"/>
  <c r="BE11"/>
  <c r="BE12" s="1"/>
  <c r="BD11"/>
  <c r="BD12" s="1"/>
  <c r="BC11"/>
  <c r="BC12" s="1"/>
  <c r="BB7"/>
  <c r="BB11" s="1"/>
  <c r="BB12" s="1"/>
  <c r="BA7"/>
  <c r="BA11" s="1"/>
  <c r="BA12" s="1"/>
  <c r="AZ7"/>
  <c r="AZ11" s="1"/>
  <c r="AZ12" s="1"/>
  <c r="AY7"/>
  <c r="AY11" s="1"/>
  <c r="AY12" s="1"/>
  <c r="H105" i="4" l="1"/>
  <c r="K105" s="1"/>
  <c r="L105" s="1"/>
  <c r="K82" i="11"/>
  <c r="L82" s="1"/>
  <c r="BH134" i="2"/>
  <c r="K97" i="4"/>
  <c r="L97" s="1"/>
  <c r="H99"/>
  <c r="K99" s="1"/>
  <c r="L99" s="1"/>
  <c r="H74"/>
  <c r="M74" s="1"/>
  <c r="N74" s="1"/>
  <c r="K103"/>
  <c r="L103" s="1"/>
  <c r="H95"/>
  <c r="K95" s="1"/>
  <c r="L95" s="1"/>
  <c r="K92"/>
  <c r="H42"/>
  <c r="M64"/>
  <c r="N64" s="1"/>
  <c r="AD121" i="2"/>
  <c r="AD122" s="1"/>
  <c r="BI117"/>
  <c r="K84" i="4"/>
  <c r="L84" s="1"/>
  <c r="K64"/>
  <c r="L64" s="1"/>
  <c r="O64"/>
  <c r="K74"/>
  <c r="L74" s="1"/>
  <c r="O74"/>
  <c r="L49"/>
  <c r="L45"/>
  <c r="L48"/>
  <c r="L47"/>
  <c r="L43"/>
  <c r="L46"/>
  <c r="I49" i="11"/>
  <c r="O49" s="1"/>
  <c r="BI101" i="2"/>
  <c r="BI123"/>
  <c r="BI112"/>
  <c r="O42" i="11"/>
  <c r="BI13" i="2"/>
  <c r="AD21"/>
  <c r="BI68"/>
  <c r="BI46"/>
  <c r="BI35"/>
  <c r="BH21"/>
  <c r="BI57"/>
  <c r="BI79"/>
  <c r="BI75"/>
  <c r="BI76" s="1"/>
  <c r="BI24"/>
  <c r="C74" i="11"/>
  <c r="M74" s="1"/>
  <c r="N74" s="1"/>
  <c r="D64" i="5"/>
  <c r="K64" s="1"/>
  <c r="L64" s="1"/>
  <c r="BK74" i="2"/>
  <c r="BK80" s="1"/>
  <c r="K74" i="11"/>
  <c r="L74" s="1"/>
  <c r="M47"/>
  <c r="N47" s="1"/>
  <c r="C42"/>
  <c r="M43"/>
  <c r="N43" s="1"/>
  <c r="C64"/>
  <c r="M64" s="1"/>
  <c r="N64" s="1"/>
  <c r="K64"/>
  <c r="L64" s="1"/>
  <c r="O64"/>
  <c r="M45"/>
  <c r="N45" s="1"/>
  <c r="M44"/>
  <c r="N44" s="1"/>
  <c r="I49" i="5"/>
  <c r="M49" s="1"/>
  <c r="BI86" i="2"/>
  <c r="BI87" s="1"/>
  <c r="BI90"/>
  <c r="BK85"/>
  <c r="BK91" s="1"/>
  <c r="BI95"/>
  <c r="BK95" s="1"/>
  <c r="BM95" s="1"/>
  <c r="BI106"/>
  <c r="BK106" s="1"/>
  <c r="BM106" s="1"/>
  <c r="AD99"/>
  <c r="AD100" s="1"/>
  <c r="BI29"/>
  <c r="BK29" s="1"/>
  <c r="BM29" s="1"/>
  <c r="BI51"/>
  <c r="BK51" s="1"/>
  <c r="BM51" s="1"/>
  <c r="BI18"/>
  <c r="BK18" s="1"/>
  <c r="BM18" s="1"/>
  <c r="BK107"/>
  <c r="BK113" s="1"/>
  <c r="BI108"/>
  <c r="BI109" s="1"/>
  <c r="BI84"/>
  <c r="AD88"/>
  <c r="AD89" s="1"/>
  <c r="BK96"/>
  <c r="BK102" s="1"/>
  <c r="BI97"/>
  <c r="BI98" s="1"/>
  <c r="BK19"/>
  <c r="BK25" s="1"/>
  <c r="BI20"/>
  <c r="AD110"/>
  <c r="AD111" s="1"/>
  <c r="BK30"/>
  <c r="BK36" s="1"/>
  <c r="BI31"/>
  <c r="BI32" s="1"/>
  <c r="BK118"/>
  <c r="BK124" s="1"/>
  <c r="AD22"/>
  <c r="AD23" s="1"/>
  <c r="AD44"/>
  <c r="AD45" s="1"/>
  <c r="BI40"/>
  <c r="BK40" s="1"/>
  <c r="BM40" s="1"/>
  <c r="BI73"/>
  <c r="AD77"/>
  <c r="AD78" s="1"/>
  <c r="BK41"/>
  <c r="BI42"/>
  <c r="BI43" s="1"/>
  <c r="BK52"/>
  <c r="BK58" s="1"/>
  <c r="BI53"/>
  <c r="BI54" s="1"/>
  <c r="BK63"/>
  <c r="BK69" s="1"/>
  <c r="BI64"/>
  <c r="BI65" s="1"/>
  <c r="BI62"/>
  <c r="BK62" s="1"/>
  <c r="BM62" s="1"/>
  <c r="D74" i="5"/>
  <c r="K74" s="1"/>
  <c r="L74" s="1"/>
  <c r="K73"/>
  <c r="L73" s="1"/>
  <c r="K46"/>
  <c r="L46" s="1"/>
  <c r="D42"/>
  <c r="BH130" i="2"/>
  <c r="BH131" s="1"/>
  <c r="BK8"/>
  <c r="BK14" s="1"/>
  <c r="BI9"/>
  <c r="BI10" s="1"/>
  <c r="K42" i="4"/>
  <c r="J50"/>
  <c r="O50" s="1"/>
  <c r="BG128" i="2"/>
  <c r="BG11"/>
  <c r="BG12" s="1"/>
  <c r="BL7"/>
  <c r="AX7"/>
  <c r="AX11" s="1"/>
  <c r="AX12" s="1"/>
  <c r="AW7"/>
  <c r="AW11" s="1"/>
  <c r="AW12" s="1"/>
  <c r="AU7"/>
  <c r="AU11" s="1"/>
  <c r="AU12" s="1"/>
  <c r="AT7"/>
  <c r="AT11" s="1"/>
  <c r="AT12" s="1"/>
  <c r="AR7"/>
  <c r="AR11" s="1"/>
  <c r="AR12" s="1"/>
  <c r="AQ7"/>
  <c r="AQ11" s="1"/>
  <c r="AQ12" s="1"/>
  <c r="AP7"/>
  <c r="AP11" s="1"/>
  <c r="AP12" s="1"/>
  <c r="AO7"/>
  <c r="AO11" s="1"/>
  <c r="AO12" s="1"/>
  <c r="AN7"/>
  <c r="AN11" s="1"/>
  <c r="AN12" s="1"/>
  <c r="AM7"/>
  <c r="AM11" s="1"/>
  <c r="AM12" s="1"/>
  <c r="AL7"/>
  <c r="AL11" s="1"/>
  <c r="AL12" s="1"/>
  <c r="AK7"/>
  <c r="AK11" s="1"/>
  <c r="AK12" s="1"/>
  <c r="AJ7"/>
  <c r="AJ11" s="1"/>
  <c r="AJ12" s="1"/>
  <c r="AI7"/>
  <c r="AI11" s="1"/>
  <c r="AI12" s="1"/>
  <c r="AH7"/>
  <c r="AH11" s="1"/>
  <c r="AH12" s="1"/>
  <c r="AG7"/>
  <c r="AG11" s="1"/>
  <c r="AG12" s="1"/>
  <c r="AF7"/>
  <c r="AF11" s="1"/>
  <c r="AF12" s="1"/>
  <c r="AE7"/>
  <c r="AA7"/>
  <c r="AA11" s="1"/>
  <c r="AA12" s="1"/>
  <c r="Z7"/>
  <c r="Z11" s="1"/>
  <c r="Z12" s="1"/>
  <c r="Y7"/>
  <c r="Y11" s="1"/>
  <c r="Y12" s="1"/>
  <c r="X7"/>
  <c r="X11" s="1"/>
  <c r="X12" s="1"/>
  <c r="W7"/>
  <c r="W11" s="1"/>
  <c r="W12" s="1"/>
  <c r="V7"/>
  <c r="V11" s="1"/>
  <c r="V12" s="1"/>
  <c r="T7"/>
  <c r="T11" s="1"/>
  <c r="T12" s="1"/>
  <c r="S7"/>
  <c r="S11" s="1"/>
  <c r="S12" s="1"/>
  <c r="R7"/>
  <c r="R11" s="1"/>
  <c r="R12" s="1"/>
  <c r="Q7"/>
  <c r="Q11" s="1"/>
  <c r="Q12" s="1"/>
  <c r="P11"/>
  <c r="P12" s="1"/>
  <c r="O7"/>
  <c r="O11" s="1"/>
  <c r="O12" s="1"/>
  <c r="N7"/>
  <c r="N11" s="1"/>
  <c r="N12" s="1"/>
  <c r="M7"/>
  <c r="M11" s="1"/>
  <c r="M12" s="1"/>
  <c r="L7"/>
  <c r="L11" s="1"/>
  <c r="L12" s="1"/>
  <c r="K7"/>
  <c r="K11" s="1"/>
  <c r="K12" s="1"/>
  <c r="J7"/>
  <c r="J11" s="1"/>
  <c r="J12" s="1"/>
  <c r="I7"/>
  <c r="I11" s="1"/>
  <c r="I12" s="1"/>
  <c r="G7"/>
  <c r="G11" s="1"/>
  <c r="G12" s="1"/>
  <c r="F7"/>
  <c r="F11" s="1"/>
  <c r="F12" s="1"/>
  <c r="E7"/>
  <c r="E11" s="1"/>
  <c r="E12" s="1"/>
  <c r="D7"/>
  <c r="D11" s="1"/>
  <c r="D12" s="1"/>
  <c r="C7"/>
  <c r="H7"/>
  <c r="H11" s="1"/>
  <c r="H12" s="1"/>
  <c r="BK47" l="1"/>
  <c r="BK42"/>
  <c r="C82" i="11"/>
  <c r="M82" s="1"/>
  <c r="N82" s="1"/>
  <c r="H84" i="4"/>
  <c r="M84" s="1"/>
  <c r="N84" s="1"/>
  <c r="H50"/>
  <c r="M50" s="1"/>
  <c r="N50" s="1"/>
  <c r="M42"/>
  <c r="N42" s="1"/>
  <c r="BK75" i="2"/>
  <c r="BM75" s="1"/>
  <c r="BM76" s="1"/>
  <c r="L42" i="4"/>
  <c r="K49" i="11"/>
  <c r="L49" s="1"/>
  <c r="BM118" i="2"/>
  <c r="BI21"/>
  <c r="BM63"/>
  <c r="BM85"/>
  <c r="BK57"/>
  <c r="BM52"/>
  <c r="BK35"/>
  <c r="BM30"/>
  <c r="BK101"/>
  <c r="BM96"/>
  <c r="BK13"/>
  <c r="BM8"/>
  <c r="BM14" s="1"/>
  <c r="BI44"/>
  <c r="BI45" s="1"/>
  <c r="BK46"/>
  <c r="BM41"/>
  <c r="BK24"/>
  <c r="BM19"/>
  <c r="BM25" s="1"/>
  <c r="BK112"/>
  <c r="BM107"/>
  <c r="BK79"/>
  <c r="BM74"/>
  <c r="C49" i="11"/>
  <c r="M42"/>
  <c r="N42" s="1"/>
  <c r="BK64" i="2"/>
  <c r="BK68"/>
  <c r="BK86"/>
  <c r="BK90"/>
  <c r="BK123"/>
  <c r="BI33"/>
  <c r="BI34" s="1"/>
  <c r="BI22"/>
  <c r="BI23" s="1"/>
  <c r="BI110"/>
  <c r="BI111" s="1"/>
  <c r="BI55"/>
  <c r="BI56" s="1"/>
  <c r="BI99"/>
  <c r="BI100" s="1"/>
  <c r="BI66"/>
  <c r="BI67" s="1"/>
  <c r="BK73"/>
  <c r="BI77"/>
  <c r="BI78" s="1"/>
  <c r="BK22"/>
  <c r="BK20"/>
  <c r="BK44"/>
  <c r="BI88"/>
  <c r="BI89" s="1"/>
  <c r="BK84"/>
  <c r="BK55"/>
  <c r="BK53"/>
  <c r="BK99"/>
  <c r="BK97"/>
  <c r="AD7"/>
  <c r="BK66"/>
  <c r="BI121"/>
  <c r="BI122" s="1"/>
  <c r="BK117"/>
  <c r="BK31"/>
  <c r="BK33"/>
  <c r="BK108"/>
  <c r="BK110"/>
  <c r="D82" i="5"/>
  <c r="D49"/>
  <c r="K42"/>
  <c r="L42" s="1"/>
  <c r="C11" i="2"/>
  <c r="C12" s="1"/>
  <c r="BG132"/>
  <c r="BG133" s="1"/>
  <c r="BH7"/>
  <c r="BH11" s="1"/>
  <c r="BH12" s="1"/>
  <c r="AE11"/>
  <c r="AE12" s="1"/>
  <c r="K50" i="4"/>
  <c r="BK76" i="2" l="1"/>
  <c r="L50" i="4"/>
  <c r="BM112" i="2"/>
  <c r="BM113"/>
  <c r="BM123"/>
  <c r="BM124"/>
  <c r="BM101"/>
  <c r="BM102"/>
  <c r="BM79"/>
  <c r="BM80"/>
  <c r="BM46"/>
  <c r="BM47"/>
  <c r="BM90"/>
  <c r="BM91"/>
  <c r="BM68"/>
  <c r="BM69"/>
  <c r="BM13"/>
  <c r="BM35"/>
  <c r="BM36"/>
  <c r="BM57"/>
  <c r="BM58"/>
  <c r="BM24"/>
  <c r="BK54"/>
  <c r="BM53"/>
  <c r="BM54" s="1"/>
  <c r="BK88"/>
  <c r="BM84"/>
  <c r="BK109"/>
  <c r="BM108"/>
  <c r="BM109" s="1"/>
  <c r="BK77"/>
  <c r="BM73"/>
  <c r="BK65"/>
  <c r="BM64"/>
  <c r="BM65" s="1"/>
  <c r="BK67"/>
  <c r="BM66"/>
  <c r="BM67" s="1"/>
  <c r="BK45"/>
  <c r="BM44"/>
  <c r="BM45" s="1"/>
  <c r="BK21"/>
  <c r="BM20"/>
  <c r="BK111"/>
  <c r="BM110"/>
  <c r="BM111" s="1"/>
  <c r="BK34"/>
  <c r="BM33"/>
  <c r="BM34" s="1"/>
  <c r="BK98"/>
  <c r="BM97"/>
  <c r="BM98" s="1"/>
  <c r="BK32"/>
  <c r="BM31"/>
  <c r="BM32" s="1"/>
  <c r="BK100"/>
  <c r="BM99"/>
  <c r="BM100" s="1"/>
  <c r="BK43"/>
  <c r="BM42"/>
  <c r="BM43" s="1"/>
  <c r="BK121"/>
  <c r="BM117"/>
  <c r="BK56"/>
  <c r="BM55"/>
  <c r="BM56" s="1"/>
  <c r="BK23"/>
  <c r="BM22"/>
  <c r="BM23" s="1"/>
  <c r="BK87"/>
  <c r="BM86"/>
  <c r="BM87" s="1"/>
  <c r="M49" i="11"/>
  <c r="N49" s="1"/>
  <c r="K49" i="5"/>
  <c r="L49" s="1"/>
  <c r="K82"/>
  <c r="L82" s="1"/>
  <c r="BH128" i="2"/>
  <c r="BJ129"/>
  <c r="BF129"/>
  <c r="BE129"/>
  <c r="BD129"/>
  <c r="BC129"/>
  <c r="BB129"/>
  <c r="BA129"/>
  <c r="AZ129"/>
  <c r="AY129"/>
  <c r="AX129"/>
  <c r="AW129"/>
  <c r="AV129"/>
  <c r="AU129"/>
  <c r="AT129"/>
  <c r="AS129"/>
  <c r="AR129"/>
  <c r="AQ129"/>
  <c r="AO129"/>
  <c r="AN129"/>
  <c r="AM129"/>
  <c r="AL129"/>
  <c r="AK129"/>
  <c r="AJ129"/>
  <c r="AI129"/>
  <c r="AH129"/>
  <c r="AG129"/>
  <c r="AF129"/>
  <c r="AE129"/>
  <c r="AA129"/>
  <c r="Z129"/>
  <c r="Y129"/>
  <c r="X129"/>
  <c r="W129"/>
  <c r="V129"/>
  <c r="T129"/>
  <c r="S129"/>
  <c r="R129"/>
  <c r="Q129"/>
  <c r="P129"/>
  <c r="O129"/>
  <c r="N129"/>
  <c r="M129"/>
  <c r="L129"/>
  <c r="K129"/>
  <c r="J129"/>
  <c r="I129"/>
  <c r="H129"/>
  <c r="G129"/>
  <c r="F129"/>
  <c r="E129"/>
  <c r="D129"/>
  <c r="C129"/>
  <c r="AV128"/>
  <c r="AS128"/>
  <c r="AA127"/>
  <c r="Z127"/>
  <c r="Y127"/>
  <c r="X127"/>
  <c r="W127"/>
  <c r="V127"/>
  <c r="H26" i="11" s="1"/>
  <c r="T127" i="2"/>
  <c r="H25" i="11" s="1"/>
  <c r="S127" i="2"/>
  <c r="H24" i="11" s="1"/>
  <c r="R127" i="2"/>
  <c r="Q127"/>
  <c r="P127"/>
  <c r="H23" i="11" s="1"/>
  <c r="O127" i="2"/>
  <c r="N127"/>
  <c r="M127"/>
  <c r="L127"/>
  <c r="H21" i="11" s="1"/>
  <c r="K127" i="2"/>
  <c r="H20" i="11" s="1"/>
  <c r="J127" i="2"/>
  <c r="H19" i="11" s="1"/>
  <c r="I127" i="2"/>
  <c r="H127"/>
  <c r="H18" i="11" s="1"/>
  <c r="G127" i="2"/>
  <c r="F127"/>
  <c r="E127"/>
  <c r="D127"/>
  <c r="H14" i="11" s="1"/>
  <c r="C127" i="2"/>
  <c r="BJ126"/>
  <c r="BF126"/>
  <c r="F81" i="11" s="1"/>
  <c r="BE126" i="2"/>
  <c r="BD126"/>
  <c r="F80" i="11" s="1"/>
  <c r="BC126" i="2"/>
  <c r="F79" i="11" s="1"/>
  <c r="BB126" i="2"/>
  <c r="BA126"/>
  <c r="AZ126"/>
  <c r="AY126"/>
  <c r="AX126"/>
  <c r="AW126"/>
  <c r="AV126"/>
  <c r="AV135" s="1"/>
  <c r="AU126"/>
  <c r="AT126"/>
  <c r="AS126"/>
  <c r="AS135" s="1"/>
  <c r="AR126"/>
  <c r="AQ126"/>
  <c r="AP126"/>
  <c r="AP135" s="1"/>
  <c r="AO126"/>
  <c r="AN126"/>
  <c r="AM126"/>
  <c r="AL126"/>
  <c r="AK126"/>
  <c r="AJ126"/>
  <c r="F36" i="11" s="1"/>
  <c r="AI126" i="2"/>
  <c r="AH126"/>
  <c r="AG126"/>
  <c r="F35" i="11" s="1"/>
  <c r="AF126" i="2"/>
  <c r="AE126"/>
  <c r="AA126"/>
  <c r="Z126"/>
  <c r="Y126"/>
  <c r="X126"/>
  <c r="W126"/>
  <c r="V126"/>
  <c r="F26" i="11" s="1"/>
  <c r="T126" i="2"/>
  <c r="F25" i="11" s="1"/>
  <c r="S126" i="2"/>
  <c r="F24" i="11" s="1"/>
  <c r="Q24" s="1"/>
  <c r="R24" s="1"/>
  <c r="R126" i="2"/>
  <c r="Q126"/>
  <c r="P126"/>
  <c r="F23" i="11" s="1"/>
  <c r="O126" i="2"/>
  <c r="N126"/>
  <c r="M126"/>
  <c r="F22" i="11" s="1"/>
  <c r="L126" i="2"/>
  <c r="F21" i="11" s="1"/>
  <c r="K126" i="2"/>
  <c r="F20" i="11" s="1"/>
  <c r="J126" i="2"/>
  <c r="F19" i="11" s="1"/>
  <c r="I126" i="2"/>
  <c r="H126"/>
  <c r="G126"/>
  <c r="F17" i="11" s="1"/>
  <c r="F126" i="2"/>
  <c r="F16" i="11" s="1"/>
  <c r="E126" i="2"/>
  <c r="F15" i="11" s="1"/>
  <c r="Q15" s="1"/>
  <c r="R15" s="1"/>
  <c r="D126" i="2"/>
  <c r="F14" i="11" s="1"/>
  <c r="C126" i="2"/>
  <c r="BK9"/>
  <c r="W135" l="1"/>
  <c r="Y135"/>
  <c r="AA135"/>
  <c r="AH135"/>
  <c r="BE135"/>
  <c r="I135"/>
  <c r="Q135"/>
  <c r="X135"/>
  <c r="Z135"/>
  <c r="AI135"/>
  <c r="AT135"/>
  <c r="AZ135"/>
  <c r="C135"/>
  <c r="S135"/>
  <c r="BA135"/>
  <c r="AU135"/>
  <c r="AR135"/>
  <c r="AM135"/>
  <c r="J135"/>
  <c r="AQ135"/>
  <c r="V135"/>
  <c r="BB135"/>
  <c r="K135"/>
  <c r="BJ135"/>
  <c r="AN135"/>
  <c r="R135"/>
  <c r="BF135"/>
  <c r="BD135"/>
  <c r="BC135"/>
  <c r="AY135"/>
  <c r="AX135"/>
  <c r="AW135"/>
  <c r="AJ135"/>
  <c r="AG135"/>
  <c r="AF135"/>
  <c r="AE135"/>
  <c r="P135"/>
  <c r="O135"/>
  <c r="N135"/>
  <c r="M135"/>
  <c r="L135"/>
  <c r="G135"/>
  <c r="F135"/>
  <c r="E135"/>
  <c r="D135"/>
  <c r="T135"/>
  <c r="F18" i="11"/>
  <c r="H135" i="2"/>
  <c r="F56" i="11"/>
  <c r="AO135" i="2"/>
  <c r="F53" i="11"/>
  <c r="AL135" i="2"/>
  <c r="F52" i="11"/>
  <c r="AK135" i="2"/>
  <c r="I19" i="11"/>
  <c r="Q19" s="1"/>
  <c r="R19" s="1"/>
  <c r="I15"/>
  <c r="I22"/>
  <c r="Q22" s="1"/>
  <c r="R22" s="1"/>
  <c r="I26"/>
  <c r="Q26" s="1"/>
  <c r="R26" s="1"/>
  <c r="I35"/>
  <c r="Q35" s="1"/>
  <c r="R35" s="1"/>
  <c r="I52"/>
  <c r="Q52" s="1"/>
  <c r="I56"/>
  <c r="Q56" s="1"/>
  <c r="I77"/>
  <c r="Q77" s="1"/>
  <c r="I14"/>
  <c r="Q14" s="1"/>
  <c r="R14" s="1"/>
  <c r="I21"/>
  <c r="Q21" s="1"/>
  <c r="R21" s="1"/>
  <c r="I23"/>
  <c r="Q23" s="1"/>
  <c r="R23" s="1"/>
  <c r="I25"/>
  <c r="Q25" s="1"/>
  <c r="R25" s="1"/>
  <c r="I36"/>
  <c r="Q36" s="1"/>
  <c r="R36" s="1"/>
  <c r="I80"/>
  <c r="Q80" s="1"/>
  <c r="R80" s="1"/>
  <c r="I18"/>
  <c r="Q18" s="1"/>
  <c r="I13"/>
  <c r="Q13" s="1"/>
  <c r="I17"/>
  <c r="Q17" s="1"/>
  <c r="R17" s="1"/>
  <c r="I20"/>
  <c r="Q20" s="1"/>
  <c r="R20" s="1"/>
  <c r="I24"/>
  <c r="K24" s="1"/>
  <c r="L24" s="1"/>
  <c r="I79"/>
  <c r="Q79" s="1"/>
  <c r="R79" s="1"/>
  <c r="I16"/>
  <c r="Q16" s="1"/>
  <c r="R16" s="1"/>
  <c r="I53"/>
  <c r="Q53" s="1"/>
  <c r="K68" i="4"/>
  <c r="I78" i="11"/>
  <c r="Q78" s="1"/>
  <c r="I81"/>
  <c r="Q81" s="1"/>
  <c r="R81" s="1"/>
  <c r="F68"/>
  <c r="F69" s="1"/>
  <c r="F68" i="4"/>
  <c r="I68" i="11"/>
  <c r="Q68" s="1"/>
  <c r="F77"/>
  <c r="F78"/>
  <c r="K19"/>
  <c r="L19" s="1"/>
  <c r="BM21" i="2"/>
  <c r="H34" i="11"/>
  <c r="BK10" i="2"/>
  <c r="BM9"/>
  <c r="BM10" s="1"/>
  <c r="I34" i="11"/>
  <c r="Q34" s="1"/>
  <c r="BK89" i="2"/>
  <c r="BM88"/>
  <c r="BM89" s="1"/>
  <c r="BK122"/>
  <c r="BM121"/>
  <c r="BM122" s="1"/>
  <c r="BK78"/>
  <c r="BM77"/>
  <c r="BM78" s="1"/>
  <c r="G13" i="5"/>
  <c r="F13" i="11"/>
  <c r="BG134" i="2"/>
  <c r="F82" i="11"/>
  <c r="H13"/>
  <c r="AD127" i="2"/>
  <c r="I15" i="4"/>
  <c r="H15" i="11"/>
  <c r="I17" i="4"/>
  <c r="H17" i="11"/>
  <c r="I22" i="4"/>
  <c r="H22" i="11"/>
  <c r="I35" i="4"/>
  <c r="H35" i="11"/>
  <c r="I53" i="4"/>
  <c r="H52" i="11"/>
  <c r="I57" i="4"/>
  <c r="H56" i="11"/>
  <c r="I79" i="4"/>
  <c r="H77" i="11"/>
  <c r="I81" i="4"/>
  <c r="H79" i="11"/>
  <c r="F34"/>
  <c r="I16" i="4"/>
  <c r="H16" i="11"/>
  <c r="I36" i="4"/>
  <c r="H36" i="11"/>
  <c r="I54" i="4"/>
  <c r="H53" i="11"/>
  <c r="I69" i="4"/>
  <c r="H68" i="11"/>
  <c r="I80" i="4"/>
  <c r="H78" i="11"/>
  <c r="I82" i="4"/>
  <c r="H80" i="11"/>
  <c r="I83" i="4"/>
  <c r="H81" i="11"/>
  <c r="O15"/>
  <c r="O22"/>
  <c r="O26"/>
  <c r="O35"/>
  <c r="Y134" i="2"/>
  <c r="AF134"/>
  <c r="AJ134"/>
  <c r="AN134"/>
  <c r="AR134"/>
  <c r="AV134"/>
  <c r="AZ134"/>
  <c r="BD134"/>
  <c r="F134"/>
  <c r="N134"/>
  <c r="R134"/>
  <c r="W134"/>
  <c r="AA134"/>
  <c r="AH134"/>
  <c r="AL134"/>
  <c r="AP134"/>
  <c r="AT134"/>
  <c r="AX134"/>
  <c r="BB134"/>
  <c r="BF134"/>
  <c r="AD126"/>
  <c r="C134"/>
  <c r="G134"/>
  <c r="I20" i="5"/>
  <c r="K134" i="2"/>
  <c r="O134"/>
  <c r="I24" i="5"/>
  <c r="S134" i="2"/>
  <c r="X134"/>
  <c r="AE134"/>
  <c r="AI134"/>
  <c r="AM134"/>
  <c r="AQ134"/>
  <c r="AU134"/>
  <c r="AY134"/>
  <c r="BC134"/>
  <c r="BJ134"/>
  <c r="I14" i="5"/>
  <c r="D134" i="2"/>
  <c r="I23" i="5"/>
  <c r="P134" i="2"/>
  <c r="I18" i="5"/>
  <c r="H134" i="2"/>
  <c r="I21" i="5"/>
  <c r="L134" i="2"/>
  <c r="I25" i="5"/>
  <c r="T134" i="2"/>
  <c r="AV130"/>
  <c r="AV131" s="1"/>
  <c r="E134"/>
  <c r="I134"/>
  <c r="M134"/>
  <c r="Q134"/>
  <c r="V134"/>
  <c r="Z134"/>
  <c r="AG134"/>
  <c r="AK134"/>
  <c r="AO134"/>
  <c r="AS134"/>
  <c r="AW134"/>
  <c r="BA134"/>
  <c r="BE134"/>
  <c r="I19" i="5"/>
  <c r="J134" i="2"/>
  <c r="AR130"/>
  <c r="AR131" s="1"/>
  <c r="AZ130"/>
  <c r="AZ131" s="1"/>
  <c r="BE130"/>
  <c r="BE131" s="1"/>
  <c r="AT130"/>
  <c r="AT131" s="1"/>
  <c r="AD129"/>
  <c r="I130"/>
  <c r="I131" s="1"/>
  <c r="Q130"/>
  <c r="Q131" s="1"/>
  <c r="X130"/>
  <c r="X131" s="1"/>
  <c r="AI130"/>
  <c r="AI131" s="1"/>
  <c r="BH132"/>
  <c r="BH133" s="1"/>
  <c r="I34" i="4"/>
  <c r="V130" i="2"/>
  <c r="V131" s="1"/>
  <c r="I26" i="4"/>
  <c r="BJ130" i="2"/>
  <c r="BJ131" s="1"/>
  <c r="BC130"/>
  <c r="BC131" s="1"/>
  <c r="AX130"/>
  <c r="AX131" s="1"/>
  <c r="Z130"/>
  <c r="Z131" s="1"/>
  <c r="AP130"/>
  <c r="AP131" s="1"/>
  <c r="AG130"/>
  <c r="AG131" s="1"/>
  <c r="AE130"/>
  <c r="AE131" s="1"/>
  <c r="O130"/>
  <c r="O131" s="1"/>
  <c r="M130"/>
  <c r="M131" s="1"/>
  <c r="G130"/>
  <c r="G131" s="1"/>
  <c r="E130"/>
  <c r="E131" s="1"/>
  <c r="I56" i="5"/>
  <c r="J57" i="4"/>
  <c r="I17" i="5"/>
  <c r="J17" i="4"/>
  <c r="I34" i="5"/>
  <c r="J34" i="4"/>
  <c r="I68" i="5"/>
  <c r="I78"/>
  <c r="J80" i="4"/>
  <c r="I36" i="5"/>
  <c r="J36" i="4"/>
  <c r="I79" i="5"/>
  <c r="J81" i="4"/>
  <c r="I16" i="5"/>
  <c r="J16" i="4"/>
  <c r="I53" i="5"/>
  <c r="J54" i="4"/>
  <c r="I77" i="5"/>
  <c r="J79" i="4"/>
  <c r="I13" i="5"/>
  <c r="I81"/>
  <c r="J83" i="4"/>
  <c r="I15" i="5"/>
  <c r="J15" i="4"/>
  <c r="I22" i="5"/>
  <c r="J22" i="4"/>
  <c r="I26" i="5"/>
  <c r="J26" i="4"/>
  <c r="I35" i="5"/>
  <c r="J35" i="4"/>
  <c r="I52" i="5"/>
  <c r="J53" i="4"/>
  <c r="I80" i="5"/>
  <c r="J82" i="4"/>
  <c r="G36" i="5"/>
  <c r="F36" i="4"/>
  <c r="G79" i="5"/>
  <c r="F81" i="4"/>
  <c r="G82" i="5"/>
  <c r="M82" s="1"/>
  <c r="F84" i="4"/>
  <c r="O84" s="1"/>
  <c r="G35" i="5"/>
  <c r="F35" i="4"/>
  <c r="G52" i="5"/>
  <c r="F53" i="4"/>
  <c r="G80" i="5"/>
  <c r="F82" i="4"/>
  <c r="G53" i="5"/>
  <c r="F54" i="4"/>
  <c r="G56" i="5"/>
  <c r="F57" i="4"/>
  <c r="G77" i="5"/>
  <c r="F79" i="4"/>
  <c r="G34" i="5"/>
  <c r="F34" i="4"/>
  <c r="F69"/>
  <c r="G68" i="5"/>
  <c r="G69" s="1"/>
  <c r="G78"/>
  <c r="F80" i="4"/>
  <c r="G81" i="5"/>
  <c r="F83" i="4"/>
  <c r="G16" i="5"/>
  <c r="F16" i="4"/>
  <c r="F18"/>
  <c r="G18" i="5"/>
  <c r="G15"/>
  <c r="F15" i="4"/>
  <c r="G22" i="5"/>
  <c r="F22" i="4"/>
  <c r="G26" i="5"/>
  <c r="F26" i="4"/>
  <c r="F19"/>
  <c r="G19" i="5"/>
  <c r="G17"/>
  <c r="F17" i="4"/>
  <c r="F20"/>
  <c r="G20" i="5"/>
  <c r="F24" i="4"/>
  <c r="G24" i="5"/>
  <c r="F14" i="4"/>
  <c r="G14" i="5"/>
  <c r="F21" i="4"/>
  <c r="G21" i="5"/>
  <c r="F23" i="4"/>
  <c r="G23" i="5"/>
  <c r="F25" i="4"/>
  <c r="G25" i="5"/>
  <c r="F13" i="4"/>
  <c r="C130" i="2"/>
  <c r="C131" s="1"/>
  <c r="I13" i="4"/>
  <c r="F130" i="2"/>
  <c r="F131" s="1"/>
  <c r="J130"/>
  <c r="J131" s="1"/>
  <c r="I19" i="4"/>
  <c r="N130" i="2"/>
  <c r="N131" s="1"/>
  <c r="R130"/>
  <c r="R131" s="1"/>
  <c r="W130"/>
  <c r="W131" s="1"/>
  <c r="AA130"/>
  <c r="AA131" s="1"/>
  <c r="AH130"/>
  <c r="AH131" s="1"/>
  <c r="AL130"/>
  <c r="AL131" s="1"/>
  <c r="AO130"/>
  <c r="AO131" s="1"/>
  <c r="AS130"/>
  <c r="AS131" s="1"/>
  <c r="AW130"/>
  <c r="AW131" s="1"/>
  <c r="BA130"/>
  <c r="BA131" s="1"/>
  <c r="BD130"/>
  <c r="BD131" s="1"/>
  <c r="J13" i="4"/>
  <c r="J20"/>
  <c r="J24"/>
  <c r="S130" i="2"/>
  <c r="S131" s="1"/>
  <c r="I24" i="4"/>
  <c r="J14"/>
  <c r="J18"/>
  <c r="J21"/>
  <c r="J23"/>
  <c r="J25"/>
  <c r="K130" i="2"/>
  <c r="K131" s="1"/>
  <c r="I20" i="4"/>
  <c r="D130" i="2"/>
  <c r="D131" s="1"/>
  <c r="I14" i="4"/>
  <c r="H130" i="2"/>
  <c r="H131" s="1"/>
  <c r="I18" i="4"/>
  <c r="L130" i="2"/>
  <c r="L131" s="1"/>
  <c r="I21" i="4"/>
  <c r="P130" i="2"/>
  <c r="P131" s="1"/>
  <c r="I23" i="4"/>
  <c r="T130" i="2"/>
  <c r="T131" s="1"/>
  <c r="I25" i="4"/>
  <c r="Y130" i="2"/>
  <c r="Y131" s="1"/>
  <c r="AF130"/>
  <c r="AF131" s="1"/>
  <c r="AJ130"/>
  <c r="AJ131" s="1"/>
  <c r="AM130"/>
  <c r="AM131" s="1"/>
  <c r="AQ130"/>
  <c r="AQ131" s="1"/>
  <c r="AU130"/>
  <c r="AU131" s="1"/>
  <c r="AY130"/>
  <c r="AY131" s="1"/>
  <c r="BB130"/>
  <c r="BB131" s="1"/>
  <c r="BF130"/>
  <c r="BF131" s="1"/>
  <c r="AV132"/>
  <c r="AV133" s="1"/>
  <c r="AK130"/>
  <c r="AK131" s="1"/>
  <c r="AN130"/>
  <c r="AN131" s="1"/>
  <c r="J19" i="4"/>
  <c r="AS132" i="2"/>
  <c r="AS133" s="1"/>
  <c r="J128"/>
  <c r="AA128"/>
  <c r="AA132" s="1"/>
  <c r="AA133" s="1"/>
  <c r="AN128"/>
  <c r="AG128"/>
  <c r="H35" i="4" s="1"/>
  <c r="AH128" i="2"/>
  <c r="AH132" s="1"/>
  <c r="AH133" s="1"/>
  <c r="BB128"/>
  <c r="BB132" s="1"/>
  <c r="BB133" s="1"/>
  <c r="AD11"/>
  <c r="AD12" s="1"/>
  <c r="W128"/>
  <c r="W132" s="1"/>
  <c r="W133" s="1"/>
  <c r="BF128"/>
  <c r="H83" i="4" s="1"/>
  <c r="AR128" i="2"/>
  <c r="AR132" s="1"/>
  <c r="AR133" s="1"/>
  <c r="BE128"/>
  <c r="BE132" s="1"/>
  <c r="BE133" s="1"/>
  <c r="AO128"/>
  <c r="AY128"/>
  <c r="AY132" s="1"/>
  <c r="AY133" s="1"/>
  <c r="N128"/>
  <c r="N132" s="1"/>
  <c r="N133" s="1"/>
  <c r="AK128"/>
  <c r="AT128"/>
  <c r="AT132" s="1"/>
  <c r="AT133" s="1"/>
  <c r="BJ128"/>
  <c r="BJ132" s="1"/>
  <c r="BJ133" s="1"/>
  <c r="Q128"/>
  <c r="Q132" s="1"/>
  <c r="Q133" s="1"/>
  <c r="I128"/>
  <c r="I132" s="1"/>
  <c r="I133" s="1"/>
  <c r="AF128"/>
  <c r="AF132" s="1"/>
  <c r="AF133" s="1"/>
  <c r="AJ128"/>
  <c r="H36" i="4" s="1"/>
  <c r="AM128" i="2"/>
  <c r="AM132" s="1"/>
  <c r="AM133" s="1"/>
  <c r="AQ128"/>
  <c r="AQ132" s="1"/>
  <c r="AQ133" s="1"/>
  <c r="BA128"/>
  <c r="BA132" s="1"/>
  <c r="BA133" s="1"/>
  <c r="BD128"/>
  <c r="H82" i="4" s="1"/>
  <c r="M128" i="2"/>
  <c r="H22" i="4" s="1"/>
  <c r="V128" i="2"/>
  <c r="H26" i="4" s="1"/>
  <c r="M26" s="1"/>
  <c r="N26" s="1"/>
  <c r="Z128" i="2"/>
  <c r="Z132" s="1"/>
  <c r="Z133" s="1"/>
  <c r="H128"/>
  <c r="K128"/>
  <c r="O128"/>
  <c r="O132" s="1"/>
  <c r="O133" s="1"/>
  <c r="S128"/>
  <c r="X128"/>
  <c r="X132" s="1"/>
  <c r="X133" s="1"/>
  <c r="C128"/>
  <c r="G128"/>
  <c r="H17" i="4" s="1"/>
  <c r="AE128" i="2"/>
  <c r="AP128"/>
  <c r="H68" i="4" s="1"/>
  <c r="AU128" i="2"/>
  <c r="AU132" s="1"/>
  <c r="AU133" s="1"/>
  <c r="AZ128"/>
  <c r="AZ132" s="1"/>
  <c r="AZ133" s="1"/>
  <c r="BC128"/>
  <c r="H81" i="4" s="1"/>
  <c r="L128" i="2"/>
  <c r="P128"/>
  <c r="T128"/>
  <c r="Y128"/>
  <c r="Y132" s="1"/>
  <c r="Y133" s="1"/>
  <c r="AX128"/>
  <c r="H80" i="4" s="1"/>
  <c r="AW128" i="2"/>
  <c r="H79" i="4" s="1"/>
  <c r="AL128" i="2"/>
  <c r="AI128"/>
  <c r="AI132" s="1"/>
  <c r="AI133" s="1"/>
  <c r="R128"/>
  <c r="R132" s="1"/>
  <c r="R133" s="1"/>
  <c r="F128"/>
  <c r="H16" i="4" s="1"/>
  <c r="D128" i="2"/>
  <c r="E128"/>
  <c r="H15" i="4" s="1"/>
  <c r="K56" i="11" l="1"/>
  <c r="L56" s="1"/>
  <c r="K35"/>
  <c r="L35" s="1"/>
  <c r="K22"/>
  <c r="L22" s="1"/>
  <c r="O19"/>
  <c r="O23"/>
  <c r="O14"/>
  <c r="O56"/>
  <c r="AD135" i="2"/>
  <c r="R18" i="11"/>
  <c r="R56"/>
  <c r="R53"/>
  <c r="F54"/>
  <c r="R52"/>
  <c r="O36"/>
  <c r="O17"/>
  <c r="K80"/>
  <c r="L80" s="1"/>
  <c r="K36"/>
  <c r="L36" s="1"/>
  <c r="K25"/>
  <c r="L25" s="1"/>
  <c r="I5" i="4"/>
  <c r="BI127" i="2"/>
  <c r="K36" i="4"/>
  <c r="O18" i="11"/>
  <c r="K21"/>
  <c r="L21" s="1"/>
  <c r="K17"/>
  <c r="L17" s="1"/>
  <c r="O25"/>
  <c r="M36" i="4"/>
  <c r="N36" s="1"/>
  <c r="O52" i="11"/>
  <c r="O20"/>
  <c r="R78"/>
  <c r="K15"/>
  <c r="L15" s="1"/>
  <c r="M16" i="4"/>
  <c r="N16" s="1"/>
  <c r="I28" i="11"/>
  <c r="O80"/>
  <c r="O21"/>
  <c r="K79"/>
  <c r="L79" s="1"/>
  <c r="K26"/>
  <c r="L26" s="1"/>
  <c r="I54"/>
  <c r="O24"/>
  <c r="O79"/>
  <c r="I83"/>
  <c r="K78"/>
  <c r="L78" s="1"/>
  <c r="K53"/>
  <c r="L53" s="1"/>
  <c r="K16"/>
  <c r="L16" s="1"/>
  <c r="K18"/>
  <c r="L18" s="1"/>
  <c r="O16"/>
  <c r="K14"/>
  <c r="L14" s="1"/>
  <c r="R77"/>
  <c r="R13"/>
  <c r="K81"/>
  <c r="L81" s="1"/>
  <c r="O53"/>
  <c r="O24" i="4"/>
  <c r="R68" i="11"/>
  <c r="R69" s="1"/>
  <c r="O23" i="4"/>
  <c r="O81" i="11"/>
  <c r="Q83"/>
  <c r="O78"/>
  <c r="O68"/>
  <c r="Q28"/>
  <c r="Q54"/>
  <c r="Q69"/>
  <c r="K20"/>
  <c r="L20" s="1"/>
  <c r="K23"/>
  <c r="L23" s="1"/>
  <c r="M17" i="4"/>
  <c r="N17" s="1"/>
  <c r="H34"/>
  <c r="H37" s="1"/>
  <c r="O20"/>
  <c r="M15"/>
  <c r="N15" s="1"/>
  <c r="I69" i="11"/>
  <c r="M80" i="4"/>
  <c r="N80" s="1"/>
  <c r="M81"/>
  <c r="N81" s="1"/>
  <c r="O21"/>
  <c r="M35"/>
  <c r="N35" s="1"/>
  <c r="O77" i="11"/>
  <c r="M82" i="4"/>
  <c r="N82" s="1"/>
  <c r="M83"/>
  <c r="N83" s="1"/>
  <c r="M22"/>
  <c r="N22" s="1"/>
  <c r="O14"/>
  <c r="C14" i="11"/>
  <c r="M14" s="1"/>
  <c r="N14" s="1"/>
  <c r="H14" i="4"/>
  <c r="M14" s="1"/>
  <c r="N14" s="1"/>
  <c r="C53" i="11"/>
  <c r="M53" s="1"/>
  <c r="N53" s="1"/>
  <c r="H54" i="4"/>
  <c r="M54" s="1"/>
  <c r="N54" s="1"/>
  <c r="C25" i="11"/>
  <c r="M25" s="1"/>
  <c r="N25" s="1"/>
  <c r="H25" i="4"/>
  <c r="M25" s="1"/>
  <c r="N25" s="1"/>
  <c r="C21" i="11"/>
  <c r="M21" s="1"/>
  <c r="N21" s="1"/>
  <c r="H21" i="4"/>
  <c r="M21" s="1"/>
  <c r="N21" s="1"/>
  <c r="H69"/>
  <c r="M68"/>
  <c r="N68" s="1"/>
  <c r="C18" i="11"/>
  <c r="M18" s="1"/>
  <c r="N18" s="1"/>
  <c r="H18" i="4"/>
  <c r="M18" s="1"/>
  <c r="N18" s="1"/>
  <c r="C52" i="11"/>
  <c r="H53" i="4"/>
  <c r="C19" i="11"/>
  <c r="M19" s="1"/>
  <c r="N19" s="1"/>
  <c r="H19" i="4"/>
  <c r="M19" s="1"/>
  <c r="N19" s="1"/>
  <c r="H85"/>
  <c r="M79"/>
  <c r="N79" s="1"/>
  <c r="C23" i="11"/>
  <c r="M23" s="1"/>
  <c r="N23" s="1"/>
  <c r="H23" i="4"/>
  <c r="M23" s="1"/>
  <c r="N23" s="1"/>
  <c r="C13" i="11"/>
  <c r="M13" s="1"/>
  <c r="N13" s="1"/>
  <c r="H13" i="4"/>
  <c r="C24" i="11"/>
  <c r="M24" s="1"/>
  <c r="N24" s="1"/>
  <c r="H24" i="4"/>
  <c r="M24" s="1"/>
  <c r="N24" s="1"/>
  <c r="C20" i="11"/>
  <c r="M20" s="1"/>
  <c r="N20" s="1"/>
  <c r="H20" i="4"/>
  <c r="M20" s="1"/>
  <c r="N20" s="1"/>
  <c r="C56" i="11"/>
  <c r="M56" s="1"/>
  <c r="N56" s="1"/>
  <c r="H57" i="4"/>
  <c r="M57" s="1"/>
  <c r="N57" s="1"/>
  <c r="O16"/>
  <c r="O25"/>
  <c r="O54"/>
  <c r="O36"/>
  <c r="O34"/>
  <c r="O83"/>
  <c r="O18"/>
  <c r="O13"/>
  <c r="O79"/>
  <c r="O81"/>
  <c r="O57"/>
  <c r="O19"/>
  <c r="O35"/>
  <c r="O15"/>
  <c r="O68"/>
  <c r="O82"/>
  <c r="O26"/>
  <c r="O80"/>
  <c r="O17"/>
  <c r="O53"/>
  <c r="O22"/>
  <c r="I37"/>
  <c r="I5" i="11"/>
  <c r="K16" i="4"/>
  <c r="K81"/>
  <c r="K80"/>
  <c r="K17"/>
  <c r="K57"/>
  <c r="O13" i="11"/>
  <c r="K34"/>
  <c r="L34" s="1"/>
  <c r="I55" i="4"/>
  <c r="K54"/>
  <c r="F83" i="11"/>
  <c r="R82"/>
  <c r="I85" i="4"/>
  <c r="Q37" i="11"/>
  <c r="R34"/>
  <c r="R37" s="1"/>
  <c r="M25" i="5"/>
  <c r="K82" i="4"/>
  <c r="K83"/>
  <c r="M13" i="5"/>
  <c r="C34" i="11"/>
  <c r="M34" s="1"/>
  <c r="N34" s="1"/>
  <c r="F7"/>
  <c r="G15" s="1"/>
  <c r="BM126" i="2"/>
  <c r="K22" i="4"/>
  <c r="K35"/>
  <c r="K15"/>
  <c r="L15" s="1"/>
  <c r="I37" i="11"/>
  <c r="O34"/>
  <c r="D15" i="5"/>
  <c r="K15" s="1"/>
  <c r="L15" s="1"/>
  <c r="C15" i="11"/>
  <c r="D78" i="5"/>
  <c r="K78" s="1"/>
  <c r="L78" s="1"/>
  <c r="C78" i="11"/>
  <c r="D68" i="5"/>
  <c r="D69" s="1"/>
  <c r="C68" i="11"/>
  <c r="D17" i="5"/>
  <c r="K17" s="1"/>
  <c r="L17" s="1"/>
  <c r="C17" i="11"/>
  <c r="D26" i="5"/>
  <c r="K26" s="1"/>
  <c r="L26" s="1"/>
  <c r="C26" i="11"/>
  <c r="D80" i="5"/>
  <c r="K80" s="1"/>
  <c r="L80" s="1"/>
  <c r="C80" i="11"/>
  <c r="D36" i="5"/>
  <c r="K36" s="1"/>
  <c r="L36" s="1"/>
  <c r="C36" i="11"/>
  <c r="D81" i="5"/>
  <c r="K81" s="1"/>
  <c r="L81" s="1"/>
  <c r="C81" i="11"/>
  <c r="BI126" i="2"/>
  <c r="F5" i="11"/>
  <c r="F37"/>
  <c r="H28"/>
  <c r="K28" s="1"/>
  <c r="L28" s="1"/>
  <c r="K13"/>
  <c r="L13" s="1"/>
  <c r="D16" i="5"/>
  <c r="K16" s="1"/>
  <c r="L16" s="1"/>
  <c r="C16" i="11"/>
  <c r="D77" i="5"/>
  <c r="C77" i="11"/>
  <c r="D79" i="5"/>
  <c r="K79" s="1"/>
  <c r="L79" s="1"/>
  <c r="C79" i="11"/>
  <c r="D22" i="5"/>
  <c r="K22" s="1"/>
  <c r="L22" s="1"/>
  <c r="C22" i="11"/>
  <c r="D35" i="5"/>
  <c r="K35" s="1"/>
  <c r="L35" s="1"/>
  <c r="C35" i="11"/>
  <c r="H69"/>
  <c r="K68"/>
  <c r="L68" s="1"/>
  <c r="K77"/>
  <c r="L77" s="1"/>
  <c r="H83"/>
  <c r="K83" s="1"/>
  <c r="L83" s="1"/>
  <c r="H54"/>
  <c r="K52"/>
  <c r="L52" s="1"/>
  <c r="H5"/>
  <c r="O82"/>
  <c r="M52"/>
  <c r="N52" s="1"/>
  <c r="H37"/>
  <c r="M24" i="5"/>
  <c r="M23"/>
  <c r="M14"/>
  <c r="M20"/>
  <c r="M19"/>
  <c r="M18"/>
  <c r="M21"/>
  <c r="BI129" i="2"/>
  <c r="AD134"/>
  <c r="I5" i="5"/>
  <c r="D13"/>
  <c r="K13" s="1"/>
  <c r="L13" s="1"/>
  <c r="AD128" i="2"/>
  <c r="H5" i="4" s="1"/>
  <c r="F37"/>
  <c r="AD130" i="2"/>
  <c r="AD131" s="1"/>
  <c r="M68" i="5"/>
  <c r="G37"/>
  <c r="M80"/>
  <c r="M35"/>
  <c r="M22"/>
  <c r="M81"/>
  <c r="M77"/>
  <c r="M16"/>
  <c r="M36"/>
  <c r="M17"/>
  <c r="M52"/>
  <c r="M26"/>
  <c r="M15"/>
  <c r="M53"/>
  <c r="M79"/>
  <c r="M78"/>
  <c r="M34"/>
  <c r="M56"/>
  <c r="D34"/>
  <c r="K34" s="1"/>
  <c r="L34" s="1"/>
  <c r="D14"/>
  <c r="D53"/>
  <c r="K53" s="1"/>
  <c r="L53" s="1"/>
  <c r="D25"/>
  <c r="D21"/>
  <c r="D24"/>
  <c r="D20"/>
  <c r="D56"/>
  <c r="K56" s="1"/>
  <c r="L56" s="1"/>
  <c r="D23"/>
  <c r="D18"/>
  <c r="D52"/>
  <c r="K52" s="1"/>
  <c r="L52" s="1"/>
  <c r="D19"/>
  <c r="I28"/>
  <c r="I69"/>
  <c r="J69" i="4"/>
  <c r="J55"/>
  <c r="K53"/>
  <c r="J85"/>
  <c r="K79"/>
  <c r="L79" s="1"/>
  <c r="J37"/>
  <c r="K34"/>
  <c r="I54" i="5"/>
  <c r="I83"/>
  <c r="I37"/>
  <c r="G83"/>
  <c r="G54"/>
  <c r="F85" i="4"/>
  <c r="F55"/>
  <c r="F5"/>
  <c r="F28" s="1"/>
  <c r="G5" i="5"/>
  <c r="F7" i="4"/>
  <c r="G7" i="5"/>
  <c r="H60" s="1"/>
  <c r="E132" i="2"/>
  <c r="E133" s="1"/>
  <c r="AX132"/>
  <c r="AX133" s="1"/>
  <c r="AP132"/>
  <c r="AP133" s="1"/>
  <c r="M132"/>
  <c r="M133" s="1"/>
  <c r="BC132"/>
  <c r="BC133" s="1"/>
  <c r="BD132"/>
  <c r="BD133" s="1"/>
  <c r="AJ132"/>
  <c r="AJ133" s="1"/>
  <c r="BF132"/>
  <c r="BF133" s="1"/>
  <c r="AE132"/>
  <c r="AE133" s="1"/>
  <c r="AG132"/>
  <c r="AG133" s="1"/>
  <c r="F132"/>
  <c r="F133" s="1"/>
  <c r="AW132"/>
  <c r="AW133" s="1"/>
  <c r="G132"/>
  <c r="G133" s="1"/>
  <c r="V132"/>
  <c r="V133" s="1"/>
  <c r="I28" i="4"/>
  <c r="D132" i="2"/>
  <c r="D133" s="1"/>
  <c r="S132"/>
  <c r="S133" s="1"/>
  <c r="L132"/>
  <c r="L133" s="1"/>
  <c r="T132"/>
  <c r="T133" s="1"/>
  <c r="J132"/>
  <c r="J133" s="1"/>
  <c r="AN132"/>
  <c r="AN133" s="1"/>
  <c r="C132"/>
  <c r="C133" s="1"/>
  <c r="J5" i="4"/>
  <c r="AL132" i="2"/>
  <c r="AL133" s="1"/>
  <c r="K25" i="4"/>
  <c r="K21"/>
  <c r="K14"/>
  <c r="K24"/>
  <c r="K132" i="2"/>
  <c r="K133" s="1"/>
  <c r="AK132"/>
  <c r="AK133" s="1"/>
  <c r="P132"/>
  <c r="P133" s="1"/>
  <c r="H132"/>
  <c r="H133" s="1"/>
  <c r="AO132"/>
  <c r="AO133" s="1"/>
  <c r="K19" i="4"/>
  <c r="K23"/>
  <c r="K18"/>
  <c r="K13"/>
  <c r="K20"/>
  <c r="BI7" i="2"/>
  <c r="Q85" i="11" l="1"/>
  <c r="R28"/>
  <c r="K69"/>
  <c r="L69" s="1"/>
  <c r="G44" i="4"/>
  <c r="G108"/>
  <c r="R54" i="11"/>
  <c r="BI135" i="2"/>
  <c r="O54" i="11"/>
  <c r="I85"/>
  <c r="K54"/>
  <c r="L54" s="1"/>
  <c r="R83"/>
  <c r="Q5"/>
  <c r="R5" s="1"/>
  <c r="M34" i="4"/>
  <c r="N34" s="1"/>
  <c r="K68" i="5"/>
  <c r="L68" s="1"/>
  <c r="C54" i="11"/>
  <c r="M54" s="1"/>
  <c r="N54" s="1"/>
  <c r="M5" i="4"/>
  <c r="N5" s="1"/>
  <c r="M85"/>
  <c r="N85" s="1"/>
  <c r="M69"/>
  <c r="N69" s="1"/>
  <c r="M37"/>
  <c r="N37" s="1"/>
  <c r="M13"/>
  <c r="N13" s="1"/>
  <c r="H28"/>
  <c r="H55"/>
  <c r="M55" s="1"/>
  <c r="N55" s="1"/>
  <c r="M53"/>
  <c r="N53" s="1"/>
  <c r="O85"/>
  <c r="O5"/>
  <c r="O55"/>
  <c r="G14"/>
  <c r="G96"/>
  <c r="G94"/>
  <c r="G97"/>
  <c r="G95"/>
  <c r="G93"/>
  <c r="G110"/>
  <c r="G109"/>
  <c r="G100"/>
  <c r="G98"/>
  <c r="G104"/>
  <c r="G103"/>
  <c r="G101"/>
  <c r="G92"/>
  <c r="G102"/>
  <c r="G105"/>
  <c r="G99"/>
  <c r="G111"/>
  <c r="K69"/>
  <c r="L69" s="1"/>
  <c r="O69"/>
  <c r="O37"/>
  <c r="L80"/>
  <c r="L19"/>
  <c r="L24"/>
  <c r="L53"/>
  <c r="L35"/>
  <c r="L36"/>
  <c r="L20"/>
  <c r="L14"/>
  <c r="L83"/>
  <c r="L81"/>
  <c r="L21"/>
  <c r="L34"/>
  <c r="L22"/>
  <c r="L82"/>
  <c r="L16"/>
  <c r="L13"/>
  <c r="L25"/>
  <c r="L68"/>
  <c r="L57"/>
  <c r="L23"/>
  <c r="L18"/>
  <c r="L54"/>
  <c r="L17"/>
  <c r="O5" i="11"/>
  <c r="BI130" i="2"/>
  <c r="BI131" s="1"/>
  <c r="G77" i="11"/>
  <c r="G81"/>
  <c r="G91"/>
  <c r="C5"/>
  <c r="M5" s="1"/>
  <c r="N5" s="1"/>
  <c r="BI128" i="2"/>
  <c r="BI132" s="1"/>
  <c r="BI133" s="1"/>
  <c r="D83" i="5"/>
  <c r="K83" s="1"/>
  <c r="L83" s="1"/>
  <c r="K55" i="4"/>
  <c r="K77" i="5"/>
  <c r="L77" s="1"/>
  <c r="O37" i="11"/>
  <c r="G16"/>
  <c r="G35"/>
  <c r="G13"/>
  <c r="G22"/>
  <c r="G69"/>
  <c r="G19"/>
  <c r="G36"/>
  <c r="G82"/>
  <c r="G27"/>
  <c r="G96"/>
  <c r="G64"/>
  <c r="G106"/>
  <c r="G100"/>
  <c r="G95"/>
  <c r="G90"/>
  <c r="G102"/>
  <c r="G107"/>
  <c r="G61"/>
  <c r="G63"/>
  <c r="G48"/>
  <c r="G52"/>
  <c r="G17"/>
  <c r="G26"/>
  <c r="G79"/>
  <c r="G14"/>
  <c r="G23"/>
  <c r="G78"/>
  <c r="G49"/>
  <c r="G74"/>
  <c r="G42"/>
  <c r="G114"/>
  <c r="G98"/>
  <c r="G93"/>
  <c r="G113"/>
  <c r="G99"/>
  <c r="G73"/>
  <c r="G115"/>
  <c r="G44"/>
  <c r="G60"/>
  <c r="F6"/>
  <c r="G6" s="1"/>
  <c r="G45"/>
  <c r="G94"/>
  <c r="G112"/>
  <c r="G97"/>
  <c r="G108"/>
  <c r="G47"/>
  <c r="G67"/>
  <c r="G43"/>
  <c r="G89"/>
  <c r="G72"/>
  <c r="G109"/>
  <c r="G101"/>
  <c r="G92"/>
  <c r="G62"/>
  <c r="G46"/>
  <c r="G54"/>
  <c r="G56"/>
  <c r="G20"/>
  <c r="G18"/>
  <c r="G24"/>
  <c r="G68"/>
  <c r="G21"/>
  <c r="G53"/>
  <c r="G25"/>
  <c r="G80"/>
  <c r="G34"/>
  <c r="G6" i="5"/>
  <c r="H6" s="1"/>
  <c r="BI134" i="2"/>
  <c r="G83" i="11"/>
  <c r="K5"/>
  <c r="L5" s="1"/>
  <c r="G37"/>
  <c r="F85"/>
  <c r="G85" s="1"/>
  <c r="H95" i="5"/>
  <c r="H91"/>
  <c r="K37" i="11"/>
  <c r="L37" s="1"/>
  <c r="H85"/>
  <c r="M35"/>
  <c r="N35" s="1"/>
  <c r="M22"/>
  <c r="N22" s="1"/>
  <c r="M79"/>
  <c r="N79" s="1"/>
  <c r="C83"/>
  <c r="M77"/>
  <c r="N77" s="1"/>
  <c r="M16"/>
  <c r="N16" s="1"/>
  <c r="F28"/>
  <c r="G5"/>
  <c r="M81"/>
  <c r="N81" s="1"/>
  <c r="M36"/>
  <c r="N36" s="1"/>
  <c r="M80"/>
  <c r="N80" s="1"/>
  <c r="M26"/>
  <c r="N26" s="1"/>
  <c r="M17"/>
  <c r="N17" s="1"/>
  <c r="C69"/>
  <c r="M68"/>
  <c r="N68" s="1"/>
  <c r="M78"/>
  <c r="N78" s="1"/>
  <c r="M15"/>
  <c r="N15" s="1"/>
  <c r="C28"/>
  <c r="M28" s="1"/>
  <c r="N28" s="1"/>
  <c r="C37"/>
  <c r="H98" i="5"/>
  <c r="H93"/>
  <c r="H94"/>
  <c r="H99"/>
  <c r="H100"/>
  <c r="H97"/>
  <c r="H90"/>
  <c r="H102"/>
  <c r="H101"/>
  <c r="H89"/>
  <c r="H96"/>
  <c r="H92"/>
  <c r="H15"/>
  <c r="H112"/>
  <c r="H106"/>
  <c r="H113"/>
  <c r="H107"/>
  <c r="H114"/>
  <c r="H108"/>
  <c r="H109"/>
  <c r="H115"/>
  <c r="M5"/>
  <c r="M37"/>
  <c r="AD132" i="2"/>
  <c r="AD133" s="1"/>
  <c r="M54" i="5"/>
  <c r="D37"/>
  <c r="K37" s="1"/>
  <c r="L37" s="1"/>
  <c r="G74" i="4"/>
  <c r="K19" i="5"/>
  <c r="L19" s="1"/>
  <c r="D54"/>
  <c r="K54" s="1"/>
  <c r="L54" s="1"/>
  <c r="K18"/>
  <c r="L18" s="1"/>
  <c r="K23"/>
  <c r="L23" s="1"/>
  <c r="D28"/>
  <c r="K28" s="1"/>
  <c r="L28" s="1"/>
  <c r="D5"/>
  <c r="K20"/>
  <c r="L20" s="1"/>
  <c r="K24"/>
  <c r="L24" s="1"/>
  <c r="K21"/>
  <c r="L21" s="1"/>
  <c r="K25"/>
  <c r="L25" s="1"/>
  <c r="K14"/>
  <c r="L14" s="1"/>
  <c r="J87" i="4"/>
  <c r="K85"/>
  <c r="I85" i="5"/>
  <c r="K69"/>
  <c r="L69" s="1"/>
  <c r="G17" i="4"/>
  <c r="G85" i="5"/>
  <c r="H85" s="1"/>
  <c r="G20" i="4"/>
  <c r="G67"/>
  <c r="G18"/>
  <c r="G43"/>
  <c r="G13"/>
  <c r="G36"/>
  <c r="G5"/>
  <c r="G53"/>
  <c r="G73"/>
  <c r="G84"/>
  <c r="G60"/>
  <c r="G21"/>
  <c r="G27"/>
  <c r="G16"/>
  <c r="G19"/>
  <c r="G49"/>
  <c r="G37"/>
  <c r="G79"/>
  <c r="G83"/>
  <c r="G72"/>
  <c r="G35"/>
  <c r="G64"/>
  <c r="G24"/>
  <c r="G26"/>
  <c r="G22"/>
  <c r="G50"/>
  <c r="G46"/>
  <c r="G45"/>
  <c r="G63"/>
  <c r="G57"/>
  <c r="G54"/>
  <c r="G82"/>
  <c r="G61"/>
  <c r="F6"/>
  <c r="G6" s="1"/>
  <c r="G23"/>
  <c r="G15"/>
  <c r="G25"/>
  <c r="G42"/>
  <c r="G47"/>
  <c r="G48"/>
  <c r="G34"/>
  <c r="G81"/>
  <c r="G80"/>
  <c r="G69"/>
  <c r="G68"/>
  <c r="G85"/>
  <c r="G62"/>
  <c r="G55"/>
  <c r="G87"/>
  <c r="H22" i="5"/>
  <c r="H23"/>
  <c r="H21"/>
  <c r="H18"/>
  <c r="H16"/>
  <c r="H14"/>
  <c r="H17"/>
  <c r="H25"/>
  <c r="H19"/>
  <c r="H81"/>
  <c r="H44"/>
  <c r="H56"/>
  <c r="H36"/>
  <c r="H61"/>
  <c r="H27"/>
  <c r="H72"/>
  <c r="H53"/>
  <c r="H77"/>
  <c r="H42"/>
  <c r="H73"/>
  <c r="H46"/>
  <c r="H45"/>
  <c r="H62"/>
  <c r="H35"/>
  <c r="H34"/>
  <c r="H43"/>
  <c r="H47"/>
  <c r="H80"/>
  <c r="H63"/>
  <c r="H67"/>
  <c r="H78"/>
  <c r="H82"/>
  <c r="H48"/>
  <c r="H79"/>
  <c r="H64"/>
  <c r="H37"/>
  <c r="H68"/>
  <c r="H52"/>
  <c r="H74"/>
  <c r="H83"/>
  <c r="H49"/>
  <c r="H69"/>
  <c r="H54"/>
  <c r="H13"/>
  <c r="H5"/>
  <c r="G28"/>
  <c r="H26"/>
  <c r="H24"/>
  <c r="H20"/>
  <c r="BK7" i="2"/>
  <c r="BM7" s="1"/>
  <c r="BI11"/>
  <c r="BI12" s="1"/>
  <c r="BK129"/>
  <c r="BK135" s="1"/>
  <c r="K85" i="11" l="1"/>
  <c r="L85" s="1"/>
  <c r="H87" i="4"/>
  <c r="M87" s="1"/>
  <c r="N87" s="1"/>
  <c r="O87"/>
  <c r="L55"/>
  <c r="L85"/>
  <c r="K87"/>
  <c r="L87" s="1"/>
  <c r="G7" i="11"/>
  <c r="G28"/>
  <c r="R85"/>
  <c r="I7"/>
  <c r="J109" s="1"/>
  <c r="BM129" i="2"/>
  <c r="BM134" s="1"/>
  <c r="O85" i="11"/>
  <c r="C85"/>
  <c r="M37"/>
  <c r="N37" s="1"/>
  <c r="M69"/>
  <c r="N69" s="1"/>
  <c r="M83"/>
  <c r="N83" s="1"/>
  <c r="I7" i="5"/>
  <c r="BK134" i="2"/>
  <c r="D85" i="5"/>
  <c r="K85" s="1"/>
  <c r="L85" s="1"/>
  <c r="M85"/>
  <c r="K5"/>
  <c r="L5" s="1"/>
  <c r="G7" i="4"/>
  <c r="G28"/>
  <c r="H28" i="5"/>
  <c r="H7"/>
  <c r="BK128" i="2"/>
  <c r="H7" i="4" s="1"/>
  <c r="BK11" i="2"/>
  <c r="J7" i="4"/>
  <c r="O7" s="1"/>
  <c r="K5"/>
  <c r="M7" l="1"/>
  <c r="N7" s="1"/>
  <c r="H6"/>
  <c r="L5"/>
  <c r="J63" i="11"/>
  <c r="J78"/>
  <c r="J56"/>
  <c r="J48"/>
  <c r="J73"/>
  <c r="J20"/>
  <c r="J35"/>
  <c r="J114"/>
  <c r="J17"/>
  <c r="J37"/>
  <c r="J80"/>
  <c r="J96"/>
  <c r="J77"/>
  <c r="J19"/>
  <c r="J69"/>
  <c r="J95"/>
  <c r="J52"/>
  <c r="J64"/>
  <c r="J47"/>
  <c r="J7"/>
  <c r="J54"/>
  <c r="J68"/>
  <c r="J36"/>
  <c r="J62"/>
  <c r="J27"/>
  <c r="J89"/>
  <c r="J79"/>
  <c r="J16"/>
  <c r="J25"/>
  <c r="J82"/>
  <c r="J107"/>
  <c r="J91"/>
  <c r="J23"/>
  <c r="J42"/>
  <c r="J94"/>
  <c r="J108"/>
  <c r="J85"/>
  <c r="J24"/>
  <c r="J34"/>
  <c r="J18"/>
  <c r="J60"/>
  <c r="J112"/>
  <c r="J102"/>
  <c r="J83"/>
  <c r="J15"/>
  <c r="J81"/>
  <c r="J49"/>
  <c r="J44"/>
  <c r="J90"/>
  <c r="J93"/>
  <c r="J28"/>
  <c r="J5"/>
  <c r="J26"/>
  <c r="J13"/>
  <c r="J14"/>
  <c r="J22"/>
  <c r="J53"/>
  <c r="J21"/>
  <c r="J74"/>
  <c r="J67"/>
  <c r="J61"/>
  <c r="J46"/>
  <c r="O7"/>
  <c r="J97"/>
  <c r="J113"/>
  <c r="J106"/>
  <c r="I6"/>
  <c r="Q6" s="1"/>
  <c r="R6" s="1"/>
  <c r="J115"/>
  <c r="J72"/>
  <c r="J45"/>
  <c r="J43"/>
  <c r="J100"/>
  <c r="J101"/>
  <c r="J92"/>
  <c r="J99"/>
  <c r="J98"/>
  <c r="BK12" i="2"/>
  <c r="BM11"/>
  <c r="BM12" s="1"/>
  <c r="C7" i="11"/>
  <c r="D97" s="1"/>
  <c r="BM128" i="2"/>
  <c r="J91" i="5"/>
  <c r="J95"/>
  <c r="M85" i="11"/>
  <c r="N85" s="1"/>
  <c r="J100" i="5"/>
  <c r="J98"/>
  <c r="J93"/>
  <c r="J89"/>
  <c r="J96"/>
  <c r="J101"/>
  <c r="J90"/>
  <c r="J99"/>
  <c r="J94"/>
  <c r="J97"/>
  <c r="J102"/>
  <c r="J92"/>
  <c r="J45"/>
  <c r="J68"/>
  <c r="J80"/>
  <c r="J35"/>
  <c r="J23"/>
  <c r="J42"/>
  <c r="J69"/>
  <c r="J22"/>
  <c r="J16"/>
  <c r="J25"/>
  <c r="J64"/>
  <c r="J36"/>
  <c r="J77"/>
  <c r="J13"/>
  <c r="J19"/>
  <c r="J46"/>
  <c r="J54"/>
  <c r="J56"/>
  <c r="J15"/>
  <c r="J14"/>
  <c r="J74"/>
  <c r="M7"/>
  <c r="J106"/>
  <c r="J113"/>
  <c r="J114"/>
  <c r="J112"/>
  <c r="J107"/>
  <c r="J108"/>
  <c r="J109"/>
  <c r="J115"/>
  <c r="J60"/>
  <c r="J37"/>
  <c r="J28"/>
  <c r="J34"/>
  <c r="J53"/>
  <c r="J17"/>
  <c r="J78"/>
  <c r="J5"/>
  <c r="J20"/>
  <c r="J18"/>
  <c r="J49"/>
  <c r="J63"/>
  <c r="J61"/>
  <c r="J43"/>
  <c r="J27"/>
  <c r="J72"/>
  <c r="J67"/>
  <c r="J44"/>
  <c r="I6"/>
  <c r="M6" s="1"/>
  <c r="J83"/>
  <c r="J85"/>
  <c r="J52"/>
  <c r="J79"/>
  <c r="J26"/>
  <c r="J81"/>
  <c r="J21"/>
  <c r="J24"/>
  <c r="J82"/>
  <c r="J73"/>
  <c r="J62"/>
  <c r="J47"/>
  <c r="J48"/>
  <c r="J7"/>
  <c r="D7"/>
  <c r="J6" i="4"/>
  <c r="O6" s="1"/>
  <c r="BK132" i="2"/>
  <c r="M6" i="4" l="1"/>
  <c r="N6" s="1"/>
  <c r="O6" i="11"/>
  <c r="Q7"/>
  <c r="R7" s="1"/>
  <c r="J6"/>
  <c r="D56"/>
  <c r="D100"/>
  <c r="D68"/>
  <c r="D64"/>
  <c r="D112"/>
  <c r="D36"/>
  <c r="D45"/>
  <c r="D78"/>
  <c r="D16"/>
  <c r="D21"/>
  <c r="D47"/>
  <c r="D91"/>
  <c r="D19"/>
  <c r="D69"/>
  <c r="D37"/>
  <c r="D5"/>
  <c r="D13"/>
  <c r="D82"/>
  <c r="D74"/>
  <c r="D106"/>
  <c r="D15"/>
  <c r="D54"/>
  <c r="D81"/>
  <c r="D34"/>
  <c r="D24"/>
  <c r="D42"/>
  <c r="D67"/>
  <c r="D73"/>
  <c r="D90"/>
  <c r="D98"/>
  <c r="D95"/>
  <c r="D99"/>
  <c r="BK133" i="2"/>
  <c r="BM132"/>
  <c r="BM133" s="1"/>
  <c r="D46" i="11"/>
  <c r="D96"/>
  <c r="D115"/>
  <c r="D113"/>
  <c r="D102"/>
  <c r="M7"/>
  <c r="N7" s="1"/>
  <c r="D17"/>
  <c r="D25"/>
  <c r="D63"/>
  <c r="D93"/>
  <c r="D101"/>
  <c r="D22"/>
  <c r="D18"/>
  <c r="D72"/>
  <c r="D92"/>
  <c r="D114"/>
  <c r="D83"/>
  <c r="D79"/>
  <c r="D77"/>
  <c r="D53"/>
  <c r="D62"/>
  <c r="D48"/>
  <c r="D109"/>
  <c r="C6"/>
  <c r="D26"/>
  <c r="D20"/>
  <c r="D14"/>
  <c r="D61"/>
  <c r="D60"/>
  <c r="D89"/>
  <c r="D94"/>
  <c r="D85"/>
  <c r="D35"/>
  <c r="D80"/>
  <c r="D23"/>
  <c r="D52"/>
  <c r="D49"/>
  <c r="D44"/>
  <c r="D43"/>
  <c r="D27"/>
  <c r="D107"/>
  <c r="D108"/>
  <c r="E91" i="5"/>
  <c r="E95"/>
  <c r="E100"/>
  <c r="E98"/>
  <c r="E93"/>
  <c r="E89"/>
  <c r="E92"/>
  <c r="E94"/>
  <c r="E97"/>
  <c r="E101"/>
  <c r="E90"/>
  <c r="E99"/>
  <c r="E96"/>
  <c r="E102"/>
  <c r="E112"/>
  <c r="E113"/>
  <c r="E106"/>
  <c r="E114"/>
  <c r="E107"/>
  <c r="E115"/>
  <c r="E108"/>
  <c r="E109"/>
  <c r="J6"/>
  <c r="D6"/>
  <c r="E27"/>
  <c r="E43"/>
  <c r="E62"/>
  <c r="E44"/>
  <c r="E72"/>
  <c r="E48"/>
  <c r="E61"/>
  <c r="E67"/>
  <c r="E63"/>
  <c r="E45"/>
  <c r="E60"/>
  <c r="E73"/>
  <c r="E47"/>
  <c r="E46"/>
  <c r="E74"/>
  <c r="E64"/>
  <c r="E42"/>
  <c r="E49"/>
  <c r="E82"/>
  <c r="E13"/>
  <c r="E22"/>
  <c r="E77"/>
  <c r="E15"/>
  <c r="E79"/>
  <c r="E26"/>
  <c r="E36"/>
  <c r="E68"/>
  <c r="E34"/>
  <c r="E78"/>
  <c r="E35"/>
  <c r="E16"/>
  <c r="E17"/>
  <c r="E80"/>
  <c r="E81"/>
  <c r="E69"/>
  <c r="E19"/>
  <c r="E52"/>
  <c r="E18"/>
  <c r="E23"/>
  <c r="E83"/>
  <c r="E20"/>
  <c r="E24"/>
  <c r="E37"/>
  <c r="E21"/>
  <c r="E25"/>
  <c r="E14"/>
  <c r="E56"/>
  <c r="E53"/>
  <c r="E54"/>
  <c r="K7"/>
  <c r="L7" s="1"/>
  <c r="E5"/>
  <c r="E85"/>
  <c r="D28" i="11" l="1"/>
  <c r="D6"/>
  <c r="D7" s="1"/>
  <c r="M6"/>
  <c r="N6" s="1"/>
  <c r="D7" i="4"/>
  <c r="D28"/>
  <c r="E6" i="5"/>
  <c r="E7" s="1"/>
  <c r="K6"/>
  <c r="L6" s="1"/>
  <c r="E28"/>
  <c r="K37" i="4"/>
  <c r="L37" l="1"/>
  <c r="K26"/>
  <c r="J28"/>
  <c r="O28" l="1"/>
  <c r="M28"/>
  <c r="N28" s="1"/>
  <c r="L26"/>
  <c r="K28"/>
  <c r="L28" s="1"/>
  <c r="BI119" i="2"/>
  <c r="BI120" s="1"/>
  <c r="BK119" l="1"/>
  <c r="BM119" s="1"/>
  <c r="I7" i="4"/>
  <c r="J108" l="1"/>
  <c r="J96"/>
  <c r="I6"/>
  <c r="K6" s="1"/>
  <c r="L6" s="1"/>
  <c r="J110"/>
  <c r="J109"/>
  <c r="J97"/>
  <c r="J100"/>
  <c r="J92"/>
  <c r="J94"/>
  <c r="J98"/>
  <c r="J104"/>
  <c r="J103"/>
  <c r="J101"/>
  <c r="J93"/>
  <c r="J111"/>
  <c r="J95"/>
  <c r="J102"/>
  <c r="J99"/>
  <c r="J105"/>
  <c r="BK120" i="2"/>
  <c r="BM127"/>
  <c r="K7" i="4"/>
  <c r="H7" i="11"/>
  <c r="K7" s="1"/>
  <c r="L7" s="1"/>
  <c r="BK130" i="2"/>
  <c r="BM130" s="1"/>
  <c r="BM120"/>
  <c r="L7" i="4" l="1"/>
  <c r="H6" i="11"/>
  <c r="K6" s="1"/>
  <c r="L6" s="1"/>
  <c r="BM131" i="2"/>
  <c r="BK131"/>
</calcChain>
</file>

<file path=xl/sharedStrings.xml><?xml version="1.0" encoding="utf-8"?>
<sst xmlns="http://schemas.openxmlformats.org/spreadsheetml/2006/main" count="1545" uniqueCount="348">
  <si>
    <t>PU</t>
  </si>
  <si>
    <t>'Grant - 03'</t>
  </si>
  <si>
    <t>'Grant - 04'</t>
  </si>
  <si>
    <t>'Grant - 05'</t>
  </si>
  <si>
    <t>'Grant - 06'</t>
  </si>
  <si>
    <t>'Grant - 07'</t>
  </si>
  <si>
    <t>'Grant - 08'</t>
  </si>
  <si>
    <t>'Grant - 09'</t>
  </si>
  <si>
    <t>'Grant - 10'</t>
  </si>
  <si>
    <t>'Grant - 11'</t>
  </si>
  <si>
    <t>'Grant - 12'</t>
  </si>
  <si>
    <t>'Grant - 13'</t>
  </si>
  <si>
    <t>'TOTAL'</t>
  </si>
  <si>
    <t>PU - 01</t>
  </si>
  <si>
    <t/>
  </si>
  <si>
    <t>PU - 02</t>
  </si>
  <si>
    <t>PU - 03</t>
  </si>
  <si>
    <t>PU - 04</t>
  </si>
  <si>
    <t>PU - 07</t>
  </si>
  <si>
    <t>PU - 08</t>
  </si>
  <si>
    <t>PU - 10</t>
  </si>
  <si>
    <t>PU - 11</t>
  </si>
  <si>
    <t>PU - 12</t>
  </si>
  <si>
    <t>PU - 13</t>
  </si>
  <si>
    <t>PU - 14</t>
  </si>
  <si>
    <t>PU - 15</t>
  </si>
  <si>
    <t>PU - 16</t>
  </si>
  <si>
    <t>PU - 18</t>
  </si>
  <si>
    <t>PU - 19</t>
  </si>
  <si>
    <t>PU - 20</t>
  </si>
  <si>
    <t>PU - 21</t>
  </si>
  <si>
    <t>PU - 24</t>
  </si>
  <si>
    <t>10</t>
  </si>
  <si>
    <t>PU - 25</t>
  </si>
  <si>
    <t>PU - 26</t>
  </si>
  <si>
    <t>PU - 27</t>
  </si>
  <si>
    <t>PU - 28</t>
  </si>
  <si>
    <t>PU - 30</t>
  </si>
  <si>
    <t>PU - 31</t>
  </si>
  <si>
    <t>12</t>
  </si>
  <si>
    <t>PU - 32</t>
  </si>
  <si>
    <t>PU - 33</t>
  </si>
  <si>
    <t>PU - 34</t>
  </si>
  <si>
    <t>PU - 35</t>
  </si>
  <si>
    <t>PU - 36</t>
  </si>
  <si>
    <t>PU - 41</t>
  </si>
  <si>
    <t>PU - 42</t>
  </si>
  <si>
    <t>PU - 43</t>
  </si>
  <si>
    <t>PU - 44</t>
  </si>
  <si>
    <t>PU - 50</t>
  </si>
  <si>
    <t>PU - 51</t>
  </si>
  <si>
    <t>PU - 52</t>
  </si>
  <si>
    <t>PU - 61</t>
  </si>
  <si>
    <t>PU - 63</t>
  </si>
  <si>
    <t>PU - 64</t>
  </si>
  <si>
    <t>PU - 72</t>
  </si>
  <si>
    <t>PU - 73</t>
  </si>
  <si>
    <t>PU - 75</t>
  </si>
  <si>
    <t>PU - 98</t>
  </si>
  <si>
    <t>PU - 99</t>
  </si>
  <si>
    <t>TOTAL GROSS</t>
  </si>
  <si>
    <t>TOTAL CREDITS</t>
  </si>
  <si>
    <t>TOTAL NET</t>
  </si>
  <si>
    <t>Figure in thousand</t>
  </si>
  <si>
    <t>Pay</t>
  </si>
  <si>
    <t>DA</t>
  </si>
  <si>
    <t>PLB</t>
  </si>
  <si>
    <t>HRA</t>
  </si>
  <si>
    <t>TPA</t>
  </si>
  <si>
    <t>NPS</t>
  </si>
  <si>
    <t>W/CL</t>
  </si>
  <si>
    <t>KMA</t>
  </si>
  <si>
    <t>OT</t>
  </si>
  <si>
    <t>NDA</t>
  </si>
  <si>
    <t>OA</t>
  </si>
  <si>
    <t>F&amp;H</t>
  </si>
  <si>
    <t>CTG</t>
  </si>
  <si>
    <t>TE</t>
  </si>
  <si>
    <t>TE AIR</t>
  </si>
  <si>
    <t>LE</t>
  </si>
  <si>
    <t>CEA</t>
  </si>
  <si>
    <t>Medical 
Rembrs.</t>
  </si>
  <si>
    <t>WPOH</t>
  </si>
  <si>
    <t>ATD</t>
  </si>
  <si>
    <t>ATF</t>
  </si>
  <si>
    <t>Arrear
Pay</t>
  </si>
  <si>
    <t>Arrear
 DA</t>
  </si>
  <si>
    <t>Arrear
 Oths</t>
  </si>
  <si>
    <t>Total
 staff cost</t>
  </si>
  <si>
    <t>Office
 Exp.</t>
  </si>
  <si>
    <t>Rental</t>
  </si>
  <si>
    <t>Advt.</t>
  </si>
  <si>
    <t>Water
&amp;Elec.</t>
  </si>
  <si>
    <t>Rental
 officr equip.</t>
  </si>
  <si>
    <t>Print
&amp;. Stat.</t>
  </si>
  <si>
    <t>MSTK</t>
  </si>
  <si>
    <t>MDPR</t>
  </si>
  <si>
    <t>RRES</t>
  </si>
  <si>
    <t>CEE</t>
  </si>
  <si>
    <t>Fuel</t>
  </si>
  <si>
    <t>CP</t>
  </si>
  <si>
    <t>TrDC</t>
  </si>
  <si>
    <t>POH
 Mat.</t>
  </si>
  <si>
    <t>ED</t>
  </si>
  <si>
    <t>CD</t>
  </si>
  <si>
    <t>ST</t>
  </si>
  <si>
    <t>VAT</t>
  </si>
  <si>
    <t>Custom duty paid</t>
  </si>
  <si>
    <t>COST
COMP.</t>
  </si>
  <si>
    <t>Comp
station.</t>
  </si>
  <si>
    <t>CPL</t>
  </si>
  <si>
    <t>FFS</t>
  </si>
  <si>
    <t>GTKM</t>
  </si>
  <si>
    <t>FRW
POH</t>
  </si>
  <si>
    <t>FRM
POH</t>
  </si>
  <si>
    <t>CGST</t>
  </si>
  <si>
    <t>SGST</t>
  </si>
  <si>
    <t>UTGST</t>
  </si>
  <si>
    <t>IGST</t>
  </si>
  <si>
    <t>Other 
Exp.</t>
  </si>
  <si>
    <t>GROSS</t>
  </si>
  <si>
    <t>CREDIT</t>
  </si>
  <si>
    <t>NET</t>
  </si>
  <si>
    <t>Particular</t>
  </si>
  <si>
    <t>TOTAL</t>
  </si>
  <si>
    <t>03</t>
  </si>
  <si>
    <t>AC-BP</t>
  </si>
  <si>
    <t>% var.over BP</t>
  </si>
  <si>
    <t xml:space="preserve">AC- Coppy </t>
  </si>
  <si>
    <t>% var. over coppy</t>
  </si>
  <si>
    <t>04</t>
  </si>
  <si>
    <t>05</t>
  </si>
  <si>
    <t>06</t>
  </si>
  <si>
    <t>07</t>
  </si>
  <si>
    <t>08</t>
  </si>
  <si>
    <t>09</t>
  </si>
  <si>
    <t>11</t>
  </si>
  <si>
    <t>13</t>
  </si>
  <si>
    <t>Other than Staff Cost</t>
  </si>
  <si>
    <t>Absolute</t>
  </si>
  <si>
    <t>Percentage</t>
  </si>
  <si>
    <t>Variation over COPPY</t>
  </si>
  <si>
    <t>Staff Cost</t>
  </si>
  <si>
    <t>Total</t>
  </si>
  <si>
    <t>Fig. in Crore</t>
  </si>
  <si>
    <t>Particulars</t>
  </si>
  <si>
    <t>Pay (PU-01)</t>
  </si>
  <si>
    <t>DA (PU-02)</t>
  </si>
  <si>
    <t>NPS (PU-08)</t>
  </si>
  <si>
    <t>KMA (PU-10)</t>
  </si>
  <si>
    <t>OTA (PU-11)</t>
  </si>
  <si>
    <t>NDA (PU-12)</t>
  </si>
  <si>
    <t>TE (PU-16)</t>
  </si>
  <si>
    <t>CEA (PU-25)</t>
  </si>
  <si>
    <t>Med. Reimb. (PU-26)</t>
  </si>
  <si>
    <t>Stock Purchase (PU-27)</t>
  </si>
  <si>
    <t>Direct Purchase (PU-28)</t>
  </si>
  <si>
    <t>Contractual Payments (PU-32)</t>
  </si>
  <si>
    <t>FUEL FOR TRACTION</t>
  </si>
  <si>
    <t>DIESELTRACTION</t>
  </si>
  <si>
    <t>Fuel from Stock (PU-60)</t>
  </si>
  <si>
    <t>GTKM Debits (PU-61)</t>
  </si>
  <si>
    <t>Excise Duty (PU-36)</t>
  </si>
  <si>
    <t>VAT (PU-41)</t>
  </si>
  <si>
    <t>Electric Traction (PU-30)</t>
  </si>
  <si>
    <t>Total OWE</t>
  </si>
  <si>
    <t>STAFF COST (Main Primary Units)</t>
  </si>
  <si>
    <t>% of Total OWE COPPY</t>
  </si>
  <si>
    <t>PLB (PU-03)</t>
  </si>
  <si>
    <t>HRA (PU-04)</t>
  </si>
  <si>
    <t>Transport Allowance (PU-07)</t>
  </si>
  <si>
    <t>POH Wage Foreign (PU-63)</t>
  </si>
  <si>
    <t>POH Wage Home (PU-34)</t>
  </si>
  <si>
    <t>Other Allowances (PU-13)</t>
  </si>
  <si>
    <t>OTHER THAN STAFF COST (Main Primary Units)</t>
  </si>
  <si>
    <t>Office Exp. (PU-18 &amp; 19)</t>
  </si>
  <si>
    <t>Advertizement Exp. (PU-21)</t>
  </si>
  <si>
    <t>Printing &amp; Stationry (PU-24)</t>
  </si>
  <si>
    <t>STORES</t>
  </si>
  <si>
    <t>Stock Purchase (PU-27) (Other than D-10 HSD Traction)</t>
  </si>
  <si>
    <t>FUEL (NON-TRACTION)</t>
  </si>
  <si>
    <t>Electric. Office (D-08, PU-30)</t>
  </si>
  <si>
    <t>Electric. Colony (D-11, PU-30)</t>
  </si>
  <si>
    <t>HSD Civil (D-04, PU-31)</t>
  </si>
  <si>
    <t>HSD GEN. Sets (D-08, PU-31)</t>
  </si>
  <si>
    <t>LEASE CHARGES &amp; DEBITS</t>
  </si>
  <si>
    <t>IRFA, IRFC, IRCA (D-09, PU-33)</t>
  </si>
  <si>
    <t>Other Debits (PU-33)</t>
  </si>
  <si>
    <t>LOCO (D-05, PU-35 &amp; 64)</t>
  </si>
  <si>
    <t>POH (Other than Wages)</t>
  </si>
  <si>
    <t>C &amp; W (D-06, PU-35 &amp; 64)</t>
  </si>
  <si>
    <t>OTHERS</t>
  </si>
  <si>
    <t>Comp. Consumables (PU-51)</t>
  </si>
  <si>
    <t>Comp. Hard/Software (PU-50)</t>
  </si>
  <si>
    <t>CGST (PU-72)</t>
  </si>
  <si>
    <t>SGST (PU-73)</t>
  </si>
  <si>
    <t>IGST (PU-75)</t>
  </si>
  <si>
    <t>Misc. Expenses (PU-99)</t>
  </si>
  <si>
    <t>TOTAL OTHER THAN STAFF (MAIN PUs)</t>
  </si>
  <si>
    <t>% of Total OWE</t>
  </si>
  <si>
    <t>Variation over BP</t>
  </si>
  <si>
    <t xml:space="preserve">Demand </t>
  </si>
  <si>
    <t>Remarks for exacess</t>
  </si>
  <si>
    <t>% SL Utilization</t>
  </si>
  <si>
    <t>BP to end of 09-2020</t>
  </si>
  <si>
    <t>Actuals upto Sep' 20</t>
  </si>
  <si>
    <t>P U Wise  expenditure   to   end   of Sep-20 on SL</t>
  </si>
  <si>
    <t>Revised SL 2 2020-21</t>
  </si>
  <si>
    <t>BAL. SL FOR 6 MONTH</t>
  </si>
  <si>
    <t>IRFC 09-780</t>
  </si>
  <si>
    <t>IRFA 09-750</t>
  </si>
  <si>
    <t>IRCA 09-740</t>
  </si>
  <si>
    <t>EXP. ON CLEANLINESS</t>
  </si>
  <si>
    <t>08-590</t>
  </si>
  <si>
    <t>09-280</t>
  </si>
  <si>
    <t>11-310</t>
  </si>
  <si>
    <t>NCR :  SMH wise Report (fig. in '000s)</t>
  </si>
  <si>
    <t>Stage wise report for the year 2020-2021</t>
  </si>
  <si>
    <t>AU</t>
  </si>
  <si>
    <t>SMH</t>
  </si>
  <si>
    <t>BEA 
2020-2021</t>
  </si>
  <si>
    <t>BG 
2020-2021</t>
  </si>
  <si>
    <t>RB_RES 
2020-2021</t>
  </si>
  <si>
    <t>BG_SL 
2020-2021</t>
  </si>
  <si>
    <t>REA 
2020-2021</t>
  </si>
  <si>
    <t>RG 
2020-2021</t>
  </si>
  <si>
    <t>BEA 
2021-2022</t>
  </si>
  <si>
    <t>BP 
 UPTO 
DEC 2020</t>
  </si>
  <si>
    <t>COPPY 
 UPTO 
NOV 2019</t>
  </si>
  <si>
    <t>ACTUALS 
 UPTO 
NOV 2020</t>
  </si>
  <si>
    <t>COPPY 
 UPTO 
DEC 2019</t>
  </si>
  <si>
    <t>ACTUALS 
 UPTO 
DEC 2020</t>
  </si>
  <si>
    <t>ACTUALS 
2019-2020</t>
  </si>
  <si>
    <t>ACTUALS 
2020-2021 
 TILL DATE</t>
  </si>
  <si>
    <t>32 - NCR</t>
  </si>
  <si>
    <t>SMH - 01</t>
  </si>
  <si>
    <t>SMH - 02</t>
  </si>
  <si>
    <t>SMH - 03</t>
  </si>
  <si>
    <t>SMH - 04</t>
  </si>
  <si>
    <t>SMH - 05</t>
  </si>
  <si>
    <t>SMH - 06</t>
  </si>
  <si>
    <t>SMH - 07</t>
  </si>
  <si>
    <t>SMH - 08</t>
  </si>
  <si>
    <t>SMH - 09</t>
  </si>
  <si>
    <t>SMH - 10</t>
  </si>
  <si>
    <t>SMH - 11</t>
  </si>
  <si>
    <t>SMH - 10N</t>
  </si>
  <si>
    <t>POH Activities</t>
  </si>
  <si>
    <t>PU-34  D-5</t>
  </si>
  <si>
    <t>PU-34 D-6</t>
  </si>
  <si>
    <t>PU-34 TOTAL  (POH/W/HOME)</t>
  </si>
  <si>
    <t>PU-35 D-5</t>
  </si>
  <si>
    <t>PU-35 D-6</t>
  </si>
  <si>
    <t>PU-35 TOTAL (POH/M/HOME)</t>
  </si>
  <si>
    <t>PU-63  D-5</t>
  </si>
  <si>
    <t>PU-63 D-6</t>
  </si>
  <si>
    <t>PU-63  TOTAL (POH/W/F)</t>
  </si>
  <si>
    <t>PU-64  D-5</t>
  </si>
  <si>
    <t>PU-64 D-6</t>
  </si>
  <si>
    <t>PU-34 D-7</t>
  </si>
  <si>
    <t>PU-35 D-7</t>
  </si>
  <si>
    <t>Remarks for Excess</t>
  </si>
  <si>
    <t>One time expenditure.</t>
  </si>
  <si>
    <t>Rg is less than last year actuals. Allowance like NPA, washing Allowance not related to train operations are likely to remain at last year level. Allowances pertain mainly to D -4 Engg., D -5 Mechaanical, D- 8 (Operating), D 11 (Medical), D- 12 (RPF)</t>
  </si>
  <si>
    <t>RG is sufficient to meet expenditure. Children Education allowance is disbursed mainly during first two quarters of financial year. (Demand  11)</t>
  </si>
  <si>
    <t>RG is 28% less than last year actuals, hence excess utilization of RG. However, expenditure crossed RG due to more debits received from HQ for stock purchase of Elec/Loco Shed, Elec/Gen, Elec/TRD, S&amp;T, Mech/DSL Shed, Engineering &amp; Operating departments as indents already placed in previous years.</t>
  </si>
  <si>
    <t>Excess mainly in D 5, 9, &amp; 12.</t>
  </si>
  <si>
    <t>Track maintenance activities are increased due to easily availability of blocks. Hence, excess expenditre is incurred.</t>
  </si>
  <si>
    <t>RG is 14% less than last year actuals, hence excess utilization of RG.Further, Debits of POH of last FY received in current FY &amp; also more POH due in the current cycle. General escalation in material cost also contributed in excess expenditure.</t>
  </si>
  <si>
    <t>This expenditure is related to GST paid on stock purchses (PU-27), direct purchases (PU-28) and contractual payments (PU-32).</t>
  </si>
  <si>
    <t>RG is 21% less than last year actuals, hence excess utilization of RG. No effect of COVID-19 on this expenditure, however expenditure is 14% less than COPPY.</t>
  </si>
  <si>
    <t>Excess is mainly due to increased IRCA debits. Expenditure under this head is more than COPPY by 16%.</t>
  </si>
  <si>
    <t>Utilization is high since against projected BE of Rs. 50.29 crore for PU-18 to 24, RG is only Rs. 20.17 crore. However, expenditure is 40.67% less than COPPY and incurred only on essential office equipments and advertizing. Mainly in D4, D 7,D 8 &amp; D 11.</t>
  </si>
  <si>
    <t>ORDINARY WORKING EXPENSES PU WISE (Zonal)</t>
  </si>
  <si>
    <t>Extra Fund needed</t>
  </si>
  <si>
    <t>Arrear of Rs. 1.36 (JHS) crore pertaining to last year was paid in current year.RG is 57% less than last year actuals, hence some excess utilization is seen. However, expenditure is 52% less than last year</t>
  </si>
  <si>
    <t>Arrear of Rs. 10.57 crore(5.00 ALD &amp; 5.57 JHS) pertaining to last year was paid in current year. Also rate of KMA is increased 100%. If we deduct arrear amount, RG utilization comes to 71%. Excess mainlyin D -8 on account of operating staff.</t>
  </si>
  <si>
    <t>Utilization is high due to arrear payment of Rs. 2.68 crore(JHS) pertaining to last year. Also NDA for freight trains and night patrolling by engineering &amp; TRD staff is continueing even though normal train operations are not fully restored. RG is also less by 14% in comparison to last year actuals. Excess mainly in D - 4 (Engg. Staff ) and D -8 Operating Staff.</t>
  </si>
  <si>
    <t>Arrear of Rs. 4.00 crore (AGC) pertaining to last year was paid in current year.RG is less by 15% in comparison to last year actuals and expenditure is also less than last year by 19%. Some excess is mainly due to payment of pending liability  of last year of Rs. 4 crore approx. by AGC division.</t>
  </si>
  <si>
    <t xml:space="preserve">RG is 12% less than last year actuals, hence excess utilization of RG. Utilization is high since pending liability of approx.. Rs. 26.18 crore (ALD-13.76,JHS-8.42,AGC-4.00) pertaining to last year was cleared in this financial year. Expenditure is incurred only on essential track maintenance (which has increased since blocks are available due to less train services), essential cleanliness activities at stations etc. </t>
  </si>
  <si>
    <t>Arrear of Rs. 9.35crore (JHS)pertaining to last year was paid in current year.RG is less by 8% in comparison to last year actuals. Further, Debits of POH of last FY received in current FY &amp; also more POH due in the current cycle. Demand 5 &amp; 6.</t>
  </si>
  <si>
    <t>Arrear of Rs. 3.40 (JHS) crore pertaining to last year was paid in current year.RG is less by 21% in comparison to last year actuals. Debits of POH of Track machines for last FY received in current FY &amp; also no. of track machines undergoing POH increased as compared to last year as 2 more CPOH units commissioned in this FY.</t>
  </si>
  <si>
    <t>Arrear of Rs. (1.70 CroreJHS under PU 35 &amp; 8.23 Croreunder PU 64 JHS)crore pertaining to last year was paid in current year. RG is 23% less than last year actuals, hence excess utilization of RG. Further, Debits of POH of last FY received in current FY &amp; also more POH due in the current cycle. General escalation in material cost also contributed in excess expenditure.</t>
  </si>
  <si>
    <t xml:space="preserve">CEA </t>
  </si>
  <si>
    <t xml:space="preserve">Arrear of Rs. 11.45 crore( ALD-2.5,AGC-2.5, JHS-6.45) pertaining to last year was paid in current year.Utilization is high, however in comparison to last year expenditure is less by 19%. RG is also less by 29% in comparison  to last year actuals. Excess is mainly due to payment of pending liability of Rs. 6.45 crore of last year in JHS division. Mainly prtainining to D 4 (Engg. Staff ) </t>
  </si>
  <si>
    <t>PLB-99.13</t>
  </si>
  <si>
    <t>CEA-84.55</t>
  </si>
  <si>
    <t xml:space="preserve">C/F Liabilities </t>
  </si>
  <si>
    <t>PU-64 TOTAL (POH/M/F)</t>
  </si>
  <si>
    <t>Actuals 2020-21</t>
  </si>
  <si>
    <t>Actual upto Apr'20</t>
  </si>
  <si>
    <t>Actual Upto Apr'21</t>
  </si>
  <si>
    <t>LTC</t>
  </si>
  <si>
    <t>OBG (SL)Utilization</t>
  </si>
  <si>
    <t>OBG  SL 2020-21</t>
  </si>
  <si>
    <t>% of Total OBG SL2020-21</t>
  </si>
  <si>
    <t>% of Total OBG SL 2020-21</t>
  </si>
  <si>
    <t>% of Total OBG  SL 2020-21</t>
  </si>
  <si>
    <t>Actual upto April'20</t>
  </si>
  <si>
    <t>Actual Upto April'21</t>
  </si>
  <si>
    <t>OBG SL 2020-21</t>
  </si>
  <si>
    <t>OBG SL Utilization</t>
  </si>
  <si>
    <t>% of Total OBG SL2021-22</t>
  </si>
  <si>
    <t>BP to end APR'21</t>
  </si>
  <si>
    <t>Others</t>
  </si>
  <si>
    <t>Adjustments (PU-33)</t>
  </si>
  <si>
    <t>% of Total RG 2021-22</t>
  </si>
  <si>
    <t>Diesel-Home Rly Loco (PU-27)</t>
  </si>
  <si>
    <t>% of Total RG 2020-21</t>
  </si>
  <si>
    <t>DEMAND</t>
  </si>
  <si>
    <t>FG</t>
  </si>
  <si>
    <t>EXCESS</t>
  </si>
  <si>
    <t>09-750</t>
  </si>
  <si>
    <t>09-740</t>
  </si>
  <si>
    <t>SR.NO.</t>
  </si>
  <si>
    <t>35&amp;64</t>
  </si>
  <si>
    <t>Detail</t>
  </si>
  <si>
    <t>Electric Office</t>
  </si>
  <si>
    <t>Electric Traction</t>
  </si>
  <si>
    <t>Diesel Home Rly Loco</t>
  </si>
  <si>
    <t>Misc. Expenses</t>
  </si>
  <si>
    <t>Exp.on Clenliness</t>
  </si>
  <si>
    <t>Variation from FG with Actual March-22</t>
  </si>
  <si>
    <t>ACTUALUP TO MARCH-22</t>
  </si>
  <si>
    <t>All Demand-D-13</t>
  </si>
  <si>
    <t xml:space="preserve"> </t>
  </si>
  <si>
    <t>% BG SL Utilization</t>
  </si>
  <si>
    <t>BG SL-AC</t>
  </si>
  <si>
    <t>Actuals 2022-23</t>
  </si>
  <si>
    <t>% of Total OWE 2022-23</t>
  </si>
  <si>
    <t>PU - 53</t>
  </si>
  <si>
    <t>PU - 22</t>
  </si>
  <si>
    <t>PU - 29</t>
  </si>
  <si>
    <t>PU - 23</t>
  </si>
  <si>
    <t>RG 2023-24</t>
  </si>
  <si>
    <t>% of Total RG 23-24</t>
  </si>
  <si>
    <t>RG Utilization</t>
  </si>
  <si>
    <t>% of TotalRG 23-24</t>
  </si>
  <si>
    <t>PU - 39</t>
  </si>
  <si>
    <t>PU Wise expenditure to end of Feb-24 on BG SL AGC DIVISION</t>
  </si>
  <si>
    <t>BP to end of  Feb'24</t>
  </si>
  <si>
    <t>Actuals upto Feb'23</t>
  </si>
  <si>
    <t>Actuals upto Feb'24</t>
  </si>
  <si>
    <t>ORDINARY WORKING EXPENSES PU WISE AGC Feb-24</t>
  </si>
  <si>
    <t>FINANCE REGISTER - GRANT WISE AND PU WISE SUMMARY FROM MONTH :APRIL    22 TO FEBRUARY 23</t>
  </si>
  <si>
    <t>Report generated on : 27.02.2024 at 05:39:02 PM</t>
  </si>
  <si>
    <t>FINANCE REGISTER - GRANT WISE AND PU WISE SUMMARY FROM MONTH :APRIL    23 TO FEBRUARY 24</t>
  </si>
  <si>
    <t>Report generated on : 06.03.2024 at 10:46:05 AM</t>
  </si>
</sst>
</file>

<file path=xl/styles.xml><?xml version="1.0" encoding="utf-8"?>
<styleSheet xmlns="http://schemas.openxmlformats.org/spreadsheetml/2006/main">
  <numFmts count="1">
    <numFmt numFmtId="164" formatCode="0.0%"/>
  </numFmts>
  <fonts count="31">
    <font>
      <sz val="11"/>
      <color theme="1"/>
      <name val="Calibri"/>
      <family val="2"/>
      <scheme val="minor"/>
    </font>
    <font>
      <sz val="11"/>
      <color theme="1"/>
      <name val="Calibri"/>
      <family val="2"/>
      <scheme val="minor"/>
    </font>
    <font>
      <b/>
      <sz val="12"/>
      <color theme="1"/>
      <name val="Arial"/>
      <family val="2"/>
    </font>
    <font>
      <b/>
      <sz val="12"/>
      <color rgb="FFFF0000"/>
      <name val="Arial"/>
      <family val="2"/>
    </font>
    <font>
      <b/>
      <sz val="12"/>
      <name val="Arial"/>
      <family val="2"/>
    </font>
    <font>
      <b/>
      <sz val="11"/>
      <color theme="1"/>
      <name val="Calibri"/>
      <family val="2"/>
      <scheme val="minor"/>
    </font>
    <font>
      <b/>
      <sz val="11"/>
      <name val="Calibri"/>
      <family val="2"/>
      <scheme val="minor"/>
    </font>
    <font>
      <sz val="11"/>
      <name val="Calibri"/>
      <family val="2"/>
      <scheme val="minor"/>
    </font>
    <font>
      <sz val="11"/>
      <color rgb="FFFF0000"/>
      <name val="Calibri"/>
      <family val="2"/>
      <scheme val="minor"/>
    </font>
    <font>
      <sz val="12"/>
      <color theme="1"/>
      <name val="Arial"/>
      <family val="2"/>
    </font>
    <font>
      <sz val="12"/>
      <name val="Arial"/>
      <family val="2"/>
    </font>
    <font>
      <b/>
      <sz val="12"/>
      <color rgb="FF0070C0"/>
      <name val="Arial"/>
      <family val="2"/>
    </font>
    <font>
      <sz val="11"/>
      <color rgb="FF0070C0"/>
      <name val="Calibri"/>
      <family val="2"/>
      <scheme val="minor"/>
    </font>
    <font>
      <b/>
      <sz val="12"/>
      <color rgb="FF002060"/>
      <name val="Arial"/>
      <family val="2"/>
    </font>
    <font>
      <sz val="11"/>
      <color rgb="FF002060"/>
      <name val="Calibri"/>
      <family val="2"/>
      <scheme val="minor"/>
    </font>
    <font>
      <sz val="12"/>
      <color theme="1"/>
      <name val="Calibri"/>
      <family val="2"/>
      <scheme val="minor"/>
    </font>
    <font>
      <b/>
      <sz val="11"/>
      <color theme="1"/>
      <name val="Arial"/>
      <family val="2"/>
    </font>
    <font>
      <b/>
      <sz val="10"/>
      <name val="Arial"/>
      <family val="2"/>
    </font>
    <font>
      <sz val="11"/>
      <color theme="1"/>
      <name val="Calibri"/>
      <family val="2"/>
    </font>
    <font>
      <b/>
      <sz val="11"/>
      <color rgb="FF000000"/>
      <name val="Calibri"/>
      <family val="2"/>
    </font>
    <font>
      <sz val="12"/>
      <color theme="1"/>
      <name val="Calibri"/>
      <family val="2"/>
    </font>
    <font>
      <sz val="11"/>
      <color rgb="FF000000"/>
      <name val="Calibri"/>
      <family val="2"/>
    </font>
    <font>
      <sz val="12"/>
      <name val="Calibri"/>
      <family val="2"/>
      <scheme val="minor"/>
    </font>
    <font>
      <b/>
      <sz val="12"/>
      <color rgb="FF00B0F0"/>
      <name val="Arial"/>
      <family val="2"/>
    </font>
    <font>
      <b/>
      <sz val="11"/>
      <color rgb="FFFF0000"/>
      <name val="Calibri"/>
      <family val="2"/>
      <scheme val="minor"/>
    </font>
    <font>
      <sz val="12"/>
      <color rgb="FF00B0F0"/>
      <name val="Calibri"/>
      <family val="2"/>
      <scheme val="minor"/>
    </font>
    <font>
      <sz val="12"/>
      <color rgb="FF002060"/>
      <name val="Calibri"/>
      <family val="2"/>
      <scheme val="minor"/>
    </font>
    <font>
      <b/>
      <sz val="14"/>
      <color theme="1"/>
      <name val="Calibri"/>
      <family val="2"/>
      <scheme val="minor"/>
    </font>
    <font>
      <sz val="14"/>
      <color theme="1"/>
      <name val="Calibri"/>
      <family val="2"/>
      <scheme val="minor"/>
    </font>
    <font>
      <b/>
      <sz val="12"/>
      <name val="Calibri"/>
      <family val="2"/>
      <scheme val="minor"/>
    </font>
    <font>
      <b/>
      <i/>
      <sz val="10"/>
      <name val="Arial"/>
    </font>
  </fonts>
  <fills count="6">
    <fill>
      <patternFill patternType="none"/>
    </fill>
    <fill>
      <patternFill patternType="gray125"/>
    </fill>
    <fill>
      <patternFill patternType="solid">
        <fgColor rgb="FFFFC000"/>
        <bgColor indexed="64"/>
      </patternFill>
    </fill>
    <fill>
      <patternFill patternType="solid">
        <fgColor rgb="FF00B0F0"/>
        <bgColor indexed="64"/>
      </patternFill>
    </fill>
    <fill>
      <patternFill patternType="solid">
        <fgColor rgb="FFFFFF00"/>
        <bgColor indexed="64"/>
      </patternFill>
    </fill>
    <fill>
      <patternFill patternType="solid">
        <fgColor theme="0"/>
        <bgColor indexed="64"/>
      </patternFill>
    </fill>
  </fills>
  <borders count="15">
    <border>
      <left/>
      <right/>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8"/>
      </left>
      <right/>
      <top style="thin">
        <color indexed="8"/>
      </top>
      <bottom style="thin">
        <color indexed="8"/>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5">
    <xf numFmtId="0" fontId="0" fillId="0" borderId="0" xfId="0"/>
    <xf numFmtId="0" fontId="2" fillId="0" borderId="0" xfId="0" applyFont="1"/>
    <xf numFmtId="0" fontId="3" fillId="0" borderId="0" xfId="0" applyFont="1"/>
    <xf numFmtId="0" fontId="2" fillId="0" borderId="3" xfId="0" applyFont="1" applyBorder="1" applyAlignment="1">
      <alignment horizontal="center" vertical="center" wrapText="1"/>
    </xf>
    <xf numFmtId="0" fontId="3" fillId="0" borderId="3" xfId="0" applyFont="1" applyBorder="1" applyAlignment="1">
      <alignment horizontal="center" vertical="center" wrapText="1"/>
    </xf>
    <xf numFmtId="0" fontId="2" fillId="0" borderId="3" xfId="0" applyFont="1" applyBorder="1"/>
    <xf numFmtId="0" fontId="3" fillId="0" borderId="3" xfId="0" applyFont="1" applyBorder="1"/>
    <xf numFmtId="0" fontId="3" fillId="0" borderId="3" xfId="0" applyFont="1" applyBorder="1" applyAlignment="1">
      <alignment horizontal="right"/>
    </xf>
    <xf numFmtId="1" fontId="4" fillId="0" borderId="3" xfId="0" applyNumberFormat="1" applyFont="1" applyBorder="1" applyAlignment="1">
      <alignment horizontal="center" vertical="center"/>
    </xf>
    <xf numFmtId="1" fontId="4" fillId="0" borderId="3" xfId="0" applyNumberFormat="1" applyFont="1" applyBorder="1"/>
    <xf numFmtId="1" fontId="3" fillId="0" borderId="3" xfId="0" applyNumberFormat="1" applyFont="1" applyBorder="1"/>
    <xf numFmtId="1" fontId="2" fillId="0" borderId="3" xfId="0" applyNumberFormat="1" applyFont="1" applyBorder="1"/>
    <xf numFmtId="1" fontId="4" fillId="0" borderId="3" xfId="0" applyNumberFormat="1" applyFont="1" applyBorder="1" applyAlignment="1">
      <alignment horizontal="left"/>
    </xf>
    <xf numFmtId="164" fontId="2" fillId="0" borderId="3" xfId="1" applyNumberFormat="1" applyFont="1" applyBorder="1"/>
    <xf numFmtId="164" fontId="3" fillId="0" borderId="3" xfId="1" applyNumberFormat="1" applyFont="1" applyBorder="1"/>
    <xf numFmtId="0" fontId="4" fillId="0" borderId="3" xfId="0" applyFont="1" applyBorder="1" applyAlignment="1">
      <alignment horizontal="center" vertical="center"/>
    </xf>
    <xf numFmtId="0" fontId="4" fillId="0" borderId="3" xfId="0" applyFont="1" applyBorder="1"/>
    <xf numFmtId="0" fontId="3" fillId="0" borderId="3" xfId="0" applyFont="1" applyBorder="1" applyAlignment="1">
      <alignment horizontal="left" wrapText="1"/>
    </xf>
    <xf numFmtId="0" fontId="5" fillId="0" borderId="3" xfId="0" applyFont="1" applyBorder="1" applyAlignment="1">
      <alignment horizontal="left" vertical="top" wrapText="1"/>
    </xf>
    <xf numFmtId="0" fontId="6" fillId="0" borderId="3" xfId="0" applyFont="1" applyBorder="1" applyAlignment="1">
      <alignment horizontal="left" vertical="top" wrapText="1"/>
    </xf>
    <xf numFmtId="0" fontId="7" fillId="0" borderId="3" xfId="0" applyFont="1" applyBorder="1"/>
    <xf numFmtId="2" fontId="7" fillId="0" borderId="3" xfId="0" applyNumberFormat="1" applyFont="1" applyBorder="1" applyAlignment="1">
      <alignment horizontal="right"/>
    </xf>
    <xf numFmtId="2" fontId="0" fillId="0" borderId="3" xfId="0" applyNumberFormat="1" applyBorder="1"/>
    <xf numFmtId="0" fontId="0" fillId="0" borderId="3" xfId="0" applyBorder="1"/>
    <xf numFmtId="164" fontId="0" fillId="0" borderId="3" xfId="1" applyNumberFormat="1" applyFont="1" applyBorder="1"/>
    <xf numFmtId="0" fontId="5" fillId="0" borderId="3" xfId="0" applyFont="1" applyBorder="1"/>
    <xf numFmtId="2" fontId="5" fillId="0" borderId="3" xfId="0" applyNumberFormat="1" applyFont="1" applyBorder="1"/>
    <xf numFmtId="0" fontId="6" fillId="0" borderId="3" xfId="0" applyFont="1" applyBorder="1"/>
    <xf numFmtId="0" fontId="0" fillId="0" borderId="1" xfId="0" applyBorder="1" applyAlignment="1">
      <alignment horizontal="right" vertical="top" wrapText="1"/>
    </xf>
    <xf numFmtId="0" fontId="0" fillId="0" borderId="1" xfId="0" applyNumberFormat="1" applyBorder="1" applyAlignment="1">
      <alignment horizontal="right" vertical="top" wrapText="1"/>
    </xf>
    <xf numFmtId="1" fontId="0" fillId="0" borderId="0" xfId="0" applyNumberFormat="1"/>
    <xf numFmtId="0" fontId="0" fillId="0" borderId="0" xfId="0" applyBorder="1"/>
    <xf numFmtId="0" fontId="7" fillId="0" borderId="0" xfId="0" applyFont="1" applyBorder="1"/>
    <xf numFmtId="2" fontId="7" fillId="0" borderId="0" xfId="0" applyNumberFormat="1" applyFont="1" applyBorder="1" applyAlignment="1">
      <alignment horizontal="right"/>
    </xf>
    <xf numFmtId="2" fontId="0" fillId="0" borderId="0" xfId="0" applyNumberFormat="1" applyBorder="1"/>
    <xf numFmtId="164" fontId="0" fillId="0" borderId="0" xfId="1" applyNumberFormat="1" applyFont="1" applyBorder="1"/>
    <xf numFmtId="0" fontId="5" fillId="0" borderId="0" xfId="0" applyFont="1"/>
    <xf numFmtId="1" fontId="9" fillId="0" borderId="3" xfId="0" applyNumberFormat="1" applyFont="1" applyBorder="1"/>
    <xf numFmtId="1" fontId="10" fillId="0" borderId="3" xfId="0" applyNumberFormat="1" applyFont="1" applyBorder="1" applyAlignment="1">
      <alignment horizontal="right"/>
    </xf>
    <xf numFmtId="0" fontId="4" fillId="0" borderId="3" xfId="0" applyFont="1" applyBorder="1" applyAlignment="1">
      <alignment horizontal="center" vertical="center" wrapText="1"/>
    </xf>
    <xf numFmtId="0" fontId="4" fillId="0" borderId="3" xfId="0" applyFont="1" applyBorder="1" applyAlignment="1">
      <alignment horizontal="right"/>
    </xf>
    <xf numFmtId="0" fontId="8" fillId="0" borderId="0" xfId="0" applyFont="1"/>
    <xf numFmtId="0" fontId="11" fillId="0" borderId="0" xfId="0" applyFont="1"/>
    <xf numFmtId="0" fontId="11" fillId="0" borderId="3" xfId="0" applyFont="1" applyBorder="1" applyAlignment="1">
      <alignment horizontal="center" vertical="center" wrapText="1"/>
    </xf>
    <xf numFmtId="0" fontId="11" fillId="0" borderId="3" xfId="0" applyFont="1" applyBorder="1"/>
    <xf numFmtId="0" fontId="12" fillId="0" borderId="0" xfId="0" applyFont="1"/>
    <xf numFmtId="0" fontId="13" fillId="0" borderId="0" xfId="0" applyFont="1"/>
    <xf numFmtId="0" fontId="13" fillId="0" borderId="3" xfId="0" applyFont="1" applyBorder="1" applyAlignment="1">
      <alignment horizontal="center" vertical="center" wrapText="1"/>
    </xf>
    <xf numFmtId="0" fontId="13" fillId="0" borderId="3" xfId="0" applyFont="1" applyBorder="1"/>
    <xf numFmtId="1" fontId="13" fillId="0" borderId="3" xfId="0" applyNumberFormat="1" applyFont="1" applyBorder="1"/>
    <xf numFmtId="164" fontId="13" fillId="0" borderId="3" xfId="1" applyNumberFormat="1" applyFont="1" applyBorder="1"/>
    <xf numFmtId="0" fontId="14" fillId="0" borderId="0" xfId="0" applyFont="1"/>
    <xf numFmtId="10" fontId="0" fillId="0" borderId="3" xfId="1" applyNumberFormat="1" applyFont="1" applyBorder="1"/>
    <xf numFmtId="2" fontId="6" fillId="0" borderId="3" xfId="0" applyNumberFormat="1" applyFont="1" applyBorder="1" applyAlignment="1">
      <alignment horizontal="right"/>
    </xf>
    <xf numFmtId="164" fontId="5" fillId="0" borderId="3" xfId="1" applyNumberFormat="1" applyFont="1" applyBorder="1"/>
    <xf numFmtId="10" fontId="5" fillId="0" borderId="3" xfId="1" applyNumberFormat="1" applyFont="1" applyBorder="1"/>
    <xf numFmtId="0" fontId="0" fillId="0" borderId="3" xfId="0" applyFont="1" applyBorder="1"/>
    <xf numFmtId="0" fontId="7" fillId="0" borderId="3" xfId="0" applyFont="1" applyBorder="1" applyAlignment="1">
      <alignment horizontal="right"/>
    </xf>
    <xf numFmtId="0" fontId="7" fillId="0" borderId="3" xfId="0" applyFont="1" applyFill="1" applyBorder="1" applyAlignment="1">
      <alignment horizontal="right"/>
    </xf>
    <xf numFmtId="0" fontId="6" fillId="0" borderId="3" xfId="0" applyFont="1" applyFill="1" applyBorder="1"/>
    <xf numFmtId="0" fontId="6" fillId="0" borderId="3" xfId="0" applyFont="1" applyFill="1" applyBorder="1" applyAlignment="1">
      <alignment horizontal="left"/>
    </xf>
    <xf numFmtId="0" fontId="6" fillId="2" borderId="3" xfId="0" applyFont="1" applyFill="1" applyBorder="1"/>
    <xf numFmtId="0" fontId="6" fillId="2" borderId="0" xfId="0" applyFont="1" applyFill="1" applyBorder="1"/>
    <xf numFmtId="0" fontId="0" fillId="2" borderId="0" xfId="0" applyFill="1"/>
    <xf numFmtId="0" fontId="6" fillId="2" borderId="3" xfId="0" applyFont="1" applyFill="1" applyBorder="1" applyAlignment="1">
      <alignment horizontal="left" vertical="top" wrapText="1"/>
    </xf>
    <xf numFmtId="0" fontId="5" fillId="2" borderId="3" xfId="0" applyFont="1" applyFill="1" applyBorder="1" applyAlignment="1">
      <alignment horizontal="left" vertical="top" wrapText="1"/>
    </xf>
    <xf numFmtId="164" fontId="7" fillId="0" borderId="3" xfId="1" applyNumberFormat="1" applyFont="1" applyBorder="1" applyAlignment="1">
      <alignment horizontal="right"/>
    </xf>
    <xf numFmtId="164" fontId="6" fillId="0" borderId="3" xfId="1" applyNumberFormat="1" applyFont="1" applyBorder="1" applyAlignment="1">
      <alignment horizontal="right"/>
    </xf>
    <xf numFmtId="2" fontId="0" fillId="0" borderId="0" xfId="0" applyNumberFormat="1"/>
    <xf numFmtId="0" fontId="0" fillId="0" borderId="0" xfId="0" applyAlignment="1">
      <alignment wrapText="1"/>
    </xf>
    <xf numFmtId="2" fontId="7" fillId="0" borderId="3" xfId="0" applyNumberFormat="1" applyFont="1" applyBorder="1" applyAlignment="1">
      <alignment horizontal="right" wrapText="1"/>
    </xf>
    <xf numFmtId="2" fontId="6" fillId="0" borderId="3" xfId="0" applyNumberFormat="1" applyFont="1" applyBorder="1" applyAlignment="1">
      <alignment horizontal="right" wrapText="1"/>
    </xf>
    <xf numFmtId="2" fontId="7" fillId="0" borderId="0" xfId="0" applyNumberFormat="1" applyFont="1" applyBorder="1" applyAlignment="1">
      <alignment horizontal="right" wrapText="1"/>
    </xf>
    <xf numFmtId="0" fontId="0" fillId="2" borderId="0" xfId="0" applyFill="1" applyAlignment="1">
      <alignment wrapText="1"/>
    </xf>
    <xf numFmtId="2" fontId="5" fillId="0" borderId="3" xfId="0" applyNumberFormat="1" applyFont="1" applyBorder="1" applyAlignment="1">
      <alignment wrapText="1"/>
    </xf>
    <xf numFmtId="0" fontId="5" fillId="3" borderId="0" xfId="0" applyFont="1" applyFill="1"/>
    <xf numFmtId="0" fontId="0" fillId="3" borderId="0" xfId="0" applyFill="1" applyAlignment="1">
      <alignment wrapText="1"/>
    </xf>
    <xf numFmtId="0" fontId="0" fillId="3" borderId="0" xfId="0" applyFill="1"/>
    <xf numFmtId="0" fontId="6" fillId="3" borderId="3" xfId="0" applyFont="1" applyFill="1" applyBorder="1"/>
    <xf numFmtId="0" fontId="6" fillId="3" borderId="3" xfId="0" applyFont="1" applyFill="1" applyBorder="1" applyAlignment="1">
      <alignment horizontal="left" vertical="top" wrapText="1"/>
    </xf>
    <xf numFmtId="0" fontId="5" fillId="3" borderId="3" xfId="0" applyFont="1" applyFill="1" applyBorder="1" applyAlignment="1">
      <alignment horizontal="left" vertical="top" wrapText="1"/>
    </xf>
    <xf numFmtId="0" fontId="7" fillId="0" borderId="3" xfId="0" applyFont="1" applyBorder="1" applyAlignment="1">
      <alignment wrapText="1"/>
    </xf>
    <xf numFmtId="0" fontId="0" fillId="0" borderId="0" xfId="0" applyFill="1"/>
    <xf numFmtId="0" fontId="0" fillId="0" borderId="0" xfId="0" applyFill="1" applyAlignment="1">
      <alignment wrapText="1"/>
    </xf>
    <xf numFmtId="0" fontId="0" fillId="0" borderId="3" xfId="0" applyFont="1" applyFill="1" applyBorder="1" applyAlignment="1">
      <alignment wrapText="1"/>
    </xf>
    <xf numFmtId="10" fontId="7" fillId="0" borderId="3" xfId="1" applyNumberFormat="1" applyFont="1" applyBorder="1" applyAlignment="1">
      <alignment horizontal="right"/>
    </xf>
    <xf numFmtId="10" fontId="6" fillId="0" borderId="3" xfId="1" applyNumberFormat="1" applyFont="1" applyBorder="1" applyAlignment="1">
      <alignment horizontal="right"/>
    </xf>
    <xf numFmtId="0" fontId="0" fillId="0" borderId="3" xfId="0" applyFont="1" applyFill="1" applyBorder="1"/>
    <xf numFmtId="0" fontId="5" fillId="0" borderId="4" xfId="0" applyFont="1" applyBorder="1"/>
    <xf numFmtId="2" fontId="5" fillId="0" borderId="4" xfId="0" applyNumberFormat="1" applyFont="1" applyBorder="1" applyAlignment="1">
      <alignment wrapText="1"/>
    </xf>
    <xf numFmtId="164" fontId="5" fillId="0" borderId="4" xfId="1" applyNumberFormat="1" applyFont="1" applyBorder="1"/>
    <xf numFmtId="2" fontId="5" fillId="0" borderId="4" xfId="0" applyNumberFormat="1" applyFont="1" applyBorder="1"/>
    <xf numFmtId="10" fontId="0" fillId="0" borderId="0" xfId="1" applyNumberFormat="1" applyFont="1" applyBorder="1"/>
    <xf numFmtId="0" fontId="5" fillId="3" borderId="3" xfId="0" applyFont="1" applyFill="1" applyBorder="1" applyAlignment="1">
      <alignment wrapText="1"/>
    </xf>
    <xf numFmtId="164" fontId="1" fillId="0" borderId="3" xfId="1" applyNumberFormat="1" applyFont="1" applyBorder="1"/>
    <xf numFmtId="1" fontId="10" fillId="0" borderId="3" xfId="0" applyNumberFormat="1" applyFont="1" applyFill="1" applyBorder="1" applyAlignment="1">
      <alignment horizontal="right"/>
    </xf>
    <xf numFmtId="1" fontId="9" fillId="0" borderId="3" xfId="0" applyNumberFormat="1" applyFont="1" applyFill="1" applyBorder="1"/>
    <xf numFmtId="0" fontId="5" fillId="0" borderId="6" xfId="0" applyFont="1" applyFill="1" applyBorder="1" applyAlignment="1"/>
    <xf numFmtId="0" fontId="5" fillId="0" borderId="5" xfId="0" applyFont="1" applyFill="1" applyBorder="1" applyAlignment="1"/>
    <xf numFmtId="0" fontId="0" fillId="0" borderId="0" xfId="0" applyFont="1"/>
    <xf numFmtId="10" fontId="0" fillId="0" borderId="0" xfId="1" applyNumberFormat="1" applyFont="1"/>
    <xf numFmtId="10" fontId="5" fillId="0" borderId="6" xfId="1" applyNumberFormat="1" applyFont="1" applyBorder="1"/>
    <xf numFmtId="10" fontId="5" fillId="0" borderId="5" xfId="1" applyNumberFormat="1" applyFont="1" applyBorder="1"/>
    <xf numFmtId="2" fontId="6" fillId="0" borderId="3" xfId="0" applyNumberFormat="1" applyFont="1" applyFill="1" applyBorder="1"/>
    <xf numFmtId="2" fontId="6" fillId="0" borderId="3" xfId="0" applyNumberFormat="1" applyFont="1" applyBorder="1"/>
    <xf numFmtId="2" fontId="7" fillId="0" borderId="3" xfId="0" applyNumberFormat="1" applyFont="1" applyBorder="1"/>
    <xf numFmtId="2" fontId="0" fillId="0" borderId="3" xfId="0" applyNumberFormat="1" applyFont="1" applyBorder="1"/>
    <xf numFmtId="2" fontId="0" fillId="0" borderId="3" xfId="0" applyNumberFormat="1" applyFont="1" applyFill="1" applyBorder="1" applyAlignment="1">
      <alignment wrapText="1"/>
    </xf>
    <xf numFmtId="2" fontId="7" fillId="0" borderId="3" xfId="0" applyNumberFormat="1" applyFont="1" applyFill="1" applyBorder="1" applyAlignment="1">
      <alignment horizontal="right"/>
    </xf>
    <xf numFmtId="2" fontId="7" fillId="0" borderId="3" xfId="0" applyNumberFormat="1" applyFont="1" applyBorder="1" applyAlignment="1">
      <alignment wrapText="1"/>
    </xf>
    <xf numFmtId="2" fontId="6" fillId="3" borderId="3" xfId="0" applyNumberFormat="1" applyFont="1" applyFill="1" applyBorder="1"/>
    <xf numFmtId="2" fontId="0" fillId="0" borderId="3" xfId="0" applyNumberFormat="1" applyFont="1" applyFill="1" applyBorder="1"/>
    <xf numFmtId="2" fontId="5" fillId="3" borderId="3" xfId="0" applyNumberFormat="1" applyFont="1" applyFill="1" applyBorder="1" applyAlignment="1">
      <alignment wrapText="1"/>
    </xf>
    <xf numFmtId="2" fontId="6" fillId="0" borderId="4" xfId="0" applyNumberFormat="1" applyFont="1" applyBorder="1" applyAlignment="1">
      <alignment horizontal="right" wrapText="1"/>
    </xf>
    <xf numFmtId="10" fontId="6" fillId="0" borderId="4" xfId="1" applyNumberFormat="1" applyFont="1" applyBorder="1" applyAlignment="1">
      <alignment horizontal="right"/>
    </xf>
    <xf numFmtId="2" fontId="6" fillId="0" borderId="4" xfId="0" applyNumberFormat="1" applyFont="1" applyBorder="1" applyAlignment="1">
      <alignment horizontal="right"/>
    </xf>
    <xf numFmtId="0" fontId="6" fillId="0" borderId="0" xfId="0" applyFont="1" applyFill="1" applyBorder="1"/>
    <xf numFmtId="2" fontId="6" fillId="0" borderId="4" xfId="0" applyNumberFormat="1" applyFont="1" applyFill="1" applyBorder="1"/>
    <xf numFmtId="0" fontId="0" fillId="0" borderId="0" xfId="0" applyFont="1" applyAlignment="1">
      <alignment wrapText="1"/>
    </xf>
    <xf numFmtId="0" fontId="2" fillId="0" borderId="0" xfId="0" applyFont="1" applyAlignment="1">
      <alignment horizontal="center"/>
    </xf>
    <xf numFmtId="0" fontId="15" fillId="0" borderId="3" xfId="0" applyFont="1" applyBorder="1"/>
    <xf numFmtId="1" fontId="3" fillId="0" borderId="3" xfId="0" applyNumberFormat="1" applyFont="1" applyFill="1" applyBorder="1"/>
    <xf numFmtId="0" fontId="3" fillId="0" borderId="3" xfId="0" applyFont="1" applyFill="1" applyBorder="1"/>
    <xf numFmtId="1" fontId="4" fillId="0" borderId="3" xfId="0" applyNumberFormat="1" applyFont="1" applyFill="1" applyBorder="1" applyAlignment="1">
      <alignment horizontal="right"/>
    </xf>
    <xf numFmtId="1" fontId="11" fillId="0" borderId="3" xfId="0" applyNumberFormat="1" applyFont="1" applyFill="1" applyBorder="1"/>
    <xf numFmtId="1" fontId="11" fillId="0" borderId="3" xfId="0" applyNumberFormat="1" applyFont="1" applyBorder="1" applyAlignment="1">
      <alignment horizontal="right"/>
    </xf>
    <xf numFmtId="10" fontId="2" fillId="0" borderId="3" xfId="1" applyNumberFormat="1" applyFont="1" applyBorder="1"/>
    <xf numFmtId="0" fontId="9" fillId="0" borderId="3" xfId="0" applyFont="1" applyBorder="1"/>
    <xf numFmtId="0" fontId="2" fillId="0" borderId="3" xfId="0" applyFont="1" applyBorder="1" applyAlignment="1">
      <alignment horizontal="center"/>
    </xf>
    <xf numFmtId="0" fontId="4" fillId="0" borderId="3" xfId="0" applyFont="1" applyBorder="1" applyAlignment="1">
      <alignment horizontal="center"/>
    </xf>
    <xf numFmtId="0" fontId="0" fillId="0" borderId="0" xfId="0" applyAlignment="1">
      <alignment horizontal="center"/>
    </xf>
    <xf numFmtId="0" fontId="2" fillId="0" borderId="0" xfId="0" applyFont="1" applyAlignment="1">
      <alignment horizontal="center"/>
    </xf>
    <xf numFmtId="0" fontId="16" fillId="0" borderId="3" xfId="0" applyFont="1" applyBorder="1"/>
    <xf numFmtId="0" fontId="5" fillId="3" borderId="3" xfId="0" applyFont="1" applyFill="1" applyBorder="1"/>
    <xf numFmtId="0" fontId="3" fillId="0" borderId="3" xfId="0" applyFont="1" applyBorder="1" applyAlignment="1">
      <alignment horizontal="center"/>
    </xf>
    <xf numFmtId="0" fontId="13" fillId="0" borderId="3" xfId="0" applyFont="1" applyBorder="1" applyAlignment="1">
      <alignment horizontal="center"/>
    </xf>
    <xf numFmtId="0" fontId="7" fillId="0" borderId="0" xfId="0" applyFont="1" applyAlignment="1">
      <alignment wrapText="1"/>
    </xf>
    <xf numFmtId="0" fontId="0" fillId="0" borderId="0" xfId="0" applyBorder="1" applyAlignment="1">
      <alignment wrapText="1"/>
    </xf>
    <xf numFmtId="2" fontId="6" fillId="0" borderId="3" xfId="0" applyNumberFormat="1" applyFont="1" applyBorder="1" applyAlignment="1">
      <alignment wrapText="1"/>
    </xf>
    <xf numFmtId="0" fontId="17" fillId="0" borderId="1" xfId="0" applyFont="1" applyBorder="1" applyAlignment="1">
      <alignment horizontal="center" vertical="top" wrapText="1"/>
    </xf>
    <xf numFmtId="0" fontId="17" fillId="0" borderId="0" xfId="0" applyFont="1" applyFill="1" applyBorder="1" applyAlignment="1">
      <alignment horizontal="center" vertical="top" wrapText="1"/>
    </xf>
    <xf numFmtId="0" fontId="0" fillId="0" borderId="1" xfId="0" applyBorder="1" applyAlignment="1">
      <alignment horizontal="left" vertical="top"/>
    </xf>
    <xf numFmtId="0" fontId="0" fillId="0" borderId="1" xfId="0" applyBorder="1" applyAlignment="1">
      <alignment horizontal="right" vertical="top"/>
    </xf>
    <xf numFmtId="0" fontId="17" fillId="4" borderId="1" xfId="0" applyFont="1" applyFill="1" applyBorder="1" applyAlignment="1">
      <alignment horizontal="center" vertical="top" wrapText="1"/>
    </xf>
    <xf numFmtId="0" fontId="0" fillId="4" borderId="1" xfId="0" applyFill="1" applyBorder="1" applyAlignment="1">
      <alignment horizontal="right" vertical="top"/>
    </xf>
    <xf numFmtId="0" fontId="6" fillId="0" borderId="3" xfId="0" applyFont="1" applyBorder="1" applyAlignment="1">
      <alignment wrapText="1"/>
    </xf>
    <xf numFmtId="0" fontId="18" fillId="0" borderId="0" xfId="0" applyFont="1"/>
    <xf numFmtId="0" fontId="0" fillId="0" borderId="3" xfId="0" applyBorder="1" applyAlignment="1">
      <alignment wrapText="1"/>
    </xf>
    <xf numFmtId="2" fontId="0" fillId="0" borderId="3" xfId="0" applyNumberFormat="1" applyBorder="1" applyAlignment="1">
      <alignment wrapText="1"/>
    </xf>
    <xf numFmtId="0" fontId="5" fillId="0" borderId="3" xfId="0" applyFont="1" applyFill="1" applyBorder="1"/>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0" fontId="0" fillId="0" borderId="0" xfId="0"/>
    <xf numFmtId="0" fontId="19" fillId="0" borderId="0" xfId="0" applyFont="1"/>
    <xf numFmtId="0" fontId="18" fillId="0" borderId="3" xfId="0" applyFont="1" applyBorder="1"/>
    <xf numFmtId="0" fontId="18" fillId="0" borderId="3" xfId="0" applyFont="1" applyBorder="1" applyAlignment="1">
      <alignment wrapText="1"/>
    </xf>
    <xf numFmtId="0" fontId="18" fillId="0" borderId="10" xfId="0" applyFont="1" applyBorder="1"/>
    <xf numFmtId="0" fontId="19" fillId="0" borderId="11" xfId="0" applyFont="1" applyBorder="1"/>
    <xf numFmtId="0" fontId="18" fillId="0" borderId="0" xfId="0" applyFont="1" applyAlignment="1">
      <alignment wrapText="1"/>
    </xf>
    <xf numFmtId="0" fontId="19" fillId="0" borderId="3" xfId="0" applyFont="1" applyBorder="1"/>
    <xf numFmtId="164" fontId="4" fillId="0" borderId="3" xfId="1" applyNumberFormat="1" applyFont="1" applyBorder="1"/>
    <xf numFmtId="0" fontId="19" fillId="0" borderId="0" xfId="0" applyFont="1" applyBorder="1" applyAlignment="1">
      <alignment horizontal="center"/>
    </xf>
    <xf numFmtId="2" fontId="20" fillId="0" borderId="0" xfId="0" applyNumberFormat="1" applyFont="1" applyBorder="1"/>
    <xf numFmtId="2" fontId="18" fillId="0" borderId="0" xfId="0" applyNumberFormat="1" applyFont="1"/>
    <xf numFmtId="2" fontId="19" fillId="0" borderId="0" xfId="0" applyNumberFormat="1" applyFont="1" applyBorder="1" applyAlignment="1">
      <alignment horizontal="center"/>
    </xf>
    <xf numFmtId="2" fontId="18" fillId="0" borderId="0" xfId="0" applyNumberFormat="1" applyFont="1" applyAlignment="1">
      <alignment wrapText="1"/>
    </xf>
    <xf numFmtId="2" fontId="8" fillId="0" borderId="0" xfId="0" applyNumberFormat="1" applyFont="1"/>
    <xf numFmtId="0" fontId="17" fillId="0" borderId="12" xfId="0" applyFont="1" applyBorder="1" applyAlignment="1">
      <alignment horizontal="center" vertical="top" wrapText="1"/>
    </xf>
    <xf numFmtId="0" fontId="17" fillId="0" borderId="3" xfId="0" applyFont="1" applyFill="1" applyBorder="1" applyAlignment="1">
      <alignment horizontal="center" vertical="top" wrapText="1"/>
    </xf>
    <xf numFmtId="0" fontId="0" fillId="0" borderId="3" xfId="0" applyFill="1" applyBorder="1" applyAlignment="1">
      <alignment horizontal="right" vertical="top"/>
    </xf>
    <xf numFmtId="0" fontId="8" fillId="0" borderId="1" xfId="0" applyFont="1" applyBorder="1" applyAlignment="1">
      <alignment horizontal="right" vertical="top"/>
    </xf>
    <xf numFmtId="0" fontId="8" fillId="0" borderId="12" xfId="0" applyFont="1" applyBorder="1" applyAlignment="1">
      <alignment horizontal="right" vertical="top"/>
    </xf>
    <xf numFmtId="0" fontId="18" fillId="0" borderId="0" xfId="0" applyFont="1" applyAlignment="1">
      <alignment horizontal="right"/>
    </xf>
    <xf numFmtId="0" fontId="21" fillId="0" borderId="0" xfId="0" applyFont="1" applyAlignment="1">
      <alignment horizontal="right"/>
    </xf>
    <xf numFmtId="0" fontId="4" fillId="0" borderId="0" xfId="0" applyFont="1"/>
    <xf numFmtId="10" fontId="4" fillId="0" borderId="3" xfId="1" applyNumberFormat="1" applyFont="1" applyBorder="1"/>
    <xf numFmtId="0" fontId="7" fillId="0" borderId="0" xfId="0" applyFont="1"/>
    <xf numFmtId="0" fontId="0" fillId="0" borderId="0" xfId="0"/>
    <xf numFmtId="0" fontId="0" fillId="0" borderId="0" xfId="0"/>
    <xf numFmtId="1" fontId="2" fillId="0" borderId="0" xfId="0" applyNumberFormat="1" applyFont="1" applyBorder="1"/>
    <xf numFmtId="1" fontId="4" fillId="0" borderId="3" xfId="0" applyNumberFormat="1" applyFont="1" applyBorder="1" applyAlignment="1">
      <alignment horizontal="left" wrapText="1"/>
    </xf>
    <xf numFmtId="0" fontId="0" fillId="0" borderId="0" xfId="0"/>
    <xf numFmtId="164" fontId="7" fillId="0" borderId="3" xfId="1" applyNumberFormat="1" applyFont="1" applyBorder="1"/>
    <xf numFmtId="10" fontId="7" fillId="0" borderId="3" xfId="1" applyNumberFormat="1" applyFont="1" applyBorder="1"/>
    <xf numFmtId="164" fontId="6" fillId="0" borderId="3" xfId="1" applyNumberFormat="1" applyFont="1" applyBorder="1"/>
    <xf numFmtId="10" fontId="6" fillId="0" borderId="3" xfId="1" applyNumberFormat="1" applyFont="1" applyBorder="1"/>
    <xf numFmtId="0" fontId="3" fillId="0" borderId="0" xfId="0" applyFont="1" applyBorder="1"/>
    <xf numFmtId="0" fontId="0" fillId="0" borderId="0" xfId="0" applyFill="1" applyBorder="1"/>
    <xf numFmtId="0" fontId="7" fillId="0" borderId="0" xfId="0" applyFont="1" applyFill="1" applyBorder="1"/>
    <xf numFmtId="10" fontId="7" fillId="0" borderId="0" xfId="1" applyNumberFormat="1" applyFont="1" applyFill="1" applyBorder="1"/>
    <xf numFmtId="10" fontId="6" fillId="0" borderId="0" xfId="1" applyNumberFormat="1" applyFont="1" applyFill="1" applyBorder="1"/>
    <xf numFmtId="0" fontId="6" fillId="0" borderId="0" xfId="0" applyFont="1" applyFill="1" applyBorder="1" applyAlignment="1">
      <alignment wrapText="1"/>
    </xf>
    <xf numFmtId="2" fontId="5" fillId="3" borderId="3" xfId="0" applyNumberFormat="1" applyFont="1" applyFill="1" applyBorder="1"/>
    <xf numFmtId="164" fontId="5" fillId="3" borderId="3" xfId="1" applyNumberFormat="1" applyFont="1" applyFill="1" applyBorder="1"/>
    <xf numFmtId="10" fontId="5" fillId="3" borderId="3" xfId="1" applyNumberFormat="1" applyFont="1" applyFill="1" applyBorder="1"/>
    <xf numFmtId="0" fontId="5" fillId="0" borderId="0" xfId="0" applyFont="1" applyFill="1" applyBorder="1" applyAlignment="1">
      <alignment wrapText="1"/>
    </xf>
    <xf numFmtId="0" fontId="6" fillId="3" borderId="8" xfId="0" applyFont="1" applyFill="1" applyBorder="1"/>
    <xf numFmtId="0" fontId="5" fillId="2" borderId="3" xfId="0" applyFont="1" applyFill="1" applyBorder="1"/>
    <xf numFmtId="2" fontId="5" fillId="2" borderId="3" xfId="0" applyNumberFormat="1" applyFont="1" applyFill="1" applyBorder="1"/>
    <xf numFmtId="164" fontId="5" fillId="2" borderId="3" xfId="1" applyNumberFormat="1" applyFont="1" applyFill="1" applyBorder="1"/>
    <xf numFmtId="10" fontId="5" fillId="2" borderId="3" xfId="1" applyNumberFormat="1" applyFont="1" applyFill="1" applyBorder="1"/>
    <xf numFmtId="0" fontId="5" fillId="0" borderId="0" xfId="0" applyFont="1" applyBorder="1"/>
    <xf numFmtId="2" fontId="5" fillId="0" borderId="0" xfId="0" applyNumberFormat="1" applyFont="1" applyBorder="1"/>
    <xf numFmtId="2" fontId="5" fillId="0" borderId="0" xfId="0" applyNumberFormat="1" applyFont="1" applyBorder="1" applyAlignment="1">
      <alignment wrapText="1"/>
    </xf>
    <xf numFmtId="10" fontId="6" fillId="0" borderId="0" xfId="1" applyNumberFormat="1" applyFont="1" applyBorder="1" applyAlignment="1">
      <alignment horizontal="right"/>
    </xf>
    <xf numFmtId="164" fontId="5" fillId="0" borderId="0" xfId="1" applyNumberFormat="1" applyFont="1" applyBorder="1"/>
    <xf numFmtId="10" fontId="5" fillId="0" borderId="0" xfId="1" applyNumberFormat="1" applyFont="1" applyBorder="1"/>
    <xf numFmtId="0" fontId="3" fillId="0" borderId="8" xfId="0" applyFont="1" applyBorder="1"/>
    <xf numFmtId="1" fontId="8" fillId="0" borderId="0" xfId="0" applyNumberFormat="1" applyFont="1"/>
    <xf numFmtId="0" fontId="23" fillId="0" borderId="0" xfId="0" applyFont="1"/>
    <xf numFmtId="0" fontId="23" fillId="0" borderId="3" xfId="0" applyFont="1" applyBorder="1" applyAlignment="1">
      <alignment horizontal="center" vertical="center" wrapText="1"/>
    </xf>
    <xf numFmtId="0" fontId="23" fillId="0" borderId="3" xfId="0" applyFont="1" applyBorder="1" applyAlignment="1">
      <alignment horizontal="center"/>
    </xf>
    <xf numFmtId="1" fontId="23" fillId="0" borderId="3" xfId="0" applyNumberFormat="1" applyFont="1" applyBorder="1"/>
    <xf numFmtId="10" fontId="23" fillId="0" borderId="3" xfId="1" applyNumberFormat="1" applyFont="1" applyBorder="1"/>
    <xf numFmtId="0" fontId="23" fillId="0" borderId="3" xfId="0" applyFont="1" applyBorder="1"/>
    <xf numFmtId="0" fontId="23" fillId="0" borderId="3" xfId="0" applyFont="1" applyBorder="1" applyAlignment="1">
      <alignment horizontal="left" wrapText="1"/>
    </xf>
    <xf numFmtId="0" fontId="8" fillId="3" borderId="0" xfId="0" applyFont="1" applyFill="1"/>
    <xf numFmtId="0" fontId="24" fillId="3" borderId="3" xfId="0" applyFont="1" applyFill="1" applyBorder="1"/>
    <xf numFmtId="0" fontId="24" fillId="3" borderId="3" xfId="0" applyFont="1" applyFill="1" applyBorder="1" applyAlignment="1">
      <alignment horizontal="left" vertical="top" wrapText="1"/>
    </xf>
    <xf numFmtId="0" fontId="8" fillId="0" borderId="3" xfId="0" applyFont="1" applyBorder="1"/>
    <xf numFmtId="164" fontId="8" fillId="0" borderId="3" xfId="1" applyNumberFormat="1" applyFont="1" applyBorder="1"/>
    <xf numFmtId="2" fontId="8" fillId="0" borderId="3" xfId="0" applyNumberFormat="1" applyFont="1" applyBorder="1" applyAlignment="1">
      <alignment wrapText="1"/>
    </xf>
    <xf numFmtId="2" fontId="8" fillId="0" borderId="3" xfId="0" applyNumberFormat="1" applyFont="1" applyBorder="1"/>
    <xf numFmtId="10" fontId="8" fillId="0" borderId="3" xfId="1" applyNumberFormat="1" applyFont="1" applyBorder="1"/>
    <xf numFmtId="0" fontId="8" fillId="0" borderId="3" xfId="0" applyFont="1" applyBorder="1" applyAlignment="1">
      <alignment wrapText="1"/>
    </xf>
    <xf numFmtId="0" fontId="8" fillId="0" borderId="3" xfId="0" applyFont="1" applyFill="1" applyBorder="1"/>
    <xf numFmtId="0" fontId="24" fillId="0" borderId="3" xfId="0" applyFont="1" applyBorder="1"/>
    <xf numFmtId="2" fontId="24" fillId="0" borderId="3" xfId="0" applyNumberFormat="1" applyFont="1" applyBorder="1" applyAlignment="1">
      <alignment wrapText="1"/>
    </xf>
    <xf numFmtId="164" fontId="24" fillId="0" borderId="3" xfId="1" applyNumberFormat="1" applyFont="1" applyBorder="1"/>
    <xf numFmtId="2" fontId="24" fillId="0" borderId="3" xfId="0" applyNumberFormat="1" applyFont="1" applyBorder="1"/>
    <xf numFmtId="10" fontId="24" fillId="0" borderId="3" xfId="1" applyNumberFormat="1" applyFont="1" applyBorder="1"/>
    <xf numFmtId="0" fontId="8" fillId="3" borderId="3" xfId="0" applyFont="1" applyFill="1" applyBorder="1"/>
    <xf numFmtId="10" fontId="8" fillId="0" borderId="3" xfId="1" applyNumberFormat="1" applyFont="1" applyBorder="1" applyAlignment="1">
      <alignment horizontal="right"/>
    </xf>
    <xf numFmtId="0" fontId="24" fillId="0" borderId="3" xfId="0" applyFont="1" applyFill="1" applyBorder="1"/>
    <xf numFmtId="10" fontId="24" fillId="0" borderId="3" xfId="1" applyNumberFormat="1" applyFont="1" applyBorder="1" applyAlignment="1">
      <alignment horizontal="right"/>
    </xf>
    <xf numFmtId="0" fontId="8" fillId="0" borderId="0" xfId="0" applyFont="1" applyAlignment="1">
      <alignment wrapText="1"/>
    </xf>
    <xf numFmtId="0" fontId="24" fillId="0" borderId="3" xfId="0" applyFont="1" applyBorder="1" applyAlignment="1">
      <alignment wrapText="1"/>
    </xf>
    <xf numFmtId="0" fontId="7" fillId="0" borderId="3" xfId="0" applyFont="1" applyFill="1" applyBorder="1"/>
    <xf numFmtId="0" fontId="0" fillId="0" borderId="0" xfId="0"/>
    <xf numFmtId="0" fontId="0" fillId="0" borderId="0" xfId="0" applyAlignment="1">
      <alignment horizontal="right"/>
    </xf>
    <xf numFmtId="164" fontId="6" fillId="3" borderId="3" xfId="1" applyNumberFormat="1" applyFont="1" applyFill="1" applyBorder="1" applyAlignment="1">
      <alignment horizontal="right"/>
    </xf>
    <xf numFmtId="1" fontId="3" fillId="0" borderId="3" xfId="0" applyNumberFormat="1" applyFont="1" applyBorder="1" applyAlignment="1">
      <alignment horizontal="right"/>
    </xf>
    <xf numFmtId="0" fontId="0" fillId="0" borderId="0" xfId="0"/>
    <xf numFmtId="0" fontId="15" fillId="0" borderId="0" xfId="0" applyFont="1"/>
    <xf numFmtId="0" fontId="22" fillId="0" borderId="0" xfId="0" applyFont="1"/>
    <xf numFmtId="0" fontId="25" fillId="0" borderId="0" xfId="0" applyFont="1"/>
    <xf numFmtId="0" fontId="26" fillId="0" borderId="0" xfId="0" applyFont="1"/>
    <xf numFmtId="0" fontId="5" fillId="0" borderId="0" xfId="0" applyFont="1" applyAlignment="1">
      <alignment horizontal="right"/>
    </xf>
    <xf numFmtId="0" fontId="0" fillId="0" borderId="0" xfId="0"/>
    <xf numFmtId="0" fontId="27" fillId="0" borderId="3" xfId="0" applyFont="1" applyBorder="1" applyAlignment="1">
      <alignment horizontal="center"/>
    </xf>
    <xf numFmtId="0" fontId="27" fillId="0" borderId="3" xfId="0" applyFont="1" applyBorder="1" applyAlignment="1">
      <alignment horizontal="center" wrapText="1"/>
    </xf>
    <xf numFmtId="0" fontId="27" fillId="0" borderId="3" xfId="0" applyFont="1" applyBorder="1"/>
    <xf numFmtId="0" fontId="27" fillId="0" borderId="3" xfId="0" applyFont="1" applyBorder="1" applyAlignment="1">
      <alignment horizontal="right"/>
    </xf>
    <xf numFmtId="2" fontId="27" fillId="0" borderId="3" xfId="0" applyNumberFormat="1" applyFont="1" applyBorder="1"/>
    <xf numFmtId="0" fontId="28" fillId="0" borderId="3" xfId="0" applyFont="1" applyBorder="1"/>
    <xf numFmtId="0" fontId="27" fillId="0" borderId="3" xfId="0" applyFont="1" applyBorder="1" applyAlignment="1">
      <alignment horizontal="left"/>
    </xf>
    <xf numFmtId="0" fontId="22" fillId="0" borderId="3" xfId="0" applyFont="1" applyBorder="1"/>
    <xf numFmtId="1" fontId="3" fillId="0" borderId="3" xfId="0" applyNumberFormat="1" applyFont="1" applyFill="1" applyBorder="1" applyAlignment="1">
      <alignment horizontal="right"/>
    </xf>
    <xf numFmtId="1" fontId="4" fillId="0" borderId="3" xfId="0" applyNumberFormat="1" applyFont="1" applyBorder="1" applyAlignment="1">
      <alignment horizontal="right"/>
    </xf>
    <xf numFmtId="0" fontId="0" fillId="0" borderId="0" xfId="0"/>
    <xf numFmtId="0" fontId="10" fillId="0" borderId="3" xfId="0" applyFont="1" applyBorder="1"/>
    <xf numFmtId="1" fontId="7" fillId="0" borderId="0" xfId="0" applyNumberFormat="1" applyFont="1"/>
    <xf numFmtId="0" fontId="4" fillId="0" borderId="3" xfId="0" applyFont="1" applyFill="1" applyBorder="1"/>
    <xf numFmtId="1" fontId="10" fillId="0" borderId="3" xfId="0" applyNumberFormat="1" applyFont="1" applyFill="1" applyBorder="1"/>
    <xf numFmtId="1" fontId="4" fillId="0" borderId="3" xfId="0" applyNumberFormat="1" applyFont="1" applyFill="1" applyBorder="1"/>
    <xf numFmtId="1" fontId="22" fillId="0" borderId="3" xfId="0" applyNumberFormat="1" applyFont="1" applyBorder="1"/>
    <xf numFmtId="0" fontId="5" fillId="0" borderId="8" xfId="0" applyFont="1" applyBorder="1" applyAlignment="1"/>
    <xf numFmtId="0" fontId="5" fillId="0" borderId="13" xfId="0" applyFont="1" applyBorder="1" applyAlignment="1"/>
    <xf numFmtId="0" fontId="6" fillId="0" borderId="8" xfId="0" applyFont="1" applyFill="1" applyBorder="1"/>
    <xf numFmtId="164" fontId="6" fillId="0" borderId="0" xfId="1" applyNumberFormat="1" applyFont="1" applyBorder="1" applyAlignment="1">
      <alignment horizontal="right"/>
    </xf>
    <xf numFmtId="0" fontId="6" fillId="0" borderId="0" xfId="0" applyFont="1" applyBorder="1"/>
    <xf numFmtId="164" fontId="6" fillId="0" borderId="0" xfId="1" applyNumberFormat="1" applyFont="1" applyBorder="1"/>
    <xf numFmtId="10" fontId="6" fillId="0" borderId="0" xfId="1" applyNumberFormat="1" applyFont="1" applyBorder="1"/>
    <xf numFmtId="0" fontId="29" fillId="0" borderId="3" xfId="0" applyFont="1" applyBorder="1"/>
    <xf numFmtId="0" fontId="7" fillId="0" borderId="14" xfId="0" applyFont="1" applyBorder="1" applyAlignment="1"/>
    <xf numFmtId="0" fontId="7" fillId="0" borderId="13" xfId="0" applyFont="1" applyBorder="1" applyAlignment="1"/>
    <xf numFmtId="0" fontId="6" fillId="0" borderId="0" xfId="0" applyFont="1"/>
    <xf numFmtId="2" fontId="6" fillId="2" borderId="3" xfId="0" applyNumberFormat="1" applyFont="1" applyFill="1" applyBorder="1"/>
    <xf numFmtId="0" fontId="6" fillId="3" borderId="0" xfId="0" applyFont="1" applyFill="1"/>
    <xf numFmtId="2" fontId="7" fillId="0" borderId="3" xfId="0" applyNumberFormat="1" applyFont="1" applyFill="1" applyBorder="1" applyAlignment="1">
      <alignment wrapText="1"/>
    </xf>
    <xf numFmtId="2" fontId="7" fillId="0" borderId="0" xfId="0" applyNumberFormat="1" applyFont="1"/>
    <xf numFmtId="0" fontId="7" fillId="0" borderId="0" xfId="0" applyFont="1" applyFill="1"/>
    <xf numFmtId="2" fontId="6" fillId="0" borderId="0" xfId="0" applyNumberFormat="1" applyFont="1" applyFill="1" applyBorder="1"/>
    <xf numFmtId="2" fontId="7" fillId="0" borderId="3" xfId="0" applyNumberFormat="1" applyFont="1" applyFill="1" applyBorder="1"/>
    <xf numFmtId="2" fontId="6" fillId="0" borderId="0" xfId="0" applyNumberFormat="1" applyFont="1" applyBorder="1"/>
    <xf numFmtId="2" fontId="6" fillId="3" borderId="3" xfId="0" applyNumberFormat="1" applyFont="1" applyFill="1" applyBorder="1" applyAlignment="1">
      <alignment wrapText="1"/>
    </xf>
    <xf numFmtId="0" fontId="7" fillId="0" borderId="8" xfId="0" applyFont="1" applyBorder="1" applyAlignment="1"/>
    <xf numFmtId="2" fontId="7" fillId="0" borderId="0" xfId="0" applyNumberFormat="1" applyFont="1" applyBorder="1"/>
    <xf numFmtId="2" fontId="6" fillId="0" borderId="0" xfId="0" applyNumberFormat="1" applyFont="1" applyBorder="1" applyAlignment="1">
      <alignment wrapText="1"/>
    </xf>
    <xf numFmtId="0" fontId="7" fillId="2" borderId="0" xfId="0" applyFont="1" applyFill="1" applyAlignment="1">
      <alignment wrapText="1"/>
    </xf>
    <xf numFmtId="2" fontId="6" fillId="2" borderId="3" xfId="0" applyNumberFormat="1" applyFont="1" applyFill="1" applyBorder="1" applyAlignment="1">
      <alignment wrapText="1"/>
    </xf>
    <xf numFmtId="0" fontId="7" fillId="5" borderId="0" xfId="0" applyFont="1" applyFill="1" applyAlignment="1">
      <alignment wrapText="1"/>
    </xf>
    <xf numFmtId="0" fontId="7" fillId="0" borderId="0" xfId="0" applyFont="1" applyFill="1" applyAlignment="1">
      <alignment wrapText="1"/>
    </xf>
    <xf numFmtId="2" fontId="6" fillId="3" borderId="13" xfId="0" applyNumberFormat="1" applyFont="1" applyFill="1" applyBorder="1" applyAlignment="1">
      <alignment horizontal="right" wrapText="1"/>
    </xf>
    <xf numFmtId="1" fontId="7" fillId="0" borderId="3" xfId="0" applyNumberFormat="1" applyFont="1" applyBorder="1" applyAlignment="1">
      <alignment wrapText="1"/>
    </xf>
    <xf numFmtId="0" fontId="7" fillId="2" borderId="0" xfId="0" applyFont="1" applyFill="1"/>
    <xf numFmtId="2" fontId="0" fillId="0" borderId="3" xfId="0" applyNumberFormat="1" applyFont="1" applyBorder="1" applyAlignment="1">
      <alignment wrapText="1"/>
    </xf>
    <xf numFmtId="0" fontId="30" fillId="0" borderId="1" xfId="0" applyFont="1" applyBorder="1" applyAlignment="1">
      <alignment horizontal="center" vertical="top"/>
    </xf>
    <xf numFmtId="0" fontId="0" fillId="0" borderId="0" xfId="0"/>
    <xf numFmtId="0" fontId="30" fillId="0" borderId="1" xfId="0" applyFont="1" applyBorder="1" applyAlignment="1">
      <alignment horizontal="center" vertical="top"/>
    </xf>
    <xf numFmtId="0" fontId="0" fillId="0" borderId="0" xfId="0"/>
    <xf numFmtId="0" fontId="30" fillId="0" borderId="1" xfId="0" applyFont="1" applyBorder="1" applyAlignment="1">
      <alignment horizontal="center" vertical="top"/>
    </xf>
    <xf numFmtId="0" fontId="0" fillId="0" borderId="0" xfId="0"/>
    <xf numFmtId="0" fontId="2" fillId="0" borderId="0" xfId="0" applyFont="1" applyAlignment="1">
      <alignment horizontal="center"/>
    </xf>
    <xf numFmtId="0" fontId="2" fillId="0" borderId="2" xfId="0" applyFont="1" applyBorder="1" applyAlignment="1">
      <alignment horizontal="center"/>
    </xf>
    <xf numFmtId="0" fontId="5" fillId="3" borderId="4" xfId="0" applyFont="1" applyFill="1" applyBorder="1" applyAlignment="1">
      <alignment horizontal="left"/>
    </xf>
    <xf numFmtId="0" fontId="5" fillId="3" borderId="5" xfId="0" applyFont="1" applyFill="1" applyBorder="1" applyAlignment="1">
      <alignment horizontal="left"/>
    </xf>
    <xf numFmtId="0" fontId="5" fillId="0" borderId="4" xfId="0" applyFont="1" applyBorder="1" applyAlignment="1">
      <alignment horizontal="center"/>
    </xf>
    <xf numFmtId="0" fontId="5" fillId="0" borderId="5" xfId="0" applyFont="1" applyBorder="1" applyAlignment="1">
      <alignment horizontal="center"/>
    </xf>
    <xf numFmtId="0" fontId="5" fillId="2" borderId="4" xfId="0" applyFont="1" applyFill="1" applyBorder="1" applyAlignment="1">
      <alignment horizontal="left"/>
    </xf>
    <xf numFmtId="0" fontId="5" fillId="2" borderId="5" xfId="0" applyFont="1" applyFill="1" applyBorder="1" applyAlignment="1">
      <alignment horizontal="left"/>
    </xf>
    <xf numFmtId="1" fontId="6" fillId="2" borderId="4" xfId="0" applyNumberFormat="1" applyFont="1" applyFill="1" applyBorder="1" applyAlignment="1">
      <alignment horizontal="center" wrapText="1"/>
    </xf>
    <xf numFmtId="0" fontId="6" fillId="2" borderId="5" xfId="0" applyFont="1" applyFill="1" applyBorder="1" applyAlignment="1">
      <alignment horizontal="center" wrapText="1"/>
    </xf>
    <xf numFmtId="0" fontId="5" fillId="2" borderId="4" xfId="0" applyFont="1" applyFill="1" applyBorder="1" applyAlignment="1">
      <alignment horizontal="center" wrapText="1"/>
    </xf>
    <xf numFmtId="0" fontId="5" fillId="2" borderId="5" xfId="0" applyFont="1" applyFill="1" applyBorder="1" applyAlignment="1">
      <alignment horizontal="center" wrapText="1"/>
    </xf>
    <xf numFmtId="0" fontId="6" fillId="0" borderId="4" xfId="0" applyFont="1" applyBorder="1" applyAlignment="1">
      <alignment horizontal="center" wrapText="1"/>
    </xf>
    <xf numFmtId="0" fontId="6" fillId="0" borderId="5" xfId="0" applyFont="1" applyBorder="1" applyAlignment="1">
      <alignment horizontal="center" wrapText="1"/>
    </xf>
    <xf numFmtId="0" fontId="5" fillId="0" borderId="4" xfId="0" applyFont="1" applyBorder="1" applyAlignment="1">
      <alignment horizontal="center" wrapText="1"/>
    </xf>
    <xf numFmtId="0" fontId="5" fillId="0" borderId="5" xfId="0" applyFont="1" applyBorder="1" applyAlignment="1">
      <alignment horizontal="center" wrapText="1"/>
    </xf>
    <xf numFmtId="1" fontId="6" fillId="0" borderId="4" xfId="0" applyNumberFormat="1" applyFont="1" applyBorder="1" applyAlignment="1">
      <alignment horizontal="center" vertical="top" wrapText="1"/>
    </xf>
    <xf numFmtId="0" fontId="6" fillId="0" borderId="5" xfId="0" applyFont="1" applyBorder="1" applyAlignment="1">
      <alignment horizontal="center" vertical="top" wrapText="1"/>
    </xf>
    <xf numFmtId="0" fontId="5" fillId="3" borderId="4" xfId="0" applyFont="1" applyFill="1" applyBorder="1" applyAlignment="1">
      <alignment horizontal="center" vertical="top" wrapText="1"/>
    </xf>
    <xf numFmtId="0" fontId="5" fillId="3" borderId="5" xfId="0" applyFont="1" applyFill="1" applyBorder="1" applyAlignment="1">
      <alignment horizontal="center" vertical="top" wrapText="1"/>
    </xf>
    <xf numFmtId="0" fontId="6" fillId="2" borderId="4" xfId="0" applyFont="1" applyFill="1" applyBorder="1" applyAlignment="1">
      <alignment horizontal="center" wrapText="1"/>
    </xf>
    <xf numFmtId="0" fontId="6" fillId="3" borderId="4" xfId="0" applyFont="1" applyFill="1" applyBorder="1" applyAlignment="1">
      <alignment horizontal="center" vertical="top" wrapText="1"/>
    </xf>
    <xf numFmtId="0" fontId="6" fillId="3" borderId="5" xfId="0" applyFont="1" applyFill="1" applyBorder="1" applyAlignment="1">
      <alignment horizontal="center" vertical="top" wrapText="1"/>
    </xf>
    <xf numFmtId="0" fontId="5" fillId="3" borderId="3" xfId="0" applyFont="1" applyFill="1" applyBorder="1" applyAlignment="1">
      <alignment horizontal="center" wrapText="1"/>
    </xf>
    <xf numFmtId="1" fontId="6" fillId="3" borderId="4" xfId="0" applyNumberFormat="1" applyFont="1" applyFill="1" applyBorder="1" applyAlignment="1">
      <alignment horizontal="center" vertical="top" wrapText="1"/>
    </xf>
    <xf numFmtId="1" fontId="5" fillId="3" borderId="4" xfId="0" applyNumberFormat="1" applyFont="1" applyFill="1" applyBorder="1" applyAlignment="1">
      <alignment horizontal="center" vertical="top" wrapText="1"/>
    </xf>
    <xf numFmtId="0" fontId="5" fillId="0" borderId="4" xfId="0" applyFont="1" applyFill="1" applyBorder="1" applyAlignment="1">
      <alignment horizontal="center"/>
    </xf>
    <xf numFmtId="0" fontId="5" fillId="0" borderId="6" xfId="0" applyFont="1" applyFill="1" applyBorder="1" applyAlignment="1">
      <alignment horizontal="center"/>
    </xf>
    <xf numFmtId="0" fontId="5" fillId="0" borderId="5" xfId="0" applyFont="1" applyFill="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5" xfId="0" applyBorder="1" applyAlignment="1">
      <alignment horizontal="center"/>
    </xf>
    <xf numFmtId="2" fontId="7" fillId="0" borderId="4" xfId="0" applyNumberFormat="1" applyFont="1" applyBorder="1" applyAlignment="1">
      <alignment horizontal="center"/>
    </xf>
    <xf numFmtId="2" fontId="7" fillId="0" borderId="6" xfId="0" applyNumberFormat="1" applyFont="1" applyBorder="1" applyAlignment="1">
      <alignment horizontal="center"/>
    </xf>
    <xf numFmtId="2" fontId="7" fillId="0" borderId="5" xfId="0" applyNumberFormat="1" applyFont="1" applyBorder="1" applyAlignment="1">
      <alignment horizontal="center"/>
    </xf>
    <xf numFmtId="0" fontId="5" fillId="3" borderId="3" xfId="0" applyFont="1" applyFill="1" applyBorder="1" applyAlignment="1">
      <alignment horizontal="center"/>
    </xf>
    <xf numFmtId="1" fontId="5" fillId="2" borderId="4" xfId="0" applyNumberFormat="1" applyFont="1" applyFill="1" applyBorder="1" applyAlignment="1">
      <alignment horizontal="center" wrapText="1"/>
    </xf>
    <xf numFmtId="0" fontId="5" fillId="2" borderId="3" xfId="0" applyFont="1" applyFill="1" applyBorder="1" applyAlignment="1">
      <alignment horizontal="center"/>
    </xf>
    <xf numFmtId="0" fontId="6" fillId="3" borderId="4" xfId="0" applyFont="1" applyFill="1" applyBorder="1" applyAlignment="1">
      <alignment horizontal="center" wrapText="1"/>
    </xf>
    <xf numFmtId="0" fontId="6" fillId="3" borderId="5" xfId="0" applyFont="1" applyFill="1" applyBorder="1" applyAlignment="1">
      <alignment horizontal="center" wrapText="1"/>
    </xf>
    <xf numFmtId="1" fontId="6" fillId="3" borderId="5" xfId="0" applyNumberFormat="1" applyFont="1" applyFill="1" applyBorder="1" applyAlignment="1">
      <alignment horizontal="center" vertical="top" wrapText="1"/>
    </xf>
    <xf numFmtId="0" fontId="6" fillId="3" borderId="3" xfId="0" applyFont="1" applyFill="1" applyBorder="1" applyAlignment="1">
      <alignment horizontal="center"/>
    </xf>
    <xf numFmtId="0" fontId="5" fillId="0" borderId="3" xfId="0" applyFont="1" applyBorder="1" applyAlignment="1">
      <alignment horizontal="center" wrapText="1"/>
    </xf>
    <xf numFmtId="0" fontId="5" fillId="2" borderId="3" xfId="0" applyFont="1" applyFill="1" applyBorder="1" applyAlignment="1">
      <alignment horizontal="center" wrapText="1"/>
    </xf>
    <xf numFmtId="0" fontId="5" fillId="0" borderId="3" xfId="0" applyFont="1" applyBorder="1" applyAlignment="1">
      <alignment horizontal="center"/>
    </xf>
    <xf numFmtId="1" fontId="6" fillId="0" borderId="4" xfId="0" applyNumberFormat="1" applyFont="1" applyBorder="1" applyAlignment="1">
      <alignment horizontal="center" wrapText="1"/>
    </xf>
    <xf numFmtId="1" fontId="5" fillId="0" borderId="4" xfId="0" applyNumberFormat="1" applyFont="1" applyBorder="1" applyAlignment="1">
      <alignment horizontal="center" wrapText="1"/>
    </xf>
    <xf numFmtId="0" fontId="6" fillId="3" borderId="4" xfId="0" applyFont="1" applyFill="1" applyBorder="1" applyAlignment="1">
      <alignment horizontal="left"/>
    </xf>
    <xf numFmtId="0" fontId="6" fillId="3" borderId="5" xfId="0" applyFont="1" applyFill="1" applyBorder="1" applyAlignment="1">
      <alignment horizontal="left"/>
    </xf>
    <xf numFmtId="0" fontId="5" fillId="3" borderId="3" xfId="0" applyFont="1" applyFill="1" applyBorder="1" applyAlignment="1">
      <alignment horizontal="left"/>
    </xf>
    <xf numFmtId="0" fontId="24" fillId="3" borderId="4" xfId="0" applyFont="1" applyFill="1" applyBorder="1" applyAlignment="1">
      <alignment horizontal="center" wrapText="1"/>
    </xf>
    <xf numFmtId="0" fontId="24" fillId="3" borderId="5" xfId="0" applyFont="1" applyFill="1" applyBorder="1" applyAlignment="1">
      <alignment horizontal="center" wrapText="1"/>
    </xf>
    <xf numFmtId="1" fontId="24" fillId="3" borderId="4" xfId="0" applyNumberFormat="1" applyFont="1" applyFill="1" applyBorder="1" applyAlignment="1">
      <alignment horizontal="center" wrapText="1"/>
    </xf>
    <xf numFmtId="1" fontId="24" fillId="3" borderId="5" xfId="0" applyNumberFormat="1" applyFont="1" applyFill="1" applyBorder="1" applyAlignment="1">
      <alignment horizontal="center" wrapText="1"/>
    </xf>
    <xf numFmtId="0" fontId="24" fillId="3" borderId="3" xfId="0" applyFont="1" applyFill="1" applyBorder="1" applyAlignment="1">
      <alignment horizontal="center"/>
    </xf>
    <xf numFmtId="0" fontId="24" fillId="3" borderId="3" xfId="0" applyFont="1" applyFill="1" applyBorder="1" applyAlignment="1">
      <alignment horizontal="center" wrapText="1"/>
    </xf>
    <xf numFmtId="1" fontId="24" fillId="3" borderId="4" xfId="0" applyNumberFormat="1" applyFont="1" applyFill="1" applyBorder="1" applyAlignment="1">
      <alignment horizontal="center"/>
    </xf>
    <xf numFmtId="0" fontId="24" fillId="3" borderId="5" xfId="0" applyFont="1" applyFill="1" applyBorder="1" applyAlignment="1">
      <alignment horizontal="center"/>
    </xf>
    <xf numFmtId="0" fontId="5" fillId="3" borderId="4" xfId="0" applyFont="1" applyFill="1" applyBorder="1" applyAlignment="1">
      <alignment horizontal="center" wrapText="1"/>
    </xf>
    <xf numFmtId="0" fontId="5" fillId="3" borderId="5" xfId="0" applyFont="1" applyFill="1" applyBorder="1" applyAlignment="1">
      <alignment horizontal="center" wrapText="1"/>
    </xf>
    <xf numFmtId="1" fontId="5" fillId="3" borderId="4" xfId="0" applyNumberFormat="1" applyFont="1" applyFill="1" applyBorder="1" applyAlignment="1">
      <alignment horizontal="center" wrapText="1"/>
    </xf>
    <xf numFmtId="1" fontId="5" fillId="3" borderId="4" xfId="0" applyNumberFormat="1" applyFont="1" applyFill="1" applyBorder="1" applyAlignment="1">
      <alignment horizontal="center"/>
    </xf>
    <xf numFmtId="0" fontId="5" fillId="3" borderId="5" xfId="0" applyFont="1" applyFill="1" applyBorder="1" applyAlignment="1">
      <alignment horizontal="center"/>
    </xf>
    <xf numFmtId="1" fontId="5" fillId="0" borderId="4" xfId="0" applyNumberFormat="1" applyFont="1" applyBorder="1" applyAlignment="1">
      <alignment horizontal="center"/>
    </xf>
    <xf numFmtId="1" fontId="5" fillId="2" borderId="4" xfId="0" applyNumberFormat="1" applyFont="1" applyFill="1" applyBorder="1" applyAlignment="1">
      <alignment horizontal="center"/>
    </xf>
    <xf numFmtId="0" fontId="5" fillId="2" borderId="5" xfId="0" applyFont="1" applyFill="1" applyBorder="1" applyAlignment="1">
      <alignment horizontal="center"/>
    </xf>
    <xf numFmtId="0" fontId="5" fillId="0" borderId="7" xfId="0" applyFont="1" applyBorder="1" applyAlignment="1">
      <alignment horizontal="center"/>
    </xf>
    <xf numFmtId="0" fontId="0" fillId="0" borderId="7" xfId="0" applyBorder="1" applyAlignment="1">
      <alignment horizontal="left" wrapText="1"/>
    </xf>
    <xf numFmtId="0" fontId="17" fillId="0" borderId="1" xfId="0" applyFont="1" applyBorder="1" applyAlignment="1">
      <alignment horizontal="center" vertical="top" wrapText="1"/>
    </xf>
    <xf numFmtId="0" fontId="19" fillId="0" borderId="3" xfId="0" applyFont="1" applyBorder="1" applyAlignment="1">
      <alignment horizontal="center"/>
    </xf>
    <xf numFmtId="0" fontId="18" fillId="0" borderId="4" xfId="0" applyFont="1" applyBorder="1" applyAlignment="1">
      <alignment horizontal="left" wrapText="1"/>
    </xf>
    <xf numFmtId="0" fontId="18" fillId="0" borderId="6" xfId="0" applyFont="1" applyBorder="1" applyAlignment="1">
      <alignment horizontal="left" wrapText="1"/>
    </xf>
    <xf numFmtId="0" fontId="18" fillId="0" borderId="5" xfId="0" applyFont="1" applyBorder="1" applyAlignment="1">
      <alignment horizontal="left" wrapText="1"/>
    </xf>
    <xf numFmtId="0" fontId="19" fillId="0" borderId="9" xfId="0" applyFont="1" applyBorder="1" applyAlignment="1">
      <alignment horizontal="center"/>
    </xf>
    <xf numFmtId="0" fontId="19" fillId="0" borderId="10" xfId="0" applyFont="1" applyBorder="1" applyAlignment="1">
      <alignment horizontal="center"/>
    </xf>
    <xf numFmtId="1" fontId="5" fillId="3" borderId="5" xfId="0" applyNumberFormat="1" applyFont="1" applyFill="1" applyBorder="1" applyAlignment="1">
      <alignment horizontal="center" wrapText="1"/>
    </xf>
    <xf numFmtId="0" fontId="27" fillId="0" borderId="8" xfId="0" applyFont="1" applyBorder="1" applyAlignment="1">
      <alignment horizontal="center"/>
    </xf>
    <xf numFmtId="0" fontId="27" fillId="0" borderId="14" xfId="0" applyFont="1" applyBorder="1" applyAlignment="1">
      <alignment horizontal="center"/>
    </xf>
    <xf numFmtId="0" fontId="27" fillId="0" borderId="13" xfId="0" applyFont="1" applyBorder="1" applyAlignment="1">
      <alignment horizontal="center"/>
    </xf>
    <xf numFmtId="0" fontId="27" fillId="0" borderId="8" xfId="0" applyFont="1" applyBorder="1" applyAlignment="1">
      <alignment horizontal="right" wrapText="1"/>
    </xf>
    <xf numFmtId="0" fontId="27" fillId="0" borderId="14" xfId="0" applyFont="1" applyBorder="1" applyAlignment="1">
      <alignment horizontal="right" wrapText="1"/>
    </xf>
    <xf numFmtId="0" fontId="27" fillId="0" borderId="13" xfId="0" applyFont="1" applyBorder="1" applyAlignment="1">
      <alignment horizontal="right" wrapText="1"/>
    </xf>
  </cellXfs>
  <cellStyles count="2">
    <cellStyle name="Normal" xfId="0" builtinId="0"/>
    <cellStyle name="Percent" xfId="1" builtinId="5"/>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ownloads/PU%20wise%20OWE%20AGC%20JUNE%2021%20AS%20OBG%20SL.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For Month COPPY"/>
      <sheetName val="For Month"/>
      <sheetName val="Upto Month COPPY"/>
      <sheetName val="Upto Month Current"/>
      <sheetName val="PU Wise OWE AGC"/>
      <sheetName val="Sheet1"/>
    </sheetNames>
    <sheetDataSet>
      <sheetData sheetId="0" refreshError="1"/>
      <sheetData sheetId="1" refreshError="1"/>
      <sheetData sheetId="2" refreshError="1"/>
      <sheetData sheetId="3" refreshError="1">
        <row r="4">
          <cell r="I4" t="str">
            <v/>
          </cell>
          <cell r="L4" t="str">
            <v/>
          </cell>
        </row>
        <row r="5">
          <cell r="I5" t="str">
            <v/>
          </cell>
          <cell r="L5" t="str">
            <v/>
          </cell>
        </row>
        <row r="6">
          <cell r="I6" t="str">
            <v/>
          </cell>
          <cell r="L6" t="str">
            <v/>
          </cell>
        </row>
        <row r="7">
          <cell r="I7" t="str">
            <v/>
          </cell>
          <cell r="L7" t="str">
            <v/>
          </cell>
        </row>
        <row r="8">
          <cell r="I8" t="str">
            <v/>
          </cell>
          <cell r="L8" t="str">
            <v/>
          </cell>
        </row>
        <row r="9">
          <cell r="C9" t="str">
            <v/>
          </cell>
          <cell r="D9" t="str">
            <v/>
          </cell>
          <cell r="F9" t="str">
            <v/>
          </cell>
          <cell r="I9" t="str">
            <v/>
          </cell>
        </row>
        <row r="11">
          <cell r="C11" t="str">
            <v/>
          </cell>
          <cell r="E11" t="str">
            <v/>
          </cell>
          <cell r="F11" t="str">
            <v/>
          </cell>
          <cell r="I11" t="str">
            <v/>
          </cell>
          <cell r="K11" t="str">
            <v/>
          </cell>
          <cell r="L11" t="str">
            <v/>
          </cell>
        </row>
        <row r="12">
          <cell r="C12" t="str">
            <v/>
          </cell>
          <cell r="I12" t="str">
            <v/>
          </cell>
          <cell r="J12" t="str">
            <v/>
          </cell>
          <cell r="K12" t="str">
            <v/>
          </cell>
          <cell r="L12" t="str">
            <v/>
          </cell>
        </row>
        <row r="13">
          <cell r="I13" t="str">
            <v/>
          </cell>
          <cell r="K13" t="str">
            <v/>
          </cell>
          <cell r="L13" t="str">
            <v/>
          </cell>
        </row>
        <row r="14">
          <cell r="I14" t="str">
            <v/>
          </cell>
          <cell r="L14" t="str">
            <v/>
          </cell>
        </row>
        <row r="15">
          <cell r="I15" t="str">
            <v/>
          </cell>
          <cell r="L15" t="str">
            <v/>
          </cell>
        </row>
        <row r="16">
          <cell r="I16" t="str">
            <v/>
          </cell>
          <cell r="L16" t="str">
            <v/>
          </cell>
        </row>
        <row r="17">
          <cell r="I17" t="str">
            <v/>
          </cell>
          <cell r="L17" t="str">
            <v/>
          </cell>
        </row>
        <row r="19">
          <cell r="E19" t="str">
            <v/>
          </cell>
          <cell r="I19" t="str">
            <v/>
          </cell>
          <cell r="L19" t="str">
            <v/>
          </cell>
        </row>
        <row r="20">
          <cell r="E20" t="str">
            <v/>
          </cell>
          <cell r="I20" t="str">
            <v/>
          </cell>
          <cell r="L20" t="str">
            <v/>
          </cell>
        </row>
        <row r="21">
          <cell r="I21" t="str">
            <v/>
          </cell>
          <cell r="L21" t="str">
            <v/>
          </cell>
        </row>
        <row r="22">
          <cell r="D22" t="str">
            <v/>
          </cell>
          <cell r="E22" t="str">
            <v/>
          </cell>
          <cell r="I22" t="str">
            <v/>
          </cell>
          <cell r="L22" t="str">
            <v/>
          </cell>
        </row>
        <row r="25">
          <cell r="C25" t="str">
            <v/>
          </cell>
          <cell r="E25" t="str">
            <v/>
          </cell>
          <cell r="I25" t="str">
            <v/>
          </cell>
          <cell r="L25" t="str">
            <v/>
          </cell>
        </row>
        <row r="26">
          <cell r="C26" t="str">
            <v/>
          </cell>
          <cell r="D26" t="str">
            <v/>
          </cell>
          <cell r="E26" t="str">
            <v/>
          </cell>
          <cell r="F26" t="str">
            <v/>
          </cell>
          <cell r="G26" t="str">
            <v/>
          </cell>
          <cell r="H26" t="str">
            <v/>
          </cell>
          <cell r="I26" t="str">
            <v/>
          </cell>
          <cell r="L26" t="str">
            <v/>
          </cell>
        </row>
        <row r="27">
          <cell r="C27" t="str">
            <v/>
          </cell>
          <cell r="D27" t="str">
            <v/>
          </cell>
          <cell r="E27" t="str">
            <v/>
          </cell>
          <cell r="F27" t="str">
            <v/>
          </cell>
          <cell r="G27" t="str">
            <v/>
          </cell>
          <cell r="H27" t="str">
            <v/>
          </cell>
          <cell r="I27" t="str">
            <v/>
          </cell>
          <cell r="K27" t="str">
            <v/>
          </cell>
          <cell r="L27" t="str">
            <v/>
          </cell>
        </row>
        <row r="28">
          <cell r="L28" t="str">
            <v/>
          </cell>
        </row>
        <row r="29">
          <cell r="I29" t="str">
            <v/>
          </cell>
          <cell r="L29" t="str">
            <v/>
          </cell>
        </row>
        <row r="31">
          <cell r="B31" t="str">
            <v/>
          </cell>
          <cell r="C31" t="str">
            <v/>
          </cell>
          <cell r="D31" t="str">
            <v/>
          </cell>
          <cell r="E31" t="str">
            <v/>
          </cell>
          <cell r="H31" t="str">
            <v/>
          </cell>
          <cell r="L31" t="str">
            <v/>
          </cell>
        </row>
        <row r="32">
          <cell r="B32" t="str">
            <v/>
          </cell>
          <cell r="D32" t="str">
            <v/>
          </cell>
          <cell r="E32" t="str">
            <v/>
          </cell>
          <cell r="H32" t="str">
            <v/>
          </cell>
          <cell r="I32" t="str">
            <v/>
          </cell>
          <cell r="L32" t="str">
            <v/>
          </cell>
        </row>
        <row r="33">
          <cell r="I33" t="str">
            <v/>
          </cell>
          <cell r="L33" t="str">
            <v/>
          </cell>
        </row>
        <row r="34">
          <cell r="H34" t="str">
            <v/>
          </cell>
          <cell r="I34" t="str">
            <v/>
          </cell>
          <cell r="J34" t="str">
            <v/>
          </cell>
          <cell r="K34" t="str">
            <v/>
          </cell>
          <cell r="L34" t="str">
            <v/>
          </cell>
        </row>
        <row r="37">
          <cell r="B37" t="str">
            <v/>
          </cell>
          <cell r="C37" t="str">
            <v/>
          </cell>
          <cell r="D37" t="str">
            <v/>
          </cell>
          <cell r="E37" t="str">
            <v/>
          </cell>
          <cell r="F37" t="str">
            <v/>
          </cell>
          <cell r="H37" t="str">
            <v/>
          </cell>
          <cell r="J37" t="str">
            <v/>
          </cell>
          <cell r="K37" t="str">
            <v/>
          </cell>
          <cell r="L37" t="str">
            <v/>
          </cell>
        </row>
        <row r="41">
          <cell r="B41" t="str">
            <v/>
          </cell>
          <cell r="C41" t="str">
            <v/>
          </cell>
          <cell r="D41" t="str">
            <v/>
          </cell>
          <cell r="E41" t="str">
            <v/>
          </cell>
          <cell r="F41" t="str">
            <v/>
          </cell>
          <cell r="G41" t="str">
            <v/>
          </cell>
          <cell r="H41" t="str">
            <v/>
          </cell>
          <cell r="J41" t="str">
            <v/>
          </cell>
          <cell r="K41" t="str">
            <v/>
          </cell>
          <cell r="L41" t="str">
            <v/>
          </cell>
        </row>
        <row r="42">
          <cell r="B42">
            <v>0</v>
          </cell>
          <cell r="C42">
            <v>0</v>
          </cell>
          <cell r="D42">
            <v>0</v>
          </cell>
          <cell r="E42">
            <v>0</v>
          </cell>
          <cell r="F42">
            <v>0</v>
          </cell>
          <cell r="G42">
            <v>0</v>
          </cell>
          <cell r="H42">
            <v>0</v>
          </cell>
          <cell r="I42" t="str">
            <v/>
          </cell>
          <cell r="J42">
            <v>0</v>
          </cell>
          <cell r="K42">
            <v>0</v>
          </cell>
          <cell r="L42" t="str">
            <v/>
          </cell>
        </row>
        <row r="43">
          <cell r="B43">
            <v>0</v>
          </cell>
          <cell r="C43">
            <v>0</v>
          </cell>
          <cell r="D43" t="str">
            <v/>
          </cell>
          <cell r="E43">
            <v>0</v>
          </cell>
          <cell r="F43">
            <v>0</v>
          </cell>
          <cell r="G43">
            <v>0</v>
          </cell>
          <cell r="H43">
            <v>0</v>
          </cell>
          <cell r="I43" t="str">
            <v/>
          </cell>
          <cell r="J43">
            <v>0</v>
          </cell>
          <cell r="K43">
            <v>0</v>
          </cell>
          <cell r="L43" t="str">
            <v/>
          </cell>
        </row>
        <row r="44">
          <cell r="B44">
            <v>0</v>
          </cell>
          <cell r="C44">
            <v>0</v>
          </cell>
          <cell r="D44">
            <v>0</v>
          </cell>
          <cell r="E44">
            <v>0</v>
          </cell>
          <cell r="F44">
            <v>0</v>
          </cell>
          <cell r="G44">
            <v>0</v>
          </cell>
          <cell r="H44">
            <v>0</v>
          </cell>
          <cell r="I44" t="str">
            <v/>
          </cell>
          <cell r="J44">
            <v>0</v>
          </cell>
          <cell r="K44">
            <v>0</v>
          </cell>
          <cell r="L44" t="str">
            <v/>
          </cell>
        </row>
        <row r="45">
          <cell r="E45" t="str">
            <v/>
          </cell>
          <cell r="F45" t="str">
            <v/>
          </cell>
          <cell r="I45" t="str">
            <v/>
          </cell>
          <cell r="L45" t="str">
            <v/>
          </cell>
        </row>
        <row r="46">
          <cell r="E46" t="str">
            <v/>
          </cell>
          <cell r="I46" t="str">
            <v/>
          </cell>
          <cell r="L46" t="str">
            <v/>
          </cell>
        </row>
        <row r="47">
          <cell r="D47" t="str">
            <v/>
          </cell>
          <cell r="E47" t="str">
            <v/>
          </cell>
          <cell r="F47" t="str">
            <v/>
          </cell>
          <cell r="G47" t="str">
            <v/>
          </cell>
          <cell r="I47" t="str">
            <v/>
          </cell>
          <cell r="L47" t="str">
            <v/>
          </cell>
        </row>
        <row r="48">
          <cell r="I48" t="str">
            <v/>
          </cell>
          <cell r="L48" t="str">
            <v/>
          </cell>
        </row>
        <row r="50">
          <cell r="B50" t="str">
            <v/>
          </cell>
          <cell r="C50" t="str">
            <v/>
          </cell>
          <cell r="D50" t="str">
            <v/>
          </cell>
          <cell r="E50" t="str">
            <v/>
          </cell>
          <cell r="F50" t="str">
            <v/>
          </cell>
          <cell r="G50" t="str">
            <v/>
          </cell>
          <cell r="H50" t="str">
            <v/>
          </cell>
          <cell r="J50" t="str">
            <v/>
          </cell>
          <cell r="K50" t="str">
            <v/>
          </cell>
          <cell r="L50" t="str">
            <v/>
          </cell>
        </row>
        <row r="51">
          <cell r="B51" t="str">
            <v/>
          </cell>
          <cell r="C51" t="str">
            <v/>
          </cell>
          <cell r="F51" t="str">
            <v/>
          </cell>
          <cell r="H51" t="str">
            <v/>
          </cell>
          <cell r="I51" t="str">
            <v/>
          </cell>
          <cell r="J51" t="str">
            <v/>
          </cell>
          <cell r="K51" t="str">
            <v/>
          </cell>
          <cell r="L51" t="str">
            <v/>
          </cell>
        </row>
        <row r="52">
          <cell r="B52" t="str">
            <v/>
          </cell>
          <cell r="C52" t="str">
            <v/>
          </cell>
          <cell r="F52" t="str">
            <v/>
          </cell>
          <cell r="G52" t="str">
            <v/>
          </cell>
          <cell r="H52" t="str">
            <v/>
          </cell>
          <cell r="I52" t="str">
            <v/>
          </cell>
          <cell r="J52" t="str">
            <v/>
          </cell>
          <cell r="K52" t="str">
            <v/>
          </cell>
          <cell r="L52" t="str">
            <v/>
          </cell>
        </row>
        <row r="53">
          <cell r="I53" t="str">
            <v/>
          </cell>
          <cell r="L53" t="str">
            <v/>
          </cell>
        </row>
        <row r="54">
          <cell r="I54" t="str">
            <v/>
          </cell>
          <cell r="L54" t="str">
            <v/>
          </cell>
        </row>
        <row r="56">
          <cell r="I56" t="str">
            <v/>
          </cell>
          <cell r="L56" t="str">
            <v/>
          </cell>
        </row>
        <row r="60">
          <cell r="K60">
            <v>0</v>
          </cell>
        </row>
        <row r="61">
          <cell r="H61">
            <v>441592</v>
          </cell>
        </row>
      </sheetData>
      <sheetData sheetId="4" refreshError="1"/>
      <sheetData sheetId="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
  <sheetViews>
    <sheetView workbookViewId="0">
      <selection activeCell="C18" sqref="C18"/>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AA18"/>
  <sheetViews>
    <sheetView workbookViewId="0">
      <selection activeCell="Y12" sqref="Y12"/>
    </sheetView>
  </sheetViews>
  <sheetFormatPr defaultRowHeight="15"/>
  <cols>
    <col min="5" max="5" width="0" hidden="1" customWidth="1"/>
    <col min="9" max="9" width="10.42578125" customWidth="1"/>
    <col min="17" max="17" width="10.7109375" customWidth="1"/>
  </cols>
  <sheetData>
    <row r="1" spans="1:27">
      <c r="A1" s="371" t="s">
        <v>216</v>
      </c>
      <c r="B1" s="302"/>
      <c r="C1" s="302"/>
      <c r="D1" s="302"/>
      <c r="E1" s="302"/>
      <c r="F1" s="302"/>
      <c r="G1" s="302"/>
      <c r="H1" s="302"/>
      <c r="I1" s="302"/>
      <c r="J1" s="302"/>
      <c r="K1" s="302"/>
      <c r="L1" s="302"/>
      <c r="M1" s="302"/>
      <c r="N1" s="302"/>
      <c r="O1" s="302"/>
      <c r="P1" s="302"/>
    </row>
    <row r="3" spans="1:27">
      <c r="A3" s="371" t="s">
        <v>217</v>
      </c>
      <c r="B3" s="302"/>
      <c r="C3" s="302"/>
      <c r="D3" s="302"/>
      <c r="E3" s="302"/>
      <c r="F3" s="302"/>
      <c r="G3" s="302"/>
      <c r="H3" s="302"/>
      <c r="I3" s="302"/>
      <c r="J3" s="302"/>
      <c r="K3" s="302"/>
      <c r="L3" s="302"/>
      <c r="M3" s="302"/>
      <c r="N3" s="302"/>
      <c r="O3" s="302"/>
      <c r="P3" s="302"/>
    </row>
    <row r="5" spans="1:27" ht="76.5">
      <c r="A5" s="139" t="s">
        <v>218</v>
      </c>
      <c r="B5" s="139" t="s">
        <v>219</v>
      </c>
      <c r="C5" s="139" t="s">
        <v>220</v>
      </c>
      <c r="D5" s="139" t="s">
        <v>221</v>
      </c>
      <c r="E5" s="139" t="s">
        <v>222</v>
      </c>
      <c r="F5" s="139" t="s">
        <v>223</v>
      </c>
      <c r="G5" s="139" t="s">
        <v>224</v>
      </c>
      <c r="H5" s="143" t="s">
        <v>225</v>
      </c>
      <c r="I5" s="139" t="s">
        <v>226</v>
      </c>
      <c r="J5" s="139" t="s">
        <v>227</v>
      </c>
      <c r="K5" s="139" t="s">
        <v>228</v>
      </c>
      <c r="L5" s="139" t="s">
        <v>229</v>
      </c>
      <c r="M5" s="139" t="s">
        <v>230</v>
      </c>
      <c r="N5" s="139" t="s">
        <v>231</v>
      </c>
      <c r="O5" s="139" t="s">
        <v>232</v>
      </c>
      <c r="P5" s="167" t="s">
        <v>233</v>
      </c>
      <c r="Q5" s="168" t="s">
        <v>66</v>
      </c>
      <c r="R5" s="168" t="s">
        <v>283</v>
      </c>
      <c r="S5" s="140"/>
      <c r="T5" s="140"/>
      <c r="U5" s="140"/>
      <c r="V5" s="140"/>
      <c r="X5" s="140"/>
      <c r="Y5" s="140"/>
      <c r="Z5" s="140"/>
      <c r="AA5" s="140"/>
    </row>
    <row r="6" spans="1:27">
      <c r="A6" s="141" t="s">
        <v>234</v>
      </c>
      <c r="B6" s="141" t="s">
        <v>235</v>
      </c>
      <c r="C6" s="142">
        <v>4657889</v>
      </c>
      <c r="D6" s="142">
        <v>4310000</v>
      </c>
      <c r="E6" s="142">
        <v>547001</v>
      </c>
      <c r="F6" s="142">
        <v>3762999</v>
      </c>
      <c r="G6" s="142">
        <v>4162093</v>
      </c>
      <c r="H6" s="144">
        <v>3980000</v>
      </c>
      <c r="I6" s="142">
        <v>4821984</v>
      </c>
      <c r="J6" s="170">
        <v>2626052</v>
      </c>
      <c r="K6" s="170">
        <v>2717930</v>
      </c>
      <c r="L6" s="170">
        <v>2733189</v>
      </c>
      <c r="M6" s="170">
        <v>3036567</v>
      </c>
      <c r="N6" s="170">
        <v>3037918</v>
      </c>
      <c r="O6" s="142">
        <v>3792777</v>
      </c>
      <c r="P6" s="171">
        <v>3038051</v>
      </c>
      <c r="Q6" s="22">
        <v>72522</v>
      </c>
      <c r="R6" s="23"/>
      <c r="S6" s="30"/>
      <c r="T6" s="30"/>
      <c r="U6" s="30"/>
      <c r="V6" s="30"/>
      <c r="X6" s="30"/>
      <c r="Y6" s="30"/>
      <c r="Z6" s="30"/>
      <c r="AA6" s="30"/>
    </row>
    <row r="7" spans="1:27">
      <c r="A7" s="141" t="s">
        <v>234</v>
      </c>
      <c r="B7" s="141" t="s">
        <v>236</v>
      </c>
      <c r="C7" s="142">
        <v>9898884</v>
      </c>
      <c r="D7" s="142">
        <v>10040000</v>
      </c>
      <c r="E7" s="142">
        <v>1671788</v>
      </c>
      <c r="F7" s="142">
        <v>8368212</v>
      </c>
      <c r="G7" s="142">
        <v>9411581</v>
      </c>
      <c r="H7" s="144">
        <v>8790000</v>
      </c>
      <c r="I7" s="142">
        <v>10962562</v>
      </c>
      <c r="J7" s="170">
        <v>5910673</v>
      </c>
      <c r="K7" s="170">
        <v>6349150</v>
      </c>
      <c r="L7" s="170">
        <v>6545058</v>
      </c>
      <c r="M7" s="170">
        <v>7141085</v>
      </c>
      <c r="N7" s="170">
        <v>7190755</v>
      </c>
      <c r="O7" s="142">
        <v>9334835</v>
      </c>
      <c r="P7" s="171">
        <v>7190755</v>
      </c>
      <c r="Q7" s="22">
        <v>272940</v>
      </c>
      <c r="R7" s="23"/>
      <c r="S7" s="30"/>
      <c r="T7" s="30"/>
      <c r="U7" s="30"/>
      <c r="V7" s="30"/>
      <c r="X7" s="30"/>
      <c r="Y7" s="30"/>
      <c r="Z7" s="30"/>
      <c r="AA7" s="30"/>
    </row>
    <row r="8" spans="1:27">
      <c r="A8" s="141" t="s">
        <v>234</v>
      </c>
      <c r="B8" s="141" t="s">
        <v>237</v>
      </c>
      <c r="C8" s="142">
        <v>3778499</v>
      </c>
      <c r="D8" s="142">
        <v>2720000</v>
      </c>
      <c r="E8" s="142">
        <v>402610</v>
      </c>
      <c r="F8" s="142">
        <v>2317390</v>
      </c>
      <c r="G8" s="142">
        <v>2540447</v>
      </c>
      <c r="H8" s="144">
        <v>2390000</v>
      </c>
      <c r="I8" s="142">
        <v>3498456</v>
      </c>
      <c r="J8" s="170">
        <v>1602580</v>
      </c>
      <c r="K8" s="170">
        <v>1700321</v>
      </c>
      <c r="L8" s="170">
        <v>1873559</v>
      </c>
      <c r="M8" s="170">
        <v>2005467</v>
      </c>
      <c r="N8" s="170">
        <v>1977649</v>
      </c>
      <c r="O8" s="142">
        <v>2526071</v>
      </c>
      <c r="P8" s="171">
        <v>1977649</v>
      </c>
      <c r="Q8" s="22">
        <v>50198</v>
      </c>
      <c r="R8" s="23"/>
      <c r="S8" s="30"/>
      <c r="T8" s="30"/>
      <c r="U8" s="30"/>
      <c r="V8" s="30"/>
      <c r="X8" s="30"/>
      <c r="Y8" s="30"/>
      <c r="Z8" s="30"/>
      <c r="AA8" s="30"/>
    </row>
    <row r="9" spans="1:27">
      <c r="A9" s="141" t="s">
        <v>234</v>
      </c>
      <c r="B9" s="141" t="s">
        <v>238</v>
      </c>
      <c r="C9" s="142">
        <v>6093566</v>
      </c>
      <c r="D9" s="142">
        <v>5580000</v>
      </c>
      <c r="E9" s="142">
        <v>967983</v>
      </c>
      <c r="F9" s="142">
        <v>4612017</v>
      </c>
      <c r="G9" s="142">
        <v>4949135</v>
      </c>
      <c r="H9" s="144">
        <v>4820000</v>
      </c>
      <c r="I9" s="142">
        <v>5698040</v>
      </c>
      <c r="J9" s="170">
        <v>3259468</v>
      </c>
      <c r="K9" s="170">
        <v>3148900</v>
      </c>
      <c r="L9" s="170">
        <v>3375771</v>
      </c>
      <c r="M9" s="170">
        <v>3688586</v>
      </c>
      <c r="N9" s="170">
        <v>3543787</v>
      </c>
      <c r="O9" s="142">
        <v>4820572</v>
      </c>
      <c r="P9" s="171">
        <v>3543787</v>
      </c>
      <c r="Q9" s="22">
        <v>65243</v>
      </c>
      <c r="R9" s="23"/>
      <c r="S9" s="30"/>
      <c r="T9" s="30"/>
      <c r="U9" s="30"/>
      <c r="V9" s="30"/>
      <c r="X9" s="30"/>
      <c r="Y9" s="30"/>
      <c r="Z9" s="30"/>
      <c r="AA9" s="30"/>
    </row>
    <row r="10" spans="1:27">
      <c r="A10" s="141" t="s">
        <v>234</v>
      </c>
      <c r="B10" s="141" t="s">
        <v>239</v>
      </c>
      <c r="C10" s="142">
        <v>6921196</v>
      </c>
      <c r="D10" s="142">
        <v>6430000</v>
      </c>
      <c r="E10" s="142">
        <v>1222221</v>
      </c>
      <c r="F10" s="142">
        <v>5207779</v>
      </c>
      <c r="G10" s="142">
        <v>5738604</v>
      </c>
      <c r="H10" s="144">
        <v>5390000</v>
      </c>
      <c r="I10" s="142">
        <v>7093900</v>
      </c>
      <c r="J10" s="170">
        <v>3662624</v>
      </c>
      <c r="K10" s="170">
        <v>3943431</v>
      </c>
      <c r="L10" s="170">
        <v>3859338</v>
      </c>
      <c r="M10" s="170">
        <v>4420358</v>
      </c>
      <c r="N10" s="170">
        <v>4278070</v>
      </c>
      <c r="O10" s="142">
        <v>5695696</v>
      </c>
      <c r="P10" s="171">
        <v>4278070</v>
      </c>
      <c r="Q10" s="22">
        <v>118272</v>
      </c>
      <c r="R10" s="23"/>
      <c r="S10" s="30"/>
      <c r="T10" s="30"/>
      <c r="U10" s="30"/>
      <c r="V10" s="30"/>
      <c r="X10" s="30"/>
      <c r="Y10" s="30"/>
      <c r="Z10" s="30"/>
      <c r="AA10" s="30"/>
    </row>
    <row r="11" spans="1:27">
      <c r="A11" s="141" t="s">
        <v>234</v>
      </c>
      <c r="B11" s="141" t="s">
        <v>240</v>
      </c>
      <c r="C11" s="142">
        <v>11360408</v>
      </c>
      <c r="D11" s="142">
        <v>11050000</v>
      </c>
      <c r="E11" s="142">
        <v>2239418</v>
      </c>
      <c r="F11" s="142">
        <v>8810582</v>
      </c>
      <c r="G11" s="142">
        <v>9819352</v>
      </c>
      <c r="H11" s="144">
        <v>9620000</v>
      </c>
      <c r="I11" s="142">
        <v>12138236</v>
      </c>
      <c r="J11" s="170">
        <v>6217455</v>
      </c>
      <c r="K11" s="170">
        <v>8103136</v>
      </c>
      <c r="L11" s="170">
        <v>6779016</v>
      </c>
      <c r="M11" s="170">
        <v>8845083</v>
      </c>
      <c r="N11" s="170">
        <v>7542912</v>
      </c>
      <c r="O11" s="142">
        <v>11287807</v>
      </c>
      <c r="P11" s="171">
        <v>7542912</v>
      </c>
      <c r="Q11" s="22">
        <v>127709</v>
      </c>
      <c r="R11" s="23"/>
      <c r="S11" s="30"/>
      <c r="T11" s="30"/>
      <c r="U11" s="30"/>
      <c r="V11" s="30"/>
      <c r="X11" s="30"/>
      <c r="Y11" s="30"/>
      <c r="Z11" s="30"/>
      <c r="AA11" s="30"/>
    </row>
    <row r="12" spans="1:27">
      <c r="A12" s="141" t="s">
        <v>234</v>
      </c>
      <c r="B12" s="141" t="s">
        <v>241</v>
      </c>
      <c r="C12" s="142">
        <v>26891557</v>
      </c>
      <c r="D12" s="142">
        <v>27780000</v>
      </c>
      <c r="E12" s="142">
        <v>1690102</v>
      </c>
      <c r="F12" s="142">
        <v>26089898</v>
      </c>
      <c r="G12" s="142">
        <v>26851626</v>
      </c>
      <c r="H12" s="144">
        <v>24300000</v>
      </c>
      <c r="I12" s="142">
        <v>28761730</v>
      </c>
      <c r="J12" s="170">
        <v>19992824</v>
      </c>
      <c r="K12" s="170">
        <v>18243784</v>
      </c>
      <c r="L12" s="170">
        <v>19432641</v>
      </c>
      <c r="M12" s="170">
        <v>19758335</v>
      </c>
      <c r="N12" s="170">
        <v>20184752</v>
      </c>
      <c r="O12" s="142">
        <v>24801378</v>
      </c>
      <c r="P12" s="171">
        <v>20184752</v>
      </c>
      <c r="Q12" s="22">
        <v>224042</v>
      </c>
      <c r="R12" s="23"/>
      <c r="S12" s="30"/>
      <c r="T12" s="30"/>
      <c r="U12" s="30"/>
      <c r="V12" s="30"/>
      <c r="X12" s="30"/>
      <c r="Y12" s="30"/>
      <c r="Z12" s="30"/>
      <c r="AA12" s="30"/>
    </row>
    <row r="13" spans="1:27">
      <c r="A13" s="141" t="s">
        <v>234</v>
      </c>
      <c r="B13" s="141" t="s">
        <v>242</v>
      </c>
      <c r="C13" s="142">
        <v>19760498</v>
      </c>
      <c r="D13" s="142">
        <v>15300000</v>
      </c>
      <c r="E13" s="142">
        <v>6665820</v>
      </c>
      <c r="F13" s="142">
        <v>8634180</v>
      </c>
      <c r="G13" s="142">
        <v>10533483</v>
      </c>
      <c r="H13" s="144">
        <v>9030000</v>
      </c>
      <c r="I13" s="142">
        <v>14547312</v>
      </c>
      <c r="J13" s="170">
        <v>7258992</v>
      </c>
      <c r="K13" s="170">
        <v>9873789</v>
      </c>
      <c r="L13" s="170">
        <v>5877990</v>
      </c>
      <c r="M13" s="170">
        <v>11211875</v>
      </c>
      <c r="N13" s="170">
        <v>6085462</v>
      </c>
      <c r="O13" s="142">
        <v>14752133</v>
      </c>
      <c r="P13" s="171">
        <v>6085462</v>
      </c>
      <c r="Q13" s="22">
        <v>546</v>
      </c>
      <c r="R13" s="23"/>
      <c r="S13" s="30"/>
      <c r="T13" s="30"/>
      <c r="U13" s="30"/>
      <c r="V13" s="30"/>
      <c r="X13" s="30"/>
      <c r="Y13" s="30"/>
      <c r="Z13" s="30"/>
      <c r="AA13" s="30"/>
    </row>
    <row r="14" spans="1:27">
      <c r="A14" s="141" t="s">
        <v>234</v>
      </c>
      <c r="B14" s="141" t="s">
        <v>243</v>
      </c>
      <c r="C14" s="142">
        <v>4747401</v>
      </c>
      <c r="D14" s="142">
        <v>4360000</v>
      </c>
      <c r="E14" s="142">
        <v>630837</v>
      </c>
      <c r="F14" s="142">
        <v>3729163</v>
      </c>
      <c r="G14" s="142">
        <v>4207011</v>
      </c>
      <c r="H14" s="144">
        <v>3740000</v>
      </c>
      <c r="I14" s="142">
        <v>4777515</v>
      </c>
      <c r="J14" s="170">
        <v>2730785</v>
      </c>
      <c r="K14" s="170">
        <v>2902050</v>
      </c>
      <c r="L14" s="170">
        <v>2850911</v>
      </c>
      <c r="M14" s="170">
        <v>3215292</v>
      </c>
      <c r="N14" s="170">
        <v>3110586</v>
      </c>
      <c r="O14" s="142">
        <v>3879626</v>
      </c>
      <c r="P14" s="171">
        <v>3111162</v>
      </c>
      <c r="Q14" s="22">
        <v>36634</v>
      </c>
      <c r="R14" s="169">
        <v>845474</v>
      </c>
      <c r="S14" s="30"/>
      <c r="T14" s="30"/>
      <c r="U14" s="30"/>
      <c r="V14" s="30"/>
      <c r="X14" s="30"/>
      <c r="Y14" s="30"/>
      <c r="Z14" s="30"/>
      <c r="AA14" s="30"/>
    </row>
    <row r="15" spans="1:27">
      <c r="A15" s="141" t="s">
        <v>234</v>
      </c>
      <c r="B15" s="141" t="s">
        <v>244</v>
      </c>
      <c r="C15" s="142">
        <v>5041185</v>
      </c>
      <c r="D15" s="142">
        <v>4200157</v>
      </c>
      <c r="E15" s="142">
        <v>983885</v>
      </c>
      <c r="F15" s="142">
        <v>3216272</v>
      </c>
      <c r="G15" s="142">
        <v>3547805</v>
      </c>
      <c r="H15" s="144">
        <v>3430000</v>
      </c>
      <c r="I15" s="142">
        <v>4917933</v>
      </c>
      <c r="J15" s="170">
        <v>2228845</v>
      </c>
      <c r="K15" s="170">
        <v>2736049</v>
      </c>
      <c r="L15" s="170">
        <v>2753891</v>
      </c>
      <c r="M15" s="170">
        <v>2982440</v>
      </c>
      <c r="N15" s="170">
        <v>3238961</v>
      </c>
      <c r="O15" s="142">
        <v>3942646</v>
      </c>
      <c r="P15" s="171">
        <v>3238961</v>
      </c>
      <c r="Q15" s="22">
        <v>23170</v>
      </c>
      <c r="R15" s="23"/>
      <c r="S15" s="30"/>
      <c r="T15" s="30"/>
      <c r="U15" s="30"/>
      <c r="V15" s="30"/>
      <c r="X15" s="30"/>
      <c r="Y15" s="30"/>
      <c r="Z15" s="30"/>
      <c r="AA15" s="30"/>
    </row>
    <row r="16" spans="1:27">
      <c r="A16" s="141" t="s">
        <v>234</v>
      </c>
      <c r="B16" s="141" t="s">
        <v>245</v>
      </c>
      <c r="C16" s="142">
        <v>2946670</v>
      </c>
      <c r="D16" s="142">
        <v>2947000</v>
      </c>
      <c r="E16" s="142">
        <v>239683</v>
      </c>
      <c r="F16" s="142">
        <v>2707317</v>
      </c>
      <c r="G16" s="142">
        <v>2690645</v>
      </c>
      <c r="H16" s="144">
        <v>2730000</v>
      </c>
      <c r="I16" s="142">
        <v>2977544</v>
      </c>
      <c r="J16" s="170">
        <v>2065535</v>
      </c>
      <c r="K16" s="170">
        <v>1555583</v>
      </c>
      <c r="L16" s="170">
        <v>1850369</v>
      </c>
      <c r="M16" s="170">
        <v>1749122</v>
      </c>
      <c r="N16" s="170">
        <v>2061716</v>
      </c>
      <c r="O16" s="142">
        <v>2144457</v>
      </c>
      <c r="P16" s="171">
        <v>2061716</v>
      </c>
      <c r="Q16" s="22">
        <v>0</v>
      </c>
      <c r="R16" s="23"/>
      <c r="S16" s="30"/>
      <c r="T16" s="30"/>
      <c r="U16" s="30"/>
      <c r="V16" s="30"/>
      <c r="X16" s="30"/>
      <c r="Y16" s="30"/>
      <c r="Z16" s="30"/>
      <c r="AA16" s="30"/>
    </row>
    <row r="17" spans="1:27">
      <c r="A17" s="141" t="s">
        <v>234</v>
      </c>
      <c r="B17" s="141" t="s">
        <v>246</v>
      </c>
      <c r="C17" s="142">
        <v>-70157</v>
      </c>
      <c r="D17" s="142">
        <v>-70157</v>
      </c>
      <c r="E17" s="142">
        <v>0</v>
      </c>
      <c r="F17" s="142">
        <v>-70157</v>
      </c>
      <c r="G17" s="142">
        <v>-53057</v>
      </c>
      <c r="H17" s="144">
        <v>0</v>
      </c>
      <c r="I17" s="142">
        <v>-53457</v>
      </c>
      <c r="J17" s="170">
        <v>-70157</v>
      </c>
      <c r="K17" s="170">
        <v>2815405</v>
      </c>
      <c r="L17" s="170">
        <v>3004791</v>
      </c>
      <c r="M17" s="170">
        <v>2879163</v>
      </c>
      <c r="N17" s="170">
        <v>3044441</v>
      </c>
      <c r="O17" s="142">
        <v>73130</v>
      </c>
      <c r="P17" s="171">
        <v>3044441</v>
      </c>
      <c r="Q17" s="22">
        <v>0</v>
      </c>
      <c r="R17" s="23"/>
      <c r="S17" s="30"/>
      <c r="T17" s="30"/>
      <c r="U17" s="30"/>
      <c r="V17" s="30"/>
      <c r="X17" s="30"/>
      <c r="Y17" s="30"/>
      <c r="Z17" s="30"/>
      <c r="AA17" s="30"/>
    </row>
    <row r="18" spans="1:27">
      <c r="A18" s="141" t="s">
        <v>234</v>
      </c>
      <c r="B18" s="141" t="s">
        <v>124</v>
      </c>
      <c r="C18" s="142">
        <v>102027596</v>
      </c>
      <c r="D18" s="142">
        <v>94647000</v>
      </c>
      <c r="E18" s="142">
        <v>17261348</v>
      </c>
      <c r="F18" s="142">
        <v>77385652</v>
      </c>
      <c r="G18" s="142">
        <v>84398725</v>
      </c>
      <c r="H18" s="144">
        <v>78220000</v>
      </c>
      <c r="I18" s="142">
        <v>100141755</v>
      </c>
      <c r="J18" s="170">
        <v>57485676</v>
      </c>
      <c r="K18" s="170">
        <v>64089529</v>
      </c>
      <c r="L18" s="170">
        <v>60936526</v>
      </c>
      <c r="M18" s="170">
        <v>70933373</v>
      </c>
      <c r="N18" s="170">
        <v>65297007</v>
      </c>
      <c r="O18" s="142">
        <v>87051130</v>
      </c>
      <c r="P18" s="171">
        <v>65297717</v>
      </c>
      <c r="Q18" s="22">
        <v>991276</v>
      </c>
      <c r="R18" s="23">
        <f>SUM(R6:R17)</f>
        <v>845474</v>
      </c>
      <c r="S18" s="30"/>
      <c r="T18" s="30"/>
      <c r="U18" s="30"/>
      <c r="V18" s="30"/>
      <c r="X18" s="30"/>
      <c r="Y18" s="30"/>
      <c r="Z18" s="30"/>
      <c r="AA18" s="30"/>
    </row>
  </sheetData>
  <mergeCells count="2">
    <mergeCell ref="A1:P1"/>
    <mergeCell ref="A3:P3"/>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dimension ref="A1:S121"/>
  <sheetViews>
    <sheetView view="pageBreakPreview" topLeftCell="A85" zoomScale="98" zoomScaleSheetLayoutView="98" workbookViewId="0">
      <selection activeCell="P99" sqref="P99"/>
    </sheetView>
  </sheetViews>
  <sheetFormatPr defaultColWidth="9.140625" defaultRowHeight="15"/>
  <cols>
    <col min="1" max="1" width="27" style="152" customWidth="1"/>
    <col min="2" max="2" width="10" style="152" customWidth="1"/>
    <col min="3" max="3" width="11.7109375" style="69" customWidth="1"/>
    <col min="4" max="4" width="11.7109375" style="152" customWidth="1"/>
    <col min="5" max="5" width="2" style="152" hidden="1" customWidth="1"/>
    <col min="6" max="6" width="17.28515625" style="152" customWidth="1"/>
    <col min="7" max="7" width="13.42578125" style="152" customWidth="1"/>
    <col min="8" max="8" width="10.7109375" style="152" customWidth="1"/>
    <col min="9" max="9" width="11.7109375" style="152" customWidth="1"/>
    <col min="10" max="12" width="10.7109375" style="152" customWidth="1"/>
    <col min="13" max="13" width="11.28515625" style="152" customWidth="1"/>
    <col min="14" max="14" width="11.5703125" style="152" customWidth="1"/>
    <col min="15" max="15" width="11.140625" style="152" customWidth="1"/>
    <col min="16" max="16" width="98.28515625" style="146" customWidth="1"/>
    <col min="17" max="17" width="12.140625" style="146" customWidth="1"/>
    <col min="18" max="18" width="10.28515625" style="152" customWidth="1"/>
    <col min="19" max="16384" width="9.140625" style="152"/>
  </cols>
  <sheetData>
    <row r="1" spans="1:19">
      <c r="A1" s="36" t="s">
        <v>273</v>
      </c>
      <c r="B1" s="36"/>
    </row>
    <row r="2" spans="1:19">
      <c r="M2" s="36" t="s">
        <v>144</v>
      </c>
      <c r="P2" s="172" t="s">
        <v>285</v>
      </c>
    </row>
    <row r="3" spans="1:19" s="36" customFormat="1" ht="15" customHeight="1">
      <c r="A3" s="307" t="s">
        <v>145</v>
      </c>
      <c r="B3" s="317" t="s">
        <v>289</v>
      </c>
      <c r="C3" s="349" t="str">
        <f>'PU Wise OWE'!$B$7</f>
        <v>Actuals upto Feb'23</v>
      </c>
      <c r="D3" s="317" t="s">
        <v>167</v>
      </c>
      <c r="E3" s="317"/>
      <c r="F3" s="349" t="str">
        <f>'PU Wise OWE'!$B$5</f>
        <v>RG 2023-24</v>
      </c>
      <c r="G3" s="317" t="s">
        <v>295</v>
      </c>
      <c r="H3" s="317" t="s">
        <v>303</v>
      </c>
      <c r="I3" s="349" t="str">
        <f>'PU Wise OWE'!B8</f>
        <v>Actuals upto Feb'24</v>
      </c>
      <c r="J3" s="317" t="s">
        <v>199</v>
      </c>
      <c r="K3" s="347" t="s">
        <v>200</v>
      </c>
      <c r="L3" s="347"/>
      <c r="M3" s="347" t="s">
        <v>141</v>
      </c>
      <c r="N3" s="347"/>
      <c r="O3" s="345" t="s">
        <v>301</v>
      </c>
      <c r="P3" s="173" t="s">
        <v>286</v>
      </c>
      <c r="Q3" s="153"/>
    </row>
    <row r="4" spans="1:19" ht="15.6" customHeight="1">
      <c r="A4" s="308"/>
      <c r="B4" s="318"/>
      <c r="C4" s="318"/>
      <c r="D4" s="318"/>
      <c r="E4" s="318"/>
      <c r="F4" s="318"/>
      <c r="G4" s="318"/>
      <c r="H4" s="318"/>
      <c r="I4" s="318"/>
      <c r="J4" s="318"/>
      <c r="K4" s="19" t="s">
        <v>139</v>
      </c>
      <c r="L4" s="18" t="s">
        <v>140</v>
      </c>
      <c r="M4" s="19" t="s">
        <v>139</v>
      </c>
      <c r="N4" s="18" t="s">
        <v>140</v>
      </c>
      <c r="O4" s="345"/>
      <c r="P4" s="172" t="s">
        <v>287</v>
      </c>
      <c r="R4" s="69" t="s">
        <v>274</v>
      </c>
    </row>
    <row r="5" spans="1:19" ht="15.75">
      <c r="A5" s="61" t="s">
        <v>142</v>
      </c>
      <c r="B5" s="103">
        <v>4575.6000000000004</v>
      </c>
      <c r="C5" s="70">
        <f>ROUND('PU Wise OWE'!$AD$128/10000,2)</f>
        <v>840.24</v>
      </c>
      <c r="D5" s="66">
        <f>C5/C7</f>
        <v>0.63303498779495526</v>
      </c>
      <c r="E5" s="66"/>
      <c r="F5" s="22">
        <f>ROUND('PU Wise OWE'!$AD$126/10000,2)</f>
        <v>986.57</v>
      </c>
      <c r="G5" s="66">
        <f>F5/F7</f>
        <v>0.66058025162538758</v>
      </c>
      <c r="H5" s="23">
        <f>ROUND('PU Wise OWE'!$AD$127/10000,2)</f>
        <v>900.47</v>
      </c>
      <c r="I5" s="23">
        <f>ROUND('PU Wise OWE'!$AD$129/10000,2)</f>
        <v>910.43</v>
      </c>
      <c r="J5" s="24">
        <f>I5/$I$7</f>
        <v>0.66635682290599285</v>
      </c>
      <c r="K5" s="22">
        <f>H5-I5</f>
        <v>-9.9599999999999227</v>
      </c>
      <c r="L5" s="24">
        <f>K5/I5</f>
        <v>-1.0939885548586848E-2</v>
      </c>
      <c r="M5" s="22">
        <f>I5-C5</f>
        <v>70.189999999999941</v>
      </c>
      <c r="N5" s="52">
        <f>M5/C5</f>
        <v>8.3535656479101134E-2</v>
      </c>
      <c r="O5" s="52">
        <f>I5/F5</f>
        <v>0.92282351987187927</v>
      </c>
      <c r="P5" s="146">
        <f>10.57+1.36+2.68+11.45+3.4+9.35</f>
        <v>38.809999999999995</v>
      </c>
      <c r="Q5" s="162">
        <f>Q28+I5-I28</f>
        <v>1075.192</v>
      </c>
      <c r="R5" s="68">
        <f>Q5-F5</f>
        <v>88.621999999999957</v>
      </c>
      <c r="S5" s="68"/>
    </row>
    <row r="6" spans="1:19" ht="15.75">
      <c r="A6" s="78" t="s">
        <v>138</v>
      </c>
      <c r="B6" s="103">
        <v>3242.41</v>
      </c>
      <c r="C6" s="70">
        <f>C7-C5</f>
        <v>487.07999999999993</v>
      </c>
      <c r="D6" s="66">
        <f>C6/C7</f>
        <v>0.36696501220504474</v>
      </c>
      <c r="E6" s="66"/>
      <c r="F6" s="21">
        <f t="shared" ref="F6:I6" si="0">F7-F5</f>
        <v>506.91999999999996</v>
      </c>
      <c r="G6" s="66">
        <f>F6/F7</f>
        <v>0.33941974837461247</v>
      </c>
      <c r="H6" s="21">
        <f t="shared" si="0"/>
        <v>479.18000000000006</v>
      </c>
      <c r="I6" s="21">
        <f t="shared" si="0"/>
        <v>455.85</v>
      </c>
      <c r="J6" s="24">
        <f t="shared" ref="J6:J7" si="1">I6/$I$7</f>
        <v>0.33364317709400709</v>
      </c>
      <c r="K6" s="22">
        <f t="shared" ref="K6:K7" si="2">H6-I6</f>
        <v>23.330000000000041</v>
      </c>
      <c r="L6" s="24">
        <f t="shared" ref="L6:L7" si="3">K6/I6</f>
        <v>5.1179115937260149E-2</v>
      </c>
      <c r="M6" s="22">
        <f>I6-C6</f>
        <v>-31.229999999999905</v>
      </c>
      <c r="N6" s="52">
        <f>M6/C6</f>
        <v>-6.4116777531411498E-2</v>
      </c>
      <c r="O6" s="52">
        <f>I6/F6</f>
        <v>0.89925432020831697</v>
      </c>
      <c r="P6" s="146">
        <f>26.18+9.93</f>
        <v>36.11</v>
      </c>
      <c r="Q6" s="162">
        <f>Q85+I6-I85</f>
        <v>1044.4459999999999</v>
      </c>
      <c r="R6" s="68">
        <f>Q6-F6</f>
        <v>537.52599999999995</v>
      </c>
      <c r="S6" s="68"/>
    </row>
    <row r="7" spans="1:19">
      <c r="A7" s="27" t="s">
        <v>165</v>
      </c>
      <c r="B7" s="104">
        <f>SUM(B5:B6)</f>
        <v>7818.01</v>
      </c>
      <c r="C7" s="71">
        <f>ROUND('PU Wise OWE'!BK128/10000,2)</f>
        <v>1327.32</v>
      </c>
      <c r="D7" s="67">
        <f>SUM(D5:D6)</f>
        <v>1</v>
      </c>
      <c r="E7" s="67"/>
      <c r="F7" s="26">
        <f>ROUND('PU Wise OWE'!BK126/10000,2)</f>
        <v>1493.49</v>
      </c>
      <c r="G7" s="67">
        <f>SUM(G5:G6)</f>
        <v>1</v>
      </c>
      <c r="H7" s="25">
        <f>ROUND('PU Wise OWE'!BK127/10000,2)</f>
        <v>1379.65</v>
      </c>
      <c r="I7" s="25">
        <f>ROUND('PU Wise OWE'!BK129/10000,2)</f>
        <v>1366.28</v>
      </c>
      <c r="J7" s="54">
        <f t="shared" si="1"/>
        <v>1</v>
      </c>
      <c r="K7" s="26">
        <f t="shared" si="2"/>
        <v>13.370000000000118</v>
      </c>
      <c r="L7" s="54">
        <f t="shared" si="3"/>
        <v>9.785695465058494E-3</v>
      </c>
      <c r="M7" s="26">
        <f>I7-C7</f>
        <v>38.960000000000036</v>
      </c>
      <c r="N7" s="55">
        <f>M7/C7</f>
        <v>2.9352379230328813E-2</v>
      </c>
      <c r="O7" s="52">
        <f>I7/F7</f>
        <v>0.914823668052682</v>
      </c>
      <c r="Q7" s="68">
        <f>SUM(Q5:Q6)</f>
        <v>2119.6379999999999</v>
      </c>
      <c r="R7" s="68">
        <f>Q7-F7</f>
        <v>626.14799999999991</v>
      </c>
      <c r="S7" s="68"/>
    </row>
    <row r="8" spans="1:19">
      <c r="A8" s="32"/>
      <c r="B8" s="32"/>
      <c r="C8" s="72"/>
      <c r="D8" s="33"/>
      <c r="E8" s="33"/>
      <c r="F8" s="34"/>
      <c r="G8" s="34"/>
      <c r="H8" s="34"/>
      <c r="I8" s="31"/>
      <c r="J8" s="31"/>
      <c r="K8" s="31"/>
      <c r="L8" s="31"/>
      <c r="M8" s="34"/>
      <c r="N8" s="31"/>
    </row>
    <row r="9" spans="1:19" ht="14.45" customHeight="1">
      <c r="C9" s="72"/>
      <c r="D9" s="33"/>
      <c r="E9" s="33"/>
      <c r="F9" s="34"/>
      <c r="G9" s="34"/>
      <c r="H9" s="34"/>
      <c r="I9" s="31"/>
      <c r="J9" s="31"/>
      <c r="K9" s="31"/>
      <c r="L9" s="31"/>
      <c r="M9" s="34"/>
      <c r="N9" s="31"/>
    </row>
    <row r="10" spans="1:19">
      <c r="A10" s="62" t="s">
        <v>166</v>
      </c>
      <c r="B10" s="62"/>
      <c r="C10" s="73"/>
      <c r="D10" s="63"/>
      <c r="E10" s="63"/>
      <c r="F10" s="63"/>
      <c r="G10" s="63"/>
      <c r="H10" s="63"/>
      <c r="I10" s="63"/>
      <c r="J10" s="63"/>
      <c r="K10" s="63"/>
      <c r="L10" s="63"/>
      <c r="M10" s="36" t="s">
        <v>144</v>
      </c>
    </row>
    <row r="11" spans="1:19" ht="15" customHeight="1">
      <c r="A11" s="313"/>
      <c r="B11" s="313" t="s">
        <v>289</v>
      </c>
      <c r="C11" s="339" t="str">
        <f>'PU Wise OWE'!$B$7</f>
        <v>Actuals upto Feb'23</v>
      </c>
      <c r="D11" s="313" t="s">
        <v>167</v>
      </c>
      <c r="E11" s="313"/>
      <c r="F11" s="367" t="str">
        <f>'PU Wise OWE'!$B$5</f>
        <v>RG 2023-24</v>
      </c>
      <c r="G11" s="313" t="s">
        <v>296</v>
      </c>
      <c r="H11" s="313" t="s">
        <v>303</v>
      </c>
      <c r="I11" s="339" t="str">
        <f>'PU Wise OWE'!B8</f>
        <v>Actuals upto Feb'24</v>
      </c>
      <c r="J11" s="313" t="s">
        <v>199</v>
      </c>
      <c r="K11" s="340" t="s">
        <v>200</v>
      </c>
      <c r="L11" s="340"/>
      <c r="M11" s="340" t="s">
        <v>141</v>
      </c>
      <c r="N11" s="340"/>
      <c r="O11" s="346" t="s">
        <v>301</v>
      </c>
      <c r="P11" s="372" t="s">
        <v>261</v>
      </c>
      <c r="Q11" s="161"/>
    </row>
    <row r="12" spans="1:19" ht="17.25" customHeight="1">
      <c r="A12" s="314"/>
      <c r="B12" s="314"/>
      <c r="C12" s="314"/>
      <c r="D12" s="314"/>
      <c r="E12" s="314"/>
      <c r="F12" s="368"/>
      <c r="G12" s="314"/>
      <c r="H12" s="314"/>
      <c r="I12" s="314"/>
      <c r="J12" s="314"/>
      <c r="K12" s="64" t="s">
        <v>139</v>
      </c>
      <c r="L12" s="65" t="s">
        <v>140</v>
      </c>
      <c r="M12" s="64" t="s">
        <v>139</v>
      </c>
      <c r="N12" s="65" t="s">
        <v>140</v>
      </c>
      <c r="O12" s="346"/>
      <c r="P12" s="372"/>
      <c r="Q12" s="161"/>
    </row>
    <row r="13" spans="1:19" ht="15.75">
      <c r="A13" s="20" t="s">
        <v>146</v>
      </c>
      <c r="B13" s="105">
        <v>2522.8000000000002</v>
      </c>
      <c r="C13" s="70">
        <f>ROUND('PU Wise OWE'!$C$128/10000,2)</f>
        <v>392.71</v>
      </c>
      <c r="D13" s="66">
        <f>C13/$C$7</f>
        <v>0.29586685953650965</v>
      </c>
      <c r="E13" s="21"/>
      <c r="F13" s="22">
        <f>ROUND('PU Wise OWE'!$C$126/10000,2)</f>
        <v>430.36</v>
      </c>
      <c r="G13" s="24">
        <f>F13/$F$7</f>
        <v>0.28815726921506002</v>
      </c>
      <c r="H13" s="23">
        <f>ROUND('PU Wise OWE'!$C$127/10000,2)</f>
        <v>394.99</v>
      </c>
      <c r="I13" s="23">
        <f>ROUND('PU Wise OWE'!$C$129/10000,2)</f>
        <v>399</v>
      </c>
      <c r="J13" s="24">
        <f>I13/$I$7</f>
        <v>0.29203384372163832</v>
      </c>
      <c r="K13" s="22">
        <f>H13-I13</f>
        <v>-4.0099999999999909</v>
      </c>
      <c r="L13" s="24">
        <f>K13/I13</f>
        <v>-1.0050125313283186E-2</v>
      </c>
      <c r="M13" s="22">
        <f t="shared" ref="M13:M28" si="4">I13-C13</f>
        <v>6.2900000000000205</v>
      </c>
      <c r="N13" s="52">
        <f t="shared" ref="N13:N28" si="5">M13/C13</f>
        <v>1.6016908151052993E-2</v>
      </c>
      <c r="O13" s="52">
        <f>I13/F13</f>
        <v>0.9271307742355237</v>
      </c>
      <c r="P13" s="154"/>
      <c r="Q13" s="162">
        <f>(I13/10)*12</f>
        <v>478.79999999999995</v>
      </c>
      <c r="R13" s="166">
        <f t="shared" ref="R13:R27" si="6">Q13-F13</f>
        <v>48.439999999999941</v>
      </c>
    </row>
    <row r="14" spans="1:19" ht="15.75">
      <c r="A14" s="20" t="s">
        <v>147</v>
      </c>
      <c r="B14" s="105">
        <v>441.91</v>
      </c>
      <c r="C14" s="70">
        <f>ROUND('PU Wise OWE'!$D$128/10000,2)</f>
        <v>153.34</v>
      </c>
      <c r="D14" s="66">
        <f t="shared" ref="D14:D27" si="7">C14/$C$7</f>
        <v>0.11552602236084743</v>
      </c>
      <c r="E14" s="21"/>
      <c r="F14" s="22">
        <f>ROUND('PU Wise OWE'!$D$126/10000,2)</f>
        <v>219.75</v>
      </c>
      <c r="G14" s="24">
        <f t="shared" ref="G14:G27" si="8">F14/$F$7</f>
        <v>0.14713858144346464</v>
      </c>
      <c r="H14" s="23">
        <f>ROUND('PU Wise OWE'!$D$127/10000,2)</f>
        <v>202.05</v>
      </c>
      <c r="I14" s="23">
        <f>ROUND('PU Wise OWE'!$D$129/10000,2)</f>
        <v>190.53</v>
      </c>
      <c r="J14" s="24">
        <f t="shared" ref="J14:J28" si="9">I14/$I$7</f>
        <v>0.13945164973504701</v>
      </c>
      <c r="K14" s="22">
        <f t="shared" ref="K14:K28" si="10">H14-I14</f>
        <v>11.52000000000001</v>
      </c>
      <c r="L14" s="24">
        <f t="shared" ref="L14:L28" si="11">K14/I14</f>
        <v>6.0462919225318899E-2</v>
      </c>
      <c r="M14" s="22">
        <f t="shared" si="4"/>
        <v>37.19</v>
      </c>
      <c r="N14" s="52">
        <f t="shared" si="5"/>
        <v>0.24253293335072387</v>
      </c>
      <c r="O14" s="52">
        <f t="shared" ref="O14:O27" si="12">I14/F14</f>
        <v>0.86703071672354948</v>
      </c>
      <c r="P14" s="154"/>
      <c r="Q14" s="162">
        <f>(I14/10)*12</f>
        <v>228.63600000000002</v>
      </c>
      <c r="R14" s="68">
        <f t="shared" si="6"/>
        <v>8.8860000000000241</v>
      </c>
    </row>
    <row r="15" spans="1:19" ht="15.75">
      <c r="A15" s="23" t="s">
        <v>168</v>
      </c>
      <c r="B15" s="22">
        <v>98.2</v>
      </c>
      <c r="C15" s="70">
        <f>ROUND('PU Wise OWE'!$E$128/10000,2)</f>
        <v>17.07</v>
      </c>
      <c r="D15" s="66">
        <f t="shared" si="7"/>
        <v>1.286050085887352E-2</v>
      </c>
      <c r="E15" s="21"/>
      <c r="F15" s="22">
        <f>ROUND('PU Wise OWE'!$E$126/10000,2)</f>
        <v>17.13</v>
      </c>
      <c r="G15" s="24">
        <f t="shared" si="8"/>
        <v>1.1469778840166322E-2</v>
      </c>
      <c r="H15" s="23">
        <f>ROUND('PU Wise OWE'!$E$127/10000,2)</f>
        <v>15.91</v>
      </c>
      <c r="I15" s="23">
        <f>ROUND('PU Wise OWE'!$E$129/10000,2)</f>
        <v>16.98</v>
      </c>
      <c r="J15" s="24">
        <f t="shared" si="9"/>
        <v>1.2427906432063707E-2</v>
      </c>
      <c r="K15" s="22">
        <f t="shared" si="10"/>
        <v>-1.0700000000000003</v>
      </c>
      <c r="L15" s="24">
        <f t="shared" si="11"/>
        <v>-6.3015312131919923E-2</v>
      </c>
      <c r="M15" s="22">
        <f t="shared" si="4"/>
        <v>-8.9999999999999858E-2</v>
      </c>
      <c r="N15" s="52">
        <f t="shared" si="5"/>
        <v>-5.2724077328646663E-3</v>
      </c>
      <c r="O15" s="52">
        <f t="shared" si="12"/>
        <v>0.99124343257443093</v>
      </c>
      <c r="P15" s="154" t="s">
        <v>262</v>
      </c>
      <c r="Q15" s="162">
        <f>F15</f>
        <v>17.13</v>
      </c>
      <c r="R15" s="68">
        <f t="shared" si="6"/>
        <v>0</v>
      </c>
    </row>
    <row r="16" spans="1:19" ht="15.75">
      <c r="A16" s="23" t="s">
        <v>169</v>
      </c>
      <c r="B16" s="22">
        <v>264.85000000000002</v>
      </c>
      <c r="C16" s="70">
        <f>ROUND('PU Wise OWE'!$F$128/10000,2)</f>
        <v>53.71</v>
      </c>
      <c r="D16" s="66">
        <f t="shared" si="7"/>
        <v>4.0464997137088274E-2</v>
      </c>
      <c r="E16" s="21"/>
      <c r="F16" s="22">
        <f>ROUND('PU Wise OWE'!$F$126/10000,2)</f>
        <v>59.58</v>
      </c>
      <c r="G16" s="24">
        <f t="shared" si="8"/>
        <v>3.9893136211156414E-2</v>
      </c>
      <c r="H16" s="23">
        <f>ROUND('PU Wise OWE'!$F$127/10000,2)</f>
        <v>55.97</v>
      </c>
      <c r="I16" s="23">
        <f>ROUND('PU Wise OWE'!$F$129/10000,2)</f>
        <v>55.53</v>
      </c>
      <c r="J16" s="24">
        <f t="shared" si="9"/>
        <v>4.0643206370582899E-2</v>
      </c>
      <c r="K16" s="22">
        <f t="shared" si="10"/>
        <v>0.43999999999999773</v>
      </c>
      <c r="L16" s="24">
        <f t="shared" si="11"/>
        <v>7.9236448766432151E-3</v>
      </c>
      <c r="M16" s="22">
        <f t="shared" si="4"/>
        <v>1.8200000000000003</v>
      </c>
      <c r="N16" s="52">
        <f t="shared" si="5"/>
        <v>3.3885682368274071E-2</v>
      </c>
      <c r="O16" s="52">
        <f t="shared" si="12"/>
        <v>0.9320241691842901</v>
      </c>
      <c r="P16" s="154"/>
      <c r="Q16" s="162">
        <f>(I16/10)*12</f>
        <v>66.635999999999996</v>
      </c>
      <c r="R16" s="68">
        <f t="shared" si="6"/>
        <v>7.0559999999999974</v>
      </c>
    </row>
    <row r="17" spans="1:18" ht="15.75">
      <c r="A17" s="23" t="s">
        <v>170</v>
      </c>
      <c r="B17" s="22">
        <v>134.78</v>
      </c>
      <c r="C17" s="70">
        <f>ROUND('PU Wise OWE'!$G$128/10000,2)</f>
        <v>22.98</v>
      </c>
      <c r="D17" s="66">
        <f t="shared" si="7"/>
        <v>1.7313081999819187E-2</v>
      </c>
      <c r="E17" s="21"/>
      <c r="F17" s="22">
        <f>ROUND('PU Wise OWE'!$G$126/10000,2)</f>
        <v>26.6</v>
      </c>
      <c r="G17" s="24">
        <f t="shared" si="8"/>
        <v>1.7810631473930191E-2</v>
      </c>
      <c r="H17" s="23">
        <f>ROUND('PU Wise OWE'!$G$127/10000,2)</f>
        <v>24.87</v>
      </c>
      <c r="I17" s="23">
        <f>ROUND('PU Wise OWE'!$G$129/10000,2)</f>
        <v>25.02</v>
      </c>
      <c r="J17" s="24">
        <f t="shared" si="9"/>
        <v>1.8312498170214013E-2</v>
      </c>
      <c r="K17" s="22">
        <f t="shared" si="10"/>
        <v>-0.14999999999999858</v>
      </c>
      <c r="L17" s="24">
        <f t="shared" si="11"/>
        <v>-5.9952038369303993E-3</v>
      </c>
      <c r="M17" s="22">
        <f t="shared" si="4"/>
        <v>2.0399999999999991</v>
      </c>
      <c r="N17" s="52">
        <f t="shared" si="5"/>
        <v>8.8772845953002569E-2</v>
      </c>
      <c r="O17" s="52">
        <f t="shared" si="12"/>
        <v>0.94060150375939844</v>
      </c>
      <c r="P17" s="154"/>
      <c r="Q17" s="162">
        <f>(I17/10)*12</f>
        <v>30.023999999999997</v>
      </c>
      <c r="R17" s="68">
        <f t="shared" si="6"/>
        <v>3.4239999999999959</v>
      </c>
    </row>
    <row r="18" spans="1:18" ht="15.75">
      <c r="A18" s="20" t="s">
        <v>148</v>
      </c>
      <c r="B18" s="105">
        <v>247.05</v>
      </c>
      <c r="C18" s="70">
        <f>ROUND('PU Wise OWE'!$H$128/10000,2)</f>
        <v>52.31</v>
      </c>
      <c r="D18" s="66">
        <f t="shared" si="7"/>
        <v>3.9410240183226357E-2</v>
      </c>
      <c r="E18" s="21"/>
      <c r="F18" s="22">
        <f>ROUND('PU Wise OWE'!$H$126/10000,2)</f>
        <v>67.36</v>
      </c>
      <c r="G18" s="24">
        <f t="shared" si="8"/>
        <v>4.5102411130975101E-2</v>
      </c>
      <c r="H18" s="23">
        <f>ROUND('PU Wise OWE'!$H$127/10000,2)</f>
        <v>61.22</v>
      </c>
      <c r="I18" s="23">
        <f>ROUND('PU Wise OWE'!$H$129/10000,2)</f>
        <v>59.79</v>
      </c>
      <c r="J18" s="24">
        <f t="shared" si="9"/>
        <v>4.3761161694528206E-2</v>
      </c>
      <c r="K18" s="22">
        <f t="shared" si="10"/>
        <v>1.4299999999999997</v>
      </c>
      <c r="L18" s="24">
        <f t="shared" si="11"/>
        <v>2.3917042983776546E-2</v>
      </c>
      <c r="M18" s="22">
        <f t="shared" si="4"/>
        <v>7.4799999999999969</v>
      </c>
      <c r="N18" s="52">
        <f t="shared" si="5"/>
        <v>0.14299369145478869</v>
      </c>
      <c r="O18" s="52">
        <f t="shared" si="12"/>
        <v>0.88761876484560565</v>
      </c>
      <c r="P18" s="154"/>
      <c r="Q18" s="162">
        <f>(I18/10)*12</f>
        <v>71.748000000000005</v>
      </c>
      <c r="R18" s="68">
        <f t="shared" si="6"/>
        <v>4.3880000000000052</v>
      </c>
    </row>
    <row r="19" spans="1:18" ht="72" customHeight="1">
      <c r="A19" s="56" t="s">
        <v>149</v>
      </c>
      <c r="B19" s="106">
        <v>188.24</v>
      </c>
      <c r="C19" s="70">
        <f>ROUND('PU Wise OWE'!$J$128/10000,2)</f>
        <v>37.340000000000003</v>
      </c>
      <c r="D19" s="66">
        <f t="shared" si="7"/>
        <v>2.8131874755145711E-2</v>
      </c>
      <c r="E19" s="21"/>
      <c r="F19" s="22">
        <f>ROUND('PU Wise OWE'!$J$126/10000,2)</f>
        <v>38.22</v>
      </c>
      <c r="G19" s="24">
        <f t="shared" si="8"/>
        <v>2.5591065223068116E-2</v>
      </c>
      <c r="H19" s="23">
        <f>ROUND('PU Wise OWE'!$J$127/10000,2)</f>
        <v>34.630000000000003</v>
      </c>
      <c r="I19" s="23">
        <f>ROUND('PU Wise OWE'!$J$129/10000,2)</f>
        <v>35.58</v>
      </c>
      <c r="J19" s="24">
        <f t="shared" si="9"/>
        <v>2.6041514184500979E-2</v>
      </c>
      <c r="K19" s="22">
        <f t="shared" si="10"/>
        <v>-0.94999999999999574</v>
      </c>
      <c r="L19" s="24">
        <f t="shared" si="11"/>
        <v>-2.6700393479482738E-2</v>
      </c>
      <c r="M19" s="22">
        <f t="shared" si="4"/>
        <v>-1.7600000000000051</v>
      </c>
      <c r="N19" s="52">
        <f t="shared" si="5"/>
        <v>-4.7134440278521823E-2</v>
      </c>
      <c r="O19" s="52">
        <f t="shared" si="12"/>
        <v>0.93092621664050235</v>
      </c>
      <c r="P19" s="155" t="s">
        <v>276</v>
      </c>
      <c r="Q19" s="162">
        <f>(I19-10.57)/10*2+I19</f>
        <v>40.582000000000001</v>
      </c>
      <c r="R19" s="166">
        <f t="shared" si="6"/>
        <v>2.3620000000000019</v>
      </c>
    </row>
    <row r="20" spans="1:18" ht="48" customHeight="1">
      <c r="A20" s="20" t="s">
        <v>150</v>
      </c>
      <c r="B20" s="105">
        <v>12.03</v>
      </c>
      <c r="C20" s="70">
        <f>ROUND('PU Wise OWE'!$K$128/10000,2)</f>
        <v>1.1000000000000001</v>
      </c>
      <c r="D20" s="66">
        <f t="shared" si="7"/>
        <v>8.2873760660579225E-4</v>
      </c>
      <c r="E20" s="21"/>
      <c r="F20" s="22">
        <f>ROUND('PU Wise OWE'!$K$126/10000,2)</f>
        <v>1.1299999999999999</v>
      </c>
      <c r="G20" s="24">
        <f t="shared" si="8"/>
        <v>7.5661705133613208E-4</v>
      </c>
      <c r="H20" s="23">
        <f>ROUND('PU Wise OWE'!$K$127/10000,2)</f>
        <v>1.08</v>
      </c>
      <c r="I20" s="23">
        <f>ROUND('PU Wise OWE'!$K$129/10000,2)</f>
        <v>0.75</v>
      </c>
      <c r="J20" s="24">
        <f t="shared" si="9"/>
        <v>5.4893579646924501E-4</v>
      </c>
      <c r="K20" s="22">
        <f t="shared" si="10"/>
        <v>0.33000000000000007</v>
      </c>
      <c r="L20" s="24">
        <f t="shared" si="11"/>
        <v>0.44000000000000011</v>
      </c>
      <c r="M20" s="22">
        <f t="shared" si="4"/>
        <v>-0.35000000000000009</v>
      </c>
      <c r="N20" s="52">
        <f t="shared" si="5"/>
        <v>-0.31818181818181823</v>
      </c>
      <c r="O20" s="52">
        <f t="shared" si="12"/>
        <v>0.66371681415929207</v>
      </c>
      <c r="P20" s="155" t="s">
        <v>275</v>
      </c>
      <c r="Q20" s="162">
        <f>(I20-1.36)/10*2+I20</f>
        <v>0.628</v>
      </c>
      <c r="R20" s="68">
        <f t="shared" si="6"/>
        <v>-0.50199999999999989</v>
      </c>
    </row>
    <row r="21" spans="1:18" ht="60">
      <c r="A21" s="20" t="s">
        <v>151</v>
      </c>
      <c r="B21" s="105">
        <v>48.93</v>
      </c>
      <c r="C21" s="70">
        <f>ROUND('PU Wise OWE'!$L$128/10000,2)</f>
        <v>10</v>
      </c>
      <c r="D21" s="66">
        <f t="shared" si="7"/>
        <v>7.5339782418708378E-3</v>
      </c>
      <c r="E21" s="21"/>
      <c r="F21" s="22">
        <f>ROUND('PU Wise OWE'!$L$126/10000,2)</f>
        <v>12.71</v>
      </c>
      <c r="G21" s="24">
        <f t="shared" si="8"/>
        <v>8.5102678960019829E-3</v>
      </c>
      <c r="H21" s="23">
        <f>ROUND('PU Wise OWE'!$L$127/10000,2)</f>
        <v>12.12</v>
      </c>
      <c r="I21" s="23">
        <f>ROUND('PU Wise OWE'!$L$129/10000,2)</f>
        <v>12.99</v>
      </c>
      <c r="J21" s="24">
        <f t="shared" si="9"/>
        <v>9.5075679948473223E-3</v>
      </c>
      <c r="K21" s="22">
        <f t="shared" si="10"/>
        <v>-0.87000000000000099</v>
      </c>
      <c r="L21" s="24">
        <f t="shared" si="11"/>
        <v>-6.6974595842956189E-2</v>
      </c>
      <c r="M21" s="22">
        <f t="shared" si="4"/>
        <v>2.99</v>
      </c>
      <c r="N21" s="52">
        <f t="shared" si="5"/>
        <v>0.29900000000000004</v>
      </c>
      <c r="O21" s="52">
        <f t="shared" si="12"/>
        <v>1.022029897718332</v>
      </c>
      <c r="P21" s="155" t="s">
        <v>277</v>
      </c>
      <c r="Q21" s="162">
        <f>(I21-2.68)/10*2+I21</f>
        <v>15.052</v>
      </c>
      <c r="R21" s="68">
        <f t="shared" si="6"/>
        <v>2.3419999999999987</v>
      </c>
    </row>
    <row r="22" spans="1:18" ht="45">
      <c r="A22" s="20" t="s">
        <v>173</v>
      </c>
      <c r="B22" s="105">
        <v>120.4</v>
      </c>
      <c r="C22" s="70">
        <f>ROUND('PU Wise OWE'!$M$128/10000,2)</f>
        <v>24.2</v>
      </c>
      <c r="D22" s="66">
        <f t="shared" si="7"/>
        <v>1.8232227345327427E-2</v>
      </c>
      <c r="E22" s="21"/>
      <c r="F22" s="22">
        <f>ROUND('PU Wise OWE'!$M$126/10000,2)</f>
        <v>24.87</v>
      </c>
      <c r="G22" s="24">
        <f t="shared" si="8"/>
        <v>1.6652270855512928E-2</v>
      </c>
      <c r="H22" s="23">
        <f>ROUND('PU Wise OWE'!$M$127/10000,2)</f>
        <v>19.87</v>
      </c>
      <c r="I22" s="23">
        <f>ROUND('PU Wise OWE'!$M$129/10000,2)</f>
        <v>25.85</v>
      </c>
      <c r="J22" s="24">
        <f t="shared" si="9"/>
        <v>1.8919987118306645E-2</v>
      </c>
      <c r="K22" s="22">
        <f t="shared" si="10"/>
        <v>-5.98</v>
      </c>
      <c r="L22" s="24">
        <f t="shared" si="11"/>
        <v>-0.23133462282398454</v>
      </c>
      <c r="M22" s="22">
        <f t="shared" si="4"/>
        <v>1.6500000000000021</v>
      </c>
      <c r="N22" s="52">
        <f t="shared" si="5"/>
        <v>6.8181818181818274E-2</v>
      </c>
      <c r="O22" s="52">
        <f t="shared" si="12"/>
        <v>1.0394049055086449</v>
      </c>
      <c r="P22" s="155" t="s">
        <v>263</v>
      </c>
      <c r="Q22" s="162">
        <f>(I22/10)*12</f>
        <v>31.02</v>
      </c>
      <c r="R22" s="68">
        <f t="shared" si="6"/>
        <v>6.1499999999999986</v>
      </c>
    </row>
    <row r="23" spans="1:18" ht="60">
      <c r="A23" s="56" t="s">
        <v>152</v>
      </c>
      <c r="B23" s="106">
        <v>88.73</v>
      </c>
      <c r="C23" s="70">
        <f>ROUND('PU Wise OWE'!$P$128/10000,2)</f>
        <v>22.33</v>
      </c>
      <c r="D23" s="66">
        <f t="shared" si="7"/>
        <v>1.6823373414097578E-2</v>
      </c>
      <c r="E23" s="21"/>
      <c r="F23" s="22">
        <f>ROUND('PU Wise OWE'!$P$126/10000,2)</f>
        <v>20.96</v>
      </c>
      <c r="G23" s="24">
        <f t="shared" si="8"/>
        <v>1.4034241943367548E-2</v>
      </c>
      <c r="H23" s="23">
        <f>ROUND('PU Wise OWE'!$P$127/10000,2)</f>
        <v>18.75</v>
      </c>
      <c r="I23" s="23">
        <f>ROUND('PU Wise OWE'!$P$129/10000,2)</f>
        <v>20.03</v>
      </c>
      <c r="J23" s="24">
        <f t="shared" si="9"/>
        <v>1.4660245337705304E-2</v>
      </c>
      <c r="K23" s="22">
        <f t="shared" si="10"/>
        <v>-1.2800000000000011</v>
      </c>
      <c r="L23" s="24">
        <f t="shared" si="11"/>
        <v>-6.3904143784323561E-2</v>
      </c>
      <c r="M23" s="22">
        <f t="shared" si="4"/>
        <v>-2.2999999999999972</v>
      </c>
      <c r="N23" s="52">
        <f t="shared" si="5"/>
        <v>-0.10300044782803391</v>
      </c>
      <c r="O23" s="52">
        <f t="shared" si="12"/>
        <v>0.95562977099236646</v>
      </c>
      <c r="P23" s="155" t="s">
        <v>284</v>
      </c>
      <c r="Q23" s="162">
        <f>(I23-11.45)/10*2+I23</f>
        <v>21.746000000000002</v>
      </c>
      <c r="R23" s="166">
        <f t="shared" si="6"/>
        <v>0.78600000000000136</v>
      </c>
    </row>
    <row r="24" spans="1:18" ht="34.15" customHeight="1">
      <c r="A24" s="56" t="s">
        <v>153</v>
      </c>
      <c r="B24" s="106">
        <v>81.78</v>
      </c>
      <c r="C24" s="70">
        <f>ROUND('PU Wise OWE'!$S$128/10000,2)</f>
        <v>17.34</v>
      </c>
      <c r="D24" s="66">
        <f t="shared" si="7"/>
        <v>1.3063918271404032E-2</v>
      </c>
      <c r="E24" s="21"/>
      <c r="F24" s="22">
        <f>ROUND('PU Wise OWE'!$S$126/10000,2)</f>
        <v>18.100000000000001</v>
      </c>
      <c r="G24" s="24">
        <f t="shared" si="8"/>
        <v>1.2119264273614153E-2</v>
      </c>
      <c r="H24" s="23">
        <f>ROUND('PU Wise OWE'!$S$127/10000,2)</f>
        <v>17.239999999999998</v>
      </c>
      <c r="I24" s="23">
        <f>ROUND('PU Wise OWE'!$S$129/10000,2)</f>
        <v>19.03</v>
      </c>
      <c r="J24" s="24">
        <f t="shared" si="9"/>
        <v>1.3928330942412977E-2</v>
      </c>
      <c r="K24" s="22">
        <f t="shared" si="10"/>
        <v>-1.7900000000000027</v>
      </c>
      <c r="L24" s="24">
        <f t="shared" si="11"/>
        <v>-9.4062007356805186E-2</v>
      </c>
      <c r="M24" s="22">
        <f t="shared" si="4"/>
        <v>1.6900000000000013</v>
      </c>
      <c r="N24" s="52">
        <f t="shared" si="5"/>
        <v>9.7462514417531787E-2</v>
      </c>
      <c r="O24" s="52">
        <f t="shared" si="12"/>
        <v>1.0513812154696132</v>
      </c>
      <c r="P24" s="155" t="s">
        <v>264</v>
      </c>
      <c r="Q24" s="162">
        <f>F24</f>
        <v>18.100000000000001</v>
      </c>
      <c r="R24" s="68">
        <f t="shared" si="6"/>
        <v>0</v>
      </c>
    </row>
    <row r="25" spans="1:18" ht="28.9" customHeight="1">
      <c r="A25" s="56" t="s">
        <v>154</v>
      </c>
      <c r="B25" s="106">
        <v>90.5</v>
      </c>
      <c r="C25" s="70">
        <f>ROUND('PU Wise OWE'!$T$128/10000,2)</f>
        <v>19.91</v>
      </c>
      <c r="D25" s="66">
        <f t="shared" si="7"/>
        <v>1.5000150679564839E-2</v>
      </c>
      <c r="E25" s="21"/>
      <c r="F25" s="22">
        <f>ROUND('PU Wise OWE'!$T$126/10000,2)</f>
        <v>34.659999999999997</v>
      </c>
      <c r="G25" s="24">
        <f t="shared" si="8"/>
        <v>2.3207386725053396E-2</v>
      </c>
      <c r="H25" s="22">
        <f>ROUND('PU Wise OWE'!$T$127/10000,2)</f>
        <v>26.61</v>
      </c>
      <c r="I25" s="23">
        <f>ROUND('PU Wise OWE'!$T$129/10000,2)</f>
        <v>34.72</v>
      </c>
      <c r="J25" s="24">
        <f t="shared" si="9"/>
        <v>2.541206780454958E-2</v>
      </c>
      <c r="K25" s="22">
        <f t="shared" si="10"/>
        <v>-8.11</v>
      </c>
      <c r="L25" s="24">
        <f t="shared" si="11"/>
        <v>-0.23358294930875576</v>
      </c>
      <c r="M25" s="22">
        <f t="shared" si="4"/>
        <v>14.809999999999999</v>
      </c>
      <c r="N25" s="52">
        <f t="shared" si="5"/>
        <v>0.74384731290808637</v>
      </c>
      <c r="O25" s="52">
        <f t="shared" si="12"/>
        <v>1.0017311021350261</v>
      </c>
      <c r="P25" s="155" t="s">
        <v>278</v>
      </c>
      <c r="Q25" s="162">
        <f>(I25-4)/10*2+I25</f>
        <v>40.863999999999997</v>
      </c>
      <c r="R25" s="68">
        <f t="shared" si="6"/>
        <v>6.2040000000000006</v>
      </c>
    </row>
    <row r="26" spans="1:18" ht="42.6" customHeight="1">
      <c r="A26" s="56" t="s">
        <v>172</v>
      </c>
      <c r="B26" s="106">
        <v>41.07</v>
      </c>
      <c r="C26" s="70">
        <f>ROUND('PU Wise OWE'!$V$128/10000,2)</f>
        <v>6.93</v>
      </c>
      <c r="D26" s="66">
        <f t="shared" si="7"/>
        <v>5.2210469216164906E-3</v>
      </c>
      <c r="E26" s="22"/>
      <c r="F26" s="22">
        <f>ROUND('PU Wise OWE'!$V$126/10000,2)</f>
        <v>7.35</v>
      </c>
      <c r="G26" s="24">
        <f t="shared" si="8"/>
        <v>4.9213586967438681E-3</v>
      </c>
      <c r="H26" s="22">
        <f>ROUND('PU Wise OWE'!$V$127/10000,2)</f>
        <v>4.6900000000000004</v>
      </c>
      <c r="I26" s="23">
        <f>ROUND('PU Wise OWE'!$V$129/10000,2)</f>
        <v>6.43</v>
      </c>
      <c r="J26" s="24">
        <f t="shared" si="9"/>
        <v>4.7062095617296596E-3</v>
      </c>
      <c r="K26" s="22">
        <f t="shared" si="10"/>
        <v>-1.7399999999999993</v>
      </c>
      <c r="L26" s="24">
        <f t="shared" si="11"/>
        <v>-0.27060653188180395</v>
      </c>
      <c r="M26" s="22">
        <f t="shared" si="4"/>
        <v>-0.5</v>
      </c>
      <c r="N26" s="52">
        <f t="shared" si="5"/>
        <v>-7.2150072150072159E-2</v>
      </c>
      <c r="O26" s="52">
        <f t="shared" si="12"/>
        <v>0.87482993197278913</v>
      </c>
      <c r="P26" s="155" t="s">
        <v>281</v>
      </c>
      <c r="Q26" s="162">
        <f>(I26-3.4)/10*2+I26</f>
        <v>7.0359999999999996</v>
      </c>
      <c r="R26" s="68">
        <f t="shared" si="6"/>
        <v>-0.31400000000000006</v>
      </c>
    </row>
    <row r="27" spans="1:18" ht="60" customHeight="1">
      <c r="A27" s="56" t="s">
        <v>171</v>
      </c>
      <c r="B27" s="106">
        <v>169.78</v>
      </c>
      <c r="C27" s="70">
        <f>ROUND('PU Wise OWE'!$AC$128/10000,2)</f>
        <v>5.87</v>
      </c>
      <c r="D27" s="66">
        <f t="shared" si="7"/>
        <v>4.422445227978182E-3</v>
      </c>
      <c r="E27" s="22"/>
      <c r="F27" s="22">
        <f>ROUND('PU Wise OWE'!$AC$126/10000,2)</f>
        <v>4.84</v>
      </c>
      <c r="G27" s="24">
        <f t="shared" si="8"/>
        <v>3.2407314411211324E-3</v>
      </c>
      <c r="H27" s="23">
        <f>ROUND('PU Wise OWE'!$AC$127/10000,2)</f>
        <v>7.93</v>
      </c>
      <c r="I27" s="23">
        <f>ROUND('PU Wise OWE'!$AC$129/10000,2)</f>
        <v>4.3</v>
      </c>
      <c r="J27" s="24">
        <f t="shared" si="9"/>
        <v>3.1472318997570045E-3</v>
      </c>
      <c r="K27" s="22">
        <f t="shared" si="10"/>
        <v>3.63</v>
      </c>
      <c r="L27" s="24">
        <f t="shared" si="11"/>
        <v>0.84418604651162787</v>
      </c>
      <c r="M27" s="22">
        <f t="shared" si="4"/>
        <v>-1.5700000000000003</v>
      </c>
      <c r="N27" s="52">
        <f t="shared" si="5"/>
        <v>-0.26746166950596256</v>
      </c>
      <c r="O27" s="52">
        <f t="shared" si="12"/>
        <v>0.88842975206611574</v>
      </c>
      <c r="P27" s="155" t="s">
        <v>280</v>
      </c>
      <c r="Q27" s="162">
        <f>(I27-9.35)/10*2+I27</f>
        <v>3.29</v>
      </c>
      <c r="R27" s="68">
        <f t="shared" si="6"/>
        <v>-1.5499999999999998</v>
      </c>
    </row>
    <row r="28" spans="1:18">
      <c r="A28" s="25" t="s">
        <v>143</v>
      </c>
      <c r="B28" s="26">
        <f>SUM(B13:B27)</f>
        <v>4551.0499999999993</v>
      </c>
      <c r="C28" s="74">
        <f>SUM(C13:C27)</f>
        <v>837.14000000000021</v>
      </c>
      <c r="D28" s="54">
        <f>SUM(D13:D27)</f>
        <v>0.63069945453997545</v>
      </c>
      <c r="E28" s="26"/>
      <c r="F28" s="26">
        <f>F5</f>
        <v>986.57</v>
      </c>
      <c r="G28" s="54">
        <f t="shared" ref="G28:I28" si="13">SUM(G13:G27)</f>
        <v>0.6586050124205719</v>
      </c>
      <c r="H28" s="26">
        <f>SUM(H13:H27)</f>
        <v>897.93000000000006</v>
      </c>
      <c r="I28" s="26">
        <f t="shared" si="13"/>
        <v>906.52999999999986</v>
      </c>
      <c r="J28" s="54">
        <f t="shared" si="9"/>
        <v>0.66350235676435276</v>
      </c>
      <c r="K28" s="26">
        <f t="shared" si="10"/>
        <v>-8.5999999999997954</v>
      </c>
      <c r="L28" s="54">
        <f t="shared" si="11"/>
        <v>-9.4867241017945313E-3</v>
      </c>
      <c r="M28" s="26">
        <f t="shared" si="4"/>
        <v>69.389999999999645</v>
      </c>
      <c r="N28" s="55">
        <f t="shared" si="5"/>
        <v>8.2889361397137429E-2</v>
      </c>
      <c r="Q28" s="74">
        <f>SUM(Q13:Q27)</f>
        <v>1071.2919999999999</v>
      </c>
      <c r="R28" s="74">
        <f>SUM(R13:R27)</f>
        <v>87.671999999999983</v>
      </c>
    </row>
    <row r="29" spans="1:18">
      <c r="I29" s="68"/>
      <c r="J29" s="68"/>
      <c r="K29" s="68"/>
      <c r="L29" s="68"/>
      <c r="Q29" s="163"/>
    </row>
    <row r="30" spans="1:18">
      <c r="Q30" s="163"/>
    </row>
    <row r="31" spans="1:18">
      <c r="A31" s="75" t="s">
        <v>174</v>
      </c>
      <c r="B31" s="75"/>
      <c r="C31" s="76"/>
      <c r="D31" s="77"/>
      <c r="M31" s="152" t="s">
        <v>144</v>
      </c>
      <c r="Q31" s="163"/>
    </row>
    <row r="32" spans="1:18" ht="15" customHeight="1">
      <c r="A32" s="326"/>
      <c r="B32" s="361" t="s">
        <v>289</v>
      </c>
      <c r="C32" s="363" t="str">
        <f>'PU Wise OWE'!$B$7</f>
        <v>Actuals upto Feb'23</v>
      </c>
      <c r="D32" s="361" t="s">
        <v>167</v>
      </c>
      <c r="E32" s="361"/>
      <c r="F32" s="364" t="str">
        <f>'PU Wise OWE'!$B$5</f>
        <v>RG 2023-24</v>
      </c>
      <c r="G32" s="361" t="s">
        <v>296</v>
      </c>
      <c r="H32" s="361" t="s">
        <v>303</v>
      </c>
      <c r="I32" s="363" t="str">
        <f>'PU Wise OWE'!B8</f>
        <v>Actuals upto Feb'24</v>
      </c>
      <c r="J32" s="361" t="s">
        <v>199</v>
      </c>
      <c r="K32" s="338" t="s">
        <v>200</v>
      </c>
      <c r="L32" s="338"/>
      <c r="M32" s="338" t="s">
        <v>141</v>
      </c>
      <c r="N32" s="338"/>
      <c r="O32" s="326" t="s">
        <v>301</v>
      </c>
      <c r="P32" s="372" t="s">
        <v>261</v>
      </c>
      <c r="Q32" s="164"/>
    </row>
    <row r="33" spans="1:18" ht="17.25" customHeight="1">
      <c r="A33" s="326"/>
      <c r="B33" s="362"/>
      <c r="C33" s="362"/>
      <c r="D33" s="362"/>
      <c r="E33" s="362"/>
      <c r="F33" s="365"/>
      <c r="G33" s="362"/>
      <c r="H33" s="362"/>
      <c r="I33" s="362"/>
      <c r="J33" s="362"/>
      <c r="K33" s="79" t="s">
        <v>139</v>
      </c>
      <c r="L33" s="80" t="s">
        <v>140</v>
      </c>
      <c r="M33" s="79" t="s">
        <v>139</v>
      </c>
      <c r="N33" s="80" t="s">
        <v>140</v>
      </c>
      <c r="O33" s="326"/>
      <c r="P33" s="372"/>
      <c r="Q33" s="164"/>
    </row>
    <row r="34" spans="1:18" ht="15" customHeight="1">
      <c r="A34" s="84" t="s">
        <v>175</v>
      </c>
      <c r="B34" s="107">
        <v>10.44</v>
      </c>
      <c r="C34" s="70">
        <f>ROUND(('PU Wise OWE'!$AE$128+'PU Wise OWE'!$AF$128)/10000,2)</f>
        <v>2.2000000000000002</v>
      </c>
      <c r="D34" s="85">
        <f>C34/$C$7</f>
        <v>1.6574752132115845E-3</v>
      </c>
      <c r="E34" s="21"/>
      <c r="F34" s="22">
        <f>ROUND(('PU Wise OWE'!$AE$126+'PU Wise OWE'!$AF$126)/10000,2)</f>
        <v>2.13</v>
      </c>
      <c r="G34" s="24">
        <f t="shared" ref="G34:G37" si="14">F34/$F$7</f>
        <v>1.4261896631380189E-3</v>
      </c>
      <c r="H34" s="23">
        <f>ROUND(('PU Wise OWE'!$AE$127+'PU Wise OWE'!$AF$127)/10000,2)</f>
        <v>1.53</v>
      </c>
      <c r="I34" s="23">
        <f>ROUND(('PU Wise OWE'!$AE$129+'PU Wise OWE'!$AF$129)/10000,2)</f>
        <v>2.42</v>
      </c>
      <c r="J34" s="24">
        <f t="shared" ref="J34:J37" si="15">I34/$I$7</f>
        <v>1.7712328366074304E-3</v>
      </c>
      <c r="K34" s="22">
        <f t="shared" ref="K34" si="16">H34-I34</f>
        <v>-0.8899999999999999</v>
      </c>
      <c r="L34" s="24">
        <f t="shared" ref="L34" si="17">K34/I34</f>
        <v>-0.36776859504132231</v>
      </c>
      <c r="M34" s="22">
        <f>I34-C34</f>
        <v>0.21999999999999975</v>
      </c>
      <c r="N34" s="52">
        <f>M34/C34</f>
        <v>9.9999999999999881E-2</v>
      </c>
      <c r="O34" s="52">
        <f t="shared" ref="O34:O37" si="18">I34/F34</f>
        <v>1.136150234741784</v>
      </c>
      <c r="P34" s="373" t="s">
        <v>272</v>
      </c>
      <c r="Q34" s="162">
        <f>(I34/10)*12</f>
        <v>2.9039999999999999</v>
      </c>
      <c r="R34" s="68">
        <f>Q34-F34</f>
        <v>0.77400000000000002</v>
      </c>
    </row>
    <row r="35" spans="1:18" ht="16.5" customHeight="1">
      <c r="A35" s="84" t="s">
        <v>176</v>
      </c>
      <c r="B35" s="107">
        <v>21.76</v>
      </c>
      <c r="C35" s="70">
        <f>ROUND('PU Wise OWE'!$AG$128/10000,2)</f>
        <v>2.1</v>
      </c>
      <c r="D35" s="85">
        <f t="shared" ref="D35:D37" si="19">C35/$C$7</f>
        <v>1.5821354307928761E-3</v>
      </c>
      <c r="E35" s="21"/>
      <c r="F35" s="22">
        <f>ROUND('PU Wise OWE'!$AG$126/10000,2)</f>
        <v>2.44</v>
      </c>
      <c r="G35" s="24">
        <f t="shared" si="14"/>
        <v>1.6337571727966039E-3</v>
      </c>
      <c r="H35" s="23">
        <f>ROUND('PU Wise OWE'!$AG$127/10000,2)</f>
        <v>2.2200000000000002</v>
      </c>
      <c r="I35" s="23">
        <f>ROUND('PU Wise OWE'!$AG$129/10000,2)</f>
        <v>2.85</v>
      </c>
      <c r="J35" s="24">
        <f t="shared" si="15"/>
        <v>2.085956026583131E-3</v>
      </c>
      <c r="K35" s="22">
        <f t="shared" ref="K35:K37" si="20">H35-I35</f>
        <v>-0.62999999999999989</v>
      </c>
      <c r="L35" s="24">
        <f t="shared" ref="L35:L37" si="21">K35/I35</f>
        <v>-0.22105263157894733</v>
      </c>
      <c r="M35" s="22">
        <f>I35-C35</f>
        <v>0.75</v>
      </c>
      <c r="N35" s="52">
        <f>M35/C35</f>
        <v>0.35714285714285715</v>
      </c>
      <c r="O35" s="52">
        <f t="shared" si="18"/>
        <v>1.168032786885246</v>
      </c>
      <c r="P35" s="374"/>
      <c r="Q35" s="162">
        <f>(I35/10)*12+6</f>
        <v>9.42</v>
      </c>
      <c r="R35" s="166">
        <f>Q35-F35</f>
        <v>6.98</v>
      </c>
    </row>
    <row r="36" spans="1:18" ht="15.75" customHeight="1">
      <c r="A36" s="84" t="s">
        <v>177</v>
      </c>
      <c r="B36" s="107">
        <v>2.4700000000000002</v>
      </c>
      <c r="C36" s="70">
        <f>ROUND('PU Wise OWE'!$AJ$128/10000,2)</f>
        <v>0.28999999999999998</v>
      </c>
      <c r="D36" s="85">
        <f t="shared" si="19"/>
        <v>2.1848536901425427E-4</v>
      </c>
      <c r="E36" s="21"/>
      <c r="F36" s="22">
        <f>ROUND('PU Wise OWE'!$AJ$126/10000,2)</f>
        <v>0.25</v>
      </c>
      <c r="G36" s="24">
        <f t="shared" si="14"/>
        <v>1.6739315295047171E-4</v>
      </c>
      <c r="H36" s="23">
        <f>ROUND('PU Wise OWE'!$AJ$127/10000,2)</f>
        <v>0.19</v>
      </c>
      <c r="I36" s="23">
        <f>ROUND('PU Wise OWE'!$AJ$129/10000,2)</f>
        <v>0.31</v>
      </c>
      <c r="J36" s="24">
        <f t="shared" si="15"/>
        <v>2.2689346254062124E-4</v>
      </c>
      <c r="K36" s="22">
        <f t="shared" si="20"/>
        <v>-0.12</v>
      </c>
      <c r="L36" s="24">
        <f t="shared" si="21"/>
        <v>-0.38709677419354838</v>
      </c>
      <c r="M36" s="22">
        <f>I36-C36</f>
        <v>2.0000000000000018E-2</v>
      </c>
      <c r="N36" s="52">
        <f>M36/C36</f>
        <v>6.8965517241379379E-2</v>
      </c>
      <c r="O36" s="52">
        <f t="shared" si="18"/>
        <v>1.24</v>
      </c>
      <c r="P36" s="374"/>
      <c r="Q36" s="162">
        <f>(I36/10)*12</f>
        <v>0.372</v>
      </c>
      <c r="R36" s="68">
        <f>Q36-F36</f>
        <v>0.122</v>
      </c>
    </row>
    <row r="37" spans="1:18">
      <c r="A37" s="25" t="s">
        <v>143</v>
      </c>
      <c r="B37" s="26">
        <v>34.619999999999997</v>
      </c>
      <c r="C37" s="74">
        <f>SUM(C34:C36)</f>
        <v>4.5900000000000007</v>
      </c>
      <c r="D37" s="86">
        <f t="shared" si="19"/>
        <v>3.4580960130187149E-3</v>
      </c>
      <c r="E37" s="26"/>
      <c r="F37" s="74">
        <f t="shared" ref="F37:I37" si="22">SUM(F34:F36)</f>
        <v>4.82</v>
      </c>
      <c r="G37" s="54">
        <f t="shared" si="14"/>
        <v>3.227339988885095E-3</v>
      </c>
      <c r="H37" s="74">
        <f t="shared" si="22"/>
        <v>3.94</v>
      </c>
      <c r="I37" s="74">
        <f t="shared" si="22"/>
        <v>5.5799999999999992</v>
      </c>
      <c r="J37" s="54">
        <f t="shared" si="15"/>
        <v>4.0840823257311818E-3</v>
      </c>
      <c r="K37" s="26">
        <f t="shared" si="20"/>
        <v>-1.6399999999999992</v>
      </c>
      <c r="L37" s="54">
        <f t="shared" si="21"/>
        <v>-0.29390681003584218</v>
      </c>
      <c r="M37" s="26">
        <f>I37-C37</f>
        <v>0.98999999999999844</v>
      </c>
      <c r="N37" s="55">
        <f>M37/C37</f>
        <v>0.21568627450980354</v>
      </c>
      <c r="O37" s="52">
        <f t="shared" si="18"/>
        <v>1.1576763485477175</v>
      </c>
      <c r="P37" s="375"/>
      <c r="Q37" s="74">
        <f>SUM(Q34:Q36)</f>
        <v>12.696</v>
      </c>
      <c r="R37" s="74">
        <f>SUM(R34:R36)</f>
        <v>7.8760000000000003</v>
      </c>
    </row>
    <row r="38" spans="1:18">
      <c r="Q38" s="163"/>
    </row>
    <row r="39" spans="1:18" ht="15.75" thickBot="1">
      <c r="A39" s="82"/>
      <c r="B39" s="82"/>
      <c r="C39" s="83"/>
      <c r="D39" s="82"/>
      <c r="M39" s="152" t="s">
        <v>144</v>
      </c>
      <c r="Q39" s="163"/>
    </row>
    <row r="40" spans="1:18" ht="15" customHeight="1">
      <c r="A40" s="326" t="s">
        <v>158</v>
      </c>
      <c r="B40" s="361" t="s">
        <v>289</v>
      </c>
      <c r="C40" s="363" t="str">
        <f>'PU Wise OWE'!$B$7</f>
        <v>Actuals upto Feb'23</v>
      </c>
      <c r="D40" s="361" t="s">
        <v>167</v>
      </c>
      <c r="E40" s="361"/>
      <c r="F40" s="364" t="str">
        <f>'PU Wise OWE'!$B$5</f>
        <v>RG 2023-24</v>
      </c>
      <c r="G40" s="361" t="s">
        <v>296</v>
      </c>
      <c r="H40" s="361" t="s">
        <v>303</v>
      </c>
      <c r="I40" s="363" t="str">
        <f>'PU Wise OWE'!B8</f>
        <v>Actuals upto Feb'24</v>
      </c>
      <c r="J40" s="361" t="s">
        <v>199</v>
      </c>
      <c r="K40" s="338" t="s">
        <v>200</v>
      </c>
      <c r="L40" s="338"/>
      <c r="M40" s="338" t="s">
        <v>141</v>
      </c>
      <c r="N40" s="338"/>
      <c r="O40" s="326" t="s">
        <v>301</v>
      </c>
      <c r="P40" s="376" t="s">
        <v>261</v>
      </c>
      <c r="Q40" s="164"/>
    </row>
    <row r="41" spans="1:18" ht="30">
      <c r="A41" s="326"/>
      <c r="B41" s="362"/>
      <c r="C41" s="362"/>
      <c r="D41" s="362"/>
      <c r="E41" s="362"/>
      <c r="F41" s="365"/>
      <c r="G41" s="362"/>
      <c r="H41" s="362"/>
      <c r="I41" s="362"/>
      <c r="J41" s="362"/>
      <c r="K41" s="79" t="s">
        <v>139</v>
      </c>
      <c r="L41" s="80" t="s">
        <v>140</v>
      </c>
      <c r="M41" s="79" t="s">
        <v>139</v>
      </c>
      <c r="N41" s="80" t="s">
        <v>140</v>
      </c>
      <c r="O41" s="326"/>
      <c r="P41" s="377"/>
      <c r="Q41" s="164"/>
    </row>
    <row r="42" spans="1:18" ht="15.75">
      <c r="A42" s="27" t="s">
        <v>159</v>
      </c>
      <c r="B42" s="104">
        <v>273.47000000000003</v>
      </c>
      <c r="C42" s="70">
        <f>SUM(C43:C47)</f>
        <v>83.3</v>
      </c>
      <c r="D42" s="85">
        <f t="shared" ref="D42:D49" si="23">C42/$C$7</f>
        <v>6.2758038754784071E-2</v>
      </c>
      <c r="E42" s="97"/>
      <c r="F42" s="21">
        <f>SUM(F43:F47)</f>
        <v>38.92</v>
      </c>
      <c r="G42" s="24">
        <f t="shared" ref="G42:G49" si="24">F42/$F$7</f>
        <v>2.6059766051329439E-2</v>
      </c>
      <c r="H42" s="21">
        <f>SUM(H43:H47)</f>
        <v>39.07</v>
      </c>
      <c r="I42" s="21">
        <f>SUM(I43:I47)</f>
        <v>38.99</v>
      </c>
      <c r="J42" s="24">
        <f t="shared" ref="J42:J49" si="25">I42/$I$7</f>
        <v>2.8537342272447818E-2</v>
      </c>
      <c r="K42" s="22">
        <f>H42-I42</f>
        <v>7.9999999999998295E-2</v>
      </c>
      <c r="L42" s="24">
        <f>K42/I42</f>
        <v>2.0518081559373759E-3</v>
      </c>
      <c r="M42" s="22">
        <f t="shared" ref="M42:M49" si="26">I42-C42</f>
        <v>-44.309999999999995</v>
      </c>
      <c r="N42" s="52">
        <f t="shared" ref="N42:N49" si="27">M42/C42</f>
        <v>-0.5319327731092437</v>
      </c>
      <c r="O42" s="52">
        <f t="shared" ref="O42:O49" si="28">I42/F42</f>
        <v>1.0017985611510791</v>
      </c>
      <c r="P42" s="156"/>
      <c r="Q42" s="162">
        <v>266.16000000000003</v>
      </c>
      <c r="R42" s="68">
        <f t="shared" ref="R42:R48" si="29">Q42-F42</f>
        <v>227.24</v>
      </c>
    </row>
    <row r="43" spans="1:18" ht="15.75">
      <c r="A43" s="57" t="s">
        <v>155</v>
      </c>
      <c r="B43" s="21">
        <v>19.690000000000001</v>
      </c>
      <c r="C43" s="70">
        <f>ROUND('PU Wise OWE'!$AK$84/10000,2)</f>
        <v>2.76</v>
      </c>
      <c r="D43" s="85">
        <f t="shared" si="23"/>
        <v>2.079377994756351E-3</v>
      </c>
      <c r="E43" s="97"/>
      <c r="F43" s="21">
        <f>ROUND('PU Wise OWE'!$AK$82/10000,2)</f>
        <v>1.96</v>
      </c>
      <c r="G43" s="24">
        <f t="shared" si="24"/>
        <v>1.3123623191316981E-3</v>
      </c>
      <c r="H43" s="21">
        <f>ROUND('PU Wise OWE'!$AK$83/10000,2)</f>
        <v>1.85</v>
      </c>
      <c r="I43" s="21">
        <f>ROUND('PU Wise OWE'!$AK$85/10000,2)</f>
        <v>0.31</v>
      </c>
      <c r="J43" s="24">
        <f t="shared" si="25"/>
        <v>2.2689346254062124E-4</v>
      </c>
      <c r="K43" s="22">
        <f t="shared" ref="K43:K49" si="30">H43-I43</f>
        <v>1.54</v>
      </c>
      <c r="L43" s="24">
        <f t="shared" ref="L43:L49" si="31">K43/I43</f>
        <v>4.967741935483871</v>
      </c>
      <c r="M43" s="22">
        <f t="shared" si="26"/>
        <v>-2.4499999999999997</v>
      </c>
      <c r="N43" s="52">
        <f t="shared" si="27"/>
        <v>-0.8876811594202898</v>
      </c>
      <c r="O43" s="52">
        <f t="shared" si="28"/>
        <v>0.15816326530612246</v>
      </c>
      <c r="P43" s="156"/>
      <c r="Q43" s="162">
        <f>(I43/10)*12</f>
        <v>0.372</v>
      </c>
      <c r="R43" s="68">
        <f t="shared" si="29"/>
        <v>-1.5880000000000001</v>
      </c>
    </row>
    <row r="44" spans="1:18" ht="15.75">
      <c r="A44" s="58" t="s">
        <v>162</v>
      </c>
      <c r="B44" s="108">
        <v>114.4</v>
      </c>
      <c r="C44" s="70">
        <f>ROUND('PU Wise OWE'!$AR$84/10000,2)</f>
        <v>0.75</v>
      </c>
      <c r="D44" s="85">
        <f t="shared" si="23"/>
        <v>5.6504836814031279E-4</v>
      </c>
      <c r="E44" s="97"/>
      <c r="F44" s="21">
        <f>ROUND('PU Wise OWE'!$AR$82/10000,2)</f>
        <v>0.09</v>
      </c>
      <c r="G44" s="24">
        <f t="shared" si="24"/>
        <v>6.0261535062169814E-5</v>
      </c>
      <c r="H44" s="21">
        <f>ROUND('PU Wise OWE'!$AR$83/10000,2)</f>
        <v>-0.09</v>
      </c>
      <c r="I44" s="21">
        <f>ROUND('PU Wise OWE'!$AR$85/10000,2)</f>
        <v>1.24</v>
      </c>
      <c r="J44" s="24">
        <f t="shared" si="25"/>
        <v>9.0757385016248496E-4</v>
      </c>
      <c r="K44" s="22">
        <f t="shared" si="30"/>
        <v>-1.33</v>
      </c>
      <c r="L44" s="24">
        <f t="shared" si="31"/>
        <v>-1.0725806451612905</v>
      </c>
      <c r="M44" s="22">
        <f t="shared" si="26"/>
        <v>0.49</v>
      </c>
      <c r="N44" s="52">
        <f t="shared" si="27"/>
        <v>0.65333333333333332</v>
      </c>
      <c r="O44" s="52">
        <f t="shared" si="28"/>
        <v>13.777777777777779</v>
      </c>
      <c r="P44" s="156"/>
      <c r="Q44" s="162">
        <f>(I44/10)*12</f>
        <v>1.488</v>
      </c>
      <c r="R44" s="68">
        <f t="shared" si="29"/>
        <v>1.3979999999999999</v>
      </c>
    </row>
    <row r="45" spans="1:18" ht="15.75">
      <c r="A45" s="58" t="s">
        <v>163</v>
      </c>
      <c r="B45" s="108">
        <v>46.69</v>
      </c>
      <c r="C45" s="70">
        <f>ROUND('PU Wise OWE'!$AU$84/10000,2)</f>
        <v>-1.04</v>
      </c>
      <c r="D45" s="85">
        <f t="shared" si="23"/>
        <v>-7.835337371545672E-4</v>
      </c>
      <c r="E45" s="97"/>
      <c r="F45" s="21">
        <f>ROUND('PU Wise OWE'!$AU$82/10000,2)</f>
        <v>1.62</v>
      </c>
      <c r="G45" s="24">
        <f t="shared" si="24"/>
        <v>1.0847076311190568E-3</v>
      </c>
      <c r="H45" s="21">
        <f>ROUND('PU Wise OWE'!$AU$83/10000,2)</f>
        <v>-0.78</v>
      </c>
      <c r="I45" s="21">
        <f>ROUND('PU Wise OWE'!$AU$85/10000,2)</f>
        <v>1.05</v>
      </c>
      <c r="J45" s="24">
        <f t="shared" si="25"/>
        <v>7.6851011505694295E-4</v>
      </c>
      <c r="K45" s="22">
        <f t="shared" si="30"/>
        <v>-1.83</v>
      </c>
      <c r="L45" s="24">
        <f t="shared" si="31"/>
        <v>-1.7428571428571429</v>
      </c>
      <c r="M45" s="22">
        <f t="shared" si="26"/>
        <v>2.09</v>
      </c>
      <c r="N45" s="52">
        <f t="shared" si="27"/>
        <v>-2.0096153846153846</v>
      </c>
      <c r="O45" s="52">
        <f t="shared" si="28"/>
        <v>0.64814814814814814</v>
      </c>
      <c r="P45" s="156"/>
      <c r="Q45" s="162">
        <f>(I45/10)*12</f>
        <v>1.2600000000000002</v>
      </c>
      <c r="R45" s="68">
        <f t="shared" si="29"/>
        <v>-0.35999999999999988</v>
      </c>
    </row>
    <row r="46" spans="1:18" ht="15.75">
      <c r="A46" s="57" t="s">
        <v>160</v>
      </c>
      <c r="B46" s="21">
        <v>54.55</v>
      </c>
      <c r="C46" s="70">
        <f>ROUND('PU Wise OWE'!$AZ$84/10000,2)</f>
        <v>0</v>
      </c>
      <c r="D46" s="85">
        <f t="shared" si="23"/>
        <v>0</v>
      </c>
      <c r="E46" s="97"/>
      <c r="F46" s="21">
        <f>ROUND('PU Wise OWE'!$AZ$82/10000,2)</f>
        <v>0</v>
      </c>
      <c r="G46" s="24">
        <f t="shared" si="24"/>
        <v>0</v>
      </c>
      <c r="H46" s="21">
        <f>ROUND('PU Wise OWE'!$AZ$83/10000,2)</f>
        <v>0</v>
      </c>
      <c r="I46" s="21">
        <f>ROUND('PU Wise OWE'!$AZ$85/10000,2)</f>
        <v>0</v>
      </c>
      <c r="J46" s="24">
        <f t="shared" si="25"/>
        <v>0</v>
      </c>
      <c r="K46" s="22">
        <f t="shared" si="30"/>
        <v>0</v>
      </c>
      <c r="L46" s="24" t="e">
        <f t="shared" si="31"/>
        <v>#DIV/0!</v>
      </c>
      <c r="M46" s="22">
        <f t="shared" si="26"/>
        <v>0</v>
      </c>
      <c r="N46" s="52" t="e">
        <f t="shared" si="27"/>
        <v>#DIV/0!</v>
      </c>
      <c r="O46" s="52" t="e">
        <f t="shared" si="28"/>
        <v>#DIV/0!</v>
      </c>
      <c r="P46" s="156"/>
      <c r="Q46" s="162">
        <f>(I46/10)*12</f>
        <v>0</v>
      </c>
      <c r="R46" s="166">
        <f t="shared" si="29"/>
        <v>0</v>
      </c>
    </row>
    <row r="47" spans="1:18" ht="15.75">
      <c r="A47" s="58" t="s">
        <v>161</v>
      </c>
      <c r="B47" s="108">
        <v>38.14</v>
      </c>
      <c r="C47" s="70">
        <f>ROUND('PU Wise OWE'!$BA$84/10000,2)</f>
        <v>80.83</v>
      </c>
      <c r="D47" s="85">
        <f t="shared" si="23"/>
        <v>6.0897146129041978E-2</v>
      </c>
      <c r="E47" s="97"/>
      <c r="F47" s="21">
        <f>ROUND('PU Wise OWE'!$BA$82/10000,2)</f>
        <v>35.25</v>
      </c>
      <c r="G47" s="24">
        <f t="shared" si="24"/>
        <v>2.360243456601651E-2</v>
      </c>
      <c r="H47" s="21">
        <f>ROUND('PU Wise OWE'!$BA$83/10000,2)</f>
        <v>38.090000000000003</v>
      </c>
      <c r="I47" s="21">
        <f>ROUND('PU Wise OWE'!$BA$85/10000,2)</f>
        <v>36.39</v>
      </c>
      <c r="J47" s="24">
        <f t="shared" si="25"/>
        <v>2.6634364844687765E-2</v>
      </c>
      <c r="K47" s="22">
        <f t="shared" si="30"/>
        <v>1.7000000000000028</v>
      </c>
      <c r="L47" s="24">
        <f t="shared" si="31"/>
        <v>4.6716130805166331E-2</v>
      </c>
      <c r="M47" s="22">
        <f t="shared" si="26"/>
        <v>-44.44</v>
      </c>
      <c r="N47" s="52">
        <f t="shared" si="27"/>
        <v>-0.54979586787084</v>
      </c>
      <c r="O47" s="52">
        <f t="shared" si="28"/>
        <v>1.0323404255319149</v>
      </c>
      <c r="P47" s="156"/>
      <c r="Q47" s="162">
        <f>(I47/10)*12</f>
        <v>43.668000000000006</v>
      </c>
      <c r="R47" s="68">
        <f t="shared" si="29"/>
        <v>8.4180000000000064</v>
      </c>
    </row>
    <row r="48" spans="1:18" ht="15.75">
      <c r="A48" s="59" t="s">
        <v>164</v>
      </c>
      <c r="B48" s="103">
        <v>663.48</v>
      </c>
      <c r="C48" s="70">
        <f>ROUND('PU Wise OWE'!$AM$84/10000,2)-ROUND('PU Wise OWE'!$BJ$84/10000,2)</f>
        <v>229.26</v>
      </c>
      <c r="D48" s="85">
        <f t="shared" si="23"/>
        <v>0.17272398517313081</v>
      </c>
      <c r="E48" s="97"/>
      <c r="F48" s="21">
        <f>ROUND('PU Wise OWE'!$AM$82/10000,2)-ROUND('PU Wise OWE'!$BJ$82/10000,2)</f>
        <v>253.20000000000002</v>
      </c>
      <c r="G48" s="24">
        <f t="shared" si="24"/>
        <v>0.16953578530823776</v>
      </c>
      <c r="H48" s="21">
        <f>ROUND('PU Wise OWE'!$AM$83/10000,2)-ROUND('PU Wise OWE'!$BJ$83/10000,2)</f>
        <v>250.40999999999997</v>
      </c>
      <c r="I48" s="21">
        <f>ROUND('PU Wise OWE'!$AM$85/10000,2)-ROUND('PU Wise OWE'!$BJ$85/10000,2)</f>
        <v>195.51</v>
      </c>
      <c r="J48" s="24">
        <f t="shared" si="25"/>
        <v>0.14309658342360276</v>
      </c>
      <c r="K48" s="22">
        <f t="shared" si="30"/>
        <v>54.899999999999977</v>
      </c>
      <c r="L48" s="24">
        <f t="shared" si="31"/>
        <v>0.28080405094368566</v>
      </c>
      <c r="M48" s="22">
        <f t="shared" si="26"/>
        <v>-33.75</v>
      </c>
      <c r="N48" s="52">
        <f t="shared" si="27"/>
        <v>-0.14721277152577861</v>
      </c>
      <c r="O48" s="52">
        <f t="shared" si="28"/>
        <v>0.77215639810426528</v>
      </c>
      <c r="P48" s="156"/>
      <c r="Q48" s="162">
        <v>670.28</v>
      </c>
      <c r="R48" s="68">
        <f t="shared" si="29"/>
        <v>417.07999999999993</v>
      </c>
    </row>
    <row r="49" spans="1:18" s="36" customFormat="1" ht="15.75" thickBot="1">
      <c r="A49" s="60" t="s">
        <v>124</v>
      </c>
      <c r="B49" s="74">
        <f>B42+B48</f>
        <v>936.95</v>
      </c>
      <c r="C49" s="74">
        <f>C42+C48</f>
        <v>312.56</v>
      </c>
      <c r="D49" s="86">
        <f t="shared" si="23"/>
        <v>0.2354820239279149</v>
      </c>
      <c r="E49" s="98"/>
      <c r="F49" s="26">
        <f>F42+F48</f>
        <v>292.12</v>
      </c>
      <c r="G49" s="54">
        <f t="shared" si="24"/>
        <v>0.19559555135956719</v>
      </c>
      <c r="H49" s="26">
        <f>H42+H48</f>
        <v>289.47999999999996</v>
      </c>
      <c r="I49" s="26">
        <f>I42+I48</f>
        <v>234.5</v>
      </c>
      <c r="J49" s="54">
        <f t="shared" si="25"/>
        <v>0.1716339256960506</v>
      </c>
      <c r="K49" s="26">
        <f t="shared" si="30"/>
        <v>54.979999999999961</v>
      </c>
      <c r="L49" s="54">
        <f t="shared" si="31"/>
        <v>0.23445628997867787</v>
      </c>
      <c r="M49" s="26">
        <f t="shared" si="26"/>
        <v>-78.06</v>
      </c>
      <c r="N49" s="55">
        <f t="shared" si="27"/>
        <v>-0.24974404914256462</v>
      </c>
      <c r="O49" s="52">
        <f t="shared" si="28"/>
        <v>0.80275229357798161</v>
      </c>
      <c r="P49" s="157"/>
      <c r="Q49" s="74">
        <f>Q42+Q48</f>
        <v>936.44</v>
      </c>
      <c r="R49" s="74">
        <f>R42+R48</f>
        <v>644.31999999999994</v>
      </c>
    </row>
    <row r="50" spans="1:18">
      <c r="Q50" s="163"/>
    </row>
    <row r="51" spans="1:18">
      <c r="A51" s="75" t="s">
        <v>178</v>
      </c>
      <c r="B51" s="75"/>
      <c r="Q51" s="163"/>
    </row>
    <row r="52" spans="1:18" ht="30" customHeight="1">
      <c r="A52" s="81" t="s">
        <v>179</v>
      </c>
      <c r="B52" s="109">
        <v>188.88</v>
      </c>
      <c r="C52" s="70">
        <f>ROUND('PU Wise OWE'!$AK$128/10000,2)-C43</f>
        <v>12.64</v>
      </c>
      <c r="D52" s="85">
        <f t="shared" ref="D52:D56" si="32">C52/$C$7</f>
        <v>9.5229484977247397E-3</v>
      </c>
      <c r="E52" s="335"/>
      <c r="F52" s="22">
        <f>ROUND('PU Wise OWE'!$AK$126/10000,2)-F43</f>
        <v>13.620000000000001</v>
      </c>
      <c r="G52" s="24">
        <f t="shared" ref="G52:G54" si="33">F52/$F$7</f>
        <v>9.1195789727416994E-3</v>
      </c>
      <c r="H52" s="22">
        <f>ROUND('PU Wise OWE'!$AK$127/10000,2)-H43</f>
        <v>13.46</v>
      </c>
      <c r="I52" s="22">
        <f>ROUND('PU Wise OWE'!$AK$129/10000,2)-I43</f>
        <v>15.999999999999998</v>
      </c>
      <c r="J52" s="24">
        <f t="shared" ref="J52:J56" si="34">I52/$I$7</f>
        <v>1.1710630324677224E-2</v>
      </c>
      <c r="K52" s="22">
        <f>H52-I52</f>
        <v>-2.5399999999999974</v>
      </c>
      <c r="L52" s="24">
        <f>K52/I52</f>
        <v>-0.15874999999999986</v>
      </c>
      <c r="M52" s="22">
        <f>I52-C52</f>
        <v>3.3599999999999977</v>
      </c>
      <c r="N52" s="52">
        <f>M52/C52</f>
        <v>0.26582278481012639</v>
      </c>
      <c r="O52" s="52">
        <f t="shared" ref="O52:O54" si="35">I52/F52</f>
        <v>1.1747430249632891</v>
      </c>
      <c r="P52" s="155" t="s">
        <v>265</v>
      </c>
      <c r="Q52" s="162">
        <f>(I52/10)*12</f>
        <v>19.2</v>
      </c>
      <c r="R52" s="166">
        <f>Q52-F52</f>
        <v>5.5799999999999983</v>
      </c>
    </row>
    <row r="53" spans="1:18" ht="15.75">
      <c r="A53" s="20" t="s">
        <v>156</v>
      </c>
      <c r="B53" s="105">
        <v>121.46</v>
      </c>
      <c r="C53" s="70">
        <f>ROUND('PU Wise OWE'!$AL$128/10000,2)</f>
        <v>18.23</v>
      </c>
      <c r="D53" s="85">
        <f t="shared" si="32"/>
        <v>1.3734442334930538E-2</v>
      </c>
      <c r="E53" s="336"/>
      <c r="F53" s="22">
        <f>ROUND('PU Wise OWE'!$AL$126/10000,2)</f>
        <v>18.55</v>
      </c>
      <c r="G53" s="24">
        <f t="shared" si="33"/>
        <v>1.2420571948925001E-2</v>
      </c>
      <c r="H53" s="23">
        <f>ROUND('PU Wise OWE'!$AL$127/10000,2)</f>
        <v>17.95</v>
      </c>
      <c r="I53" s="23">
        <f>ROUND('PU Wise OWE'!$AL$129/10000,2)</f>
        <v>27.28</v>
      </c>
      <c r="J53" s="24">
        <f t="shared" si="34"/>
        <v>1.996662470357467E-2</v>
      </c>
      <c r="K53" s="22">
        <f t="shared" ref="K53:K54" si="36">H53-I53</f>
        <v>-9.3300000000000018</v>
      </c>
      <c r="L53" s="24">
        <f t="shared" ref="L53:L54" si="37">K53/I53</f>
        <v>-0.34200879765395897</v>
      </c>
      <c r="M53" s="22">
        <f>I53-C53</f>
        <v>9.0500000000000007</v>
      </c>
      <c r="N53" s="52">
        <f>M53/C53</f>
        <v>0.49643444871091608</v>
      </c>
      <c r="O53" s="52">
        <f t="shared" si="35"/>
        <v>1.4706199460916443</v>
      </c>
      <c r="P53" s="154" t="s">
        <v>266</v>
      </c>
      <c r="Q53" s="162">
        <f>(I53/10)*12</f>
        <v>32.736000000000004</v>
      </c>
      <c r="R53" s="68">
        <f>Q53-F53</f>
        <v>14.186000000000003</v>
      </c>
    </row>
    <row r="54" spans="1:18" s="36" customFormat="1">
      <c r="A54" s="25" t="s">
        <v>124</v>
      </c>
      <c r="B54" s="26">
        <f>SUM(B52:B53)</f>
        <v>310.33999999999997</v>
      </c>
      <c r="C54" s="74">
        <f>SUM(C52:C53)</f>
        <v>30.87</v>
      </c>
      <c r="D54" s="86">
        <f t="shared" si="32"/>
        <v>2.3257390832655277E-2</v>
      </c>
      <c r="E54" s="337"/>
      <c r="F54" s="74">
        <f t="shared" ref="F54:I54" si="38">SUM(F52:F53)</f>
        <v>32.17</v>
      </c>
      <c r="G54" s="54">
        <f t="shared" si="33"/>
        <v>2.1540150921666702E-2</v>
      </c>
      <c r="H54" s="74">
        <f t="shared" si="38"/>
        <v>31.41</v>
      </c>
      <c r="I54" s="74">
        <f t="shared" si="38"/>
        <v>43.28</v>
      </c>
      <c r="J54" s="54">
        <f t="shared" si="34"/>
        <v>3.1677255028251895E-2</v>
      </c>
      <c r="K54" s="26">
        <f t="shared" si="36"/>
        <v>-11.870000000000001</v>
      </c>
      <c r="L54" s="54">
        <f t="shared" si="37"/>
        <v>-0.27426062846580407</v>
      </c>
      <c r="M54" s="26">
        <f>I54-C54</f>
        <v>12.41</v>
      </c>
      <c r="N54" s="102">
        <f>M54/C54</f>
        <v>0.40200842241658569</v>
      </c>
      <c r="O54" s="52">
        <f t="shared" si="35"/>
        <v>1.3453528131799812</v>
      </c>
      <c r="P54" s="153"/>
      <c r="Q54" s="74">
        <f>SUM(Q52:Q53)</f>
        <v>51.936000000000007</v>
      </c>
      <c r="R54" s="74">
        <f>SUM(R52:R53)</f>
        <v>19.766000000000002</v>
      </c>
    </row>
    <row r="55" spans="1:18">
      <c r="Q55" s="163"/>
    </row>
    <row r="56" spans="1:18" s="36" customFormat="1" ht="38.450000000000003" customHeight="1">
      <c r="A56" s="78" t="s">
        <v>157</v>
      </c>
      <c r="B56" s="110">
        <v>348.19</v>
      </c>
      <c r="C56" s="71">
        <f>ROUND('PU Wise OWE'!$AO$128/10000,2)</f>
        <v>61.85</v>
      </c>
      <c r="D56" s="86">
        <f t="shared" si="32"/>
        <v>4.6597655425971135E-2</v>
      </c>
      <c r="E56" s="53"/>
      <c r="F56" s="26">
        <f>ROUND('PU Wise OWE'!$AO$126/10000,2)</f>
        <v>90.26</v>
      </c>
      <c r="G56" s="54">
        <f t="shared" ref="G56" si="39">F56/$F$7</f>
        <v>6.043562394123831E-2</v>
      </c>
      <c r="H56" s="25">
        <f>ROUND('PU Wise OWE'!$AO$127/10000,2)</f>
        <v>67.569999999999993</v>
      </c>
      <c r="I56" s="25">
        <f>ROUND('PU Wise OWE'!$AO$129/10000,2)</f>
        <v>85.04</v>
      </c>
      <c r="J56" s="54">
        <f t="shared" si="34"/>
        <v>6.2242000175659458E-2</v>
      </c>
      <c r="K56" s="26">
        <f>H56-I56</f>
        <v>-17.470000000000013</v>
      </c>
      <c r="L56" s="54">
        <f>K56/I56</f>
        <v>-0.20543273753527766</v>
      </c>
      <c r="M56" s="26">
        <f>I56-C56</f>
        <v>23.190000000000005</v>
      </c>
      <c r="N56" s="55">
        <f>M56/C56</f>
        <v>0.37493936944219891</v>
      </c>
      <c r="O56" s="52">
        <f t="shared" ref="O56" si="40">I56/F56</f>
        <v>0.94216707290050961</v>
      </c>
      <c r="P56" s="155" t="s">
        <v>279</v>
      </c>
      <c r="Q56" s="162">
        <f>(I56-26.18)/10*2+I56</f>
        <v>96.812000000000012</v>
      </c>
      <c r="R56" s="166">
        <f>Q56-F56</f>
        <v>6.5520000000000067</v>
      </c>
    </row>
    <row r="57" spans="1:18" s="36" customFormat="1">
      <c r="A57" s="116"/>
      <c r="B57" s="117"/>
      <c r="C57" s="113"/>
      <c r="D57" s="114"/>
      <c r="E57" s="115"/>
      <c r="F57" s="91"/>
      <c r="G57" s="90"/>
      <c r="H57" s="90"/>
      <c r="I57" s="88"/>
      <c r="J57" s="90"/>
      <c r="K57" s="90"/>
      <c r="L57" s="90"/>
      <c r="M57" s="26"/>
      <c r="N57" s="55"/>
      <c r="O57" s="100"/>
      <c r="P57" s="158"/>
      <c r="Q57" s="165"/>
    </row>
    <row r="58" spans="1:18">
      <c r="B58" s="361" t="s">
        <v>289</v>
      </c>
      <c r="C58" s="363" t="str">
        <f>'PU Wise OWE'!$B$7</f>
        <v>Actuals upto Feb'23</v>
      </c>
      <c r="D58" s="361" t="s">
        <v>167</v>
      </c>
      <c r="E58" s="361"/>
      <c r="F58" s="364" t="str">
        <f>'PU Wise OWE'!$B$5</f>
        <v>RG 2023-24</v>
      </c>
      <c r="G58" s="361" t="s">
        <v>296</v>
      </c>
      <c r="H58" s="361" t="s">
        <v>303</v>
      </c>
      <c r="I58" s="363" t="str">
        <f>'PU Wise OWE'!B8</f>
        <v>Actuals upto Feb'24</v>
      </c>
      <c r="J58" s="361" t="s">
        <v>199</v>
      </c>
      <c r="K58" s="338" t="s">
        <v>200</v>
      </c>
      <c r="L58" s="338"/>
      <c r="M58" s="338" t="s">
        <v>141</v>
      </c>
      <c r="N58" s="338"/>
      <c r="O58" s="326" t="s">
        <v>301</v>
      </c>
      <c r="P58" s="372" t="s">
        <v>261</v>
      </c>
      <c r="Q58" s="164"/>
    </row>
    <row r="59" spans="1:18" ht="30">
      <c r="A59" s="75" t="s">
        <v>180</v>
      </c>
      <c r="B59" s="362"/>
      <c r="C59" s="362"/>
      <c r="D59" s="362"/>
      <c r="E59" s="362"/>
      <c r="F59" s="365"/>
      <c r="G59" s="362"/>
      <c r="H59" s="362"/>
      <c r="I59" s="362"/>
      <c r="J59" s="362"/>
      <c r="K59" s="79" t="s">
        <v>139</v>
      </c>
      <c r="L59" s="80" t="s">
        <v>140</v>
      </c>
      <c r="M59" s="79" t="s">
        <v>139</v>
      </c>
      <c r="N59" s="80" t="s">
        <v>140</v>
      </c>
      <c r="O59" s="326"/>
      <c r="P59" s="372"/>
      <c r="Q59" s="164"/>
    </row>
    <row r="60" spans="1:18" ht="15.75">
      <c r="A60" s="23" t="s">
        <v>181</v>
      </c>
      <c r="B60" s="22">
        <v>80.099999999999994</v>
      </c>
      <c r="C60" s="70">
        <f>ROUND('PU Wise OWE'!$AM$62/10000,2)</f>
        <v>16.91</v>
      </c>
      <c r="D60" s="85">
        <f t="shared" ref="D60:D64" si="41">C60/$C$7</f>
        <v>1.2739957207003588E-2</v>
      </c>
      <c r="E60" s="332"/>
      <c r="F60" s="22">
        <f>ROUND('PU Wise OWE'!$AM$60/10000,2)</f>
        <v>13.19</v>
      </c>
      <c r="G60" s="24">
        <f t="shared" ref="G60:G64" si="42">F60/$F$7</f>
        <v>8.8316627496668864E-3</v>
      </c>
      <c r="H60" s="23">
        <f>ROUND('PU Wise OWE'!$AM$61/10000,2)</f>
        <v>13.77</v>
      </c>
      <c r="I60" s="23">
        <f>ROUND('PU Wise OWE'!$AM$63/10000,2)</f>
        <v>11.71</v>
      </c>
      <c r="J60" s="94">
        <f t="shared" ref="J60:J64" si="43">I60/$I$7</f>
        <v>8.570717568873145E-3</v>
      </c>
      <c r="K60" s="22">
        <f>H60-I60</f>
        <v>2.0599999999999987</v>
      </c>
      <c r="L60" s="24">
        <f>K60/I60</f>
        <v>0.1759180187873611</v>
      </c>
      <c r="M60" s="22">
        <f>I60-C60</f>
        <v>-5.1999999999999993</v>
      </c>
      <c r="N60" s="52">
        <f>M60/C60</f>
        <v>-0.30751034890597273</v>
      </c>
      <c r="O60" s="52">
        <f t="shared" ref="O60:O64" si="44">I60/F60</f>
        <v>0.88779378316906754</v>
      </c>
      <c r="P60" s="155"/>
      <c r="Q60" s="162">
        <f>(I60/10)*12</f>
        <v>14.052</v>
      </c>
      <c r="R60" s="68">
        <f>Q60-F60</f>
        <v>0.8620000000000001</v>
      </c>
    </row>
    <row r="61" spans="1:18" ht="46.15" customHeight="1">
      <c r="A61" s="23" t="s">
        <v>182</v>
      </c>
      <c r="B61" s="22">
        <v>21.26</v>
      </c>
      <c r="C61" s="70">
        <f>ROUND('PU Wise OWE'!$AM$95/10000,2)</f>
        <v>-0.43</v>
      </c>
      <c r="D61" s="85">
        <f t="shared" si="41"/>
        <v>-3.2396106440044602E-4</v>
      </c>
      <c r="E61" s="333"/>
      <c r="F61" s="22">
        <f>ROUND('PU Wise OWE'!$AM$93/10000,2)</f>
        <v>0.45</v>
      </c>
      <c r="G61" s="24">
        <f t="shared" si="42"/>
        <v>3.0130767531084908E-4</v>
      </c>
      <c r="H61" s="23">
        <f>ROUND('PU Wise OWE'!$AM$94/10000,2)</f>
        <v>0.08</v>
      </c>
      <c r="I61" s="23">
        <f>ROUND('PU Wise OWE'!$AM$96/10000,2)</f>
        <v>2.5</v>
      </c>
      <c r="J61" s="94">
        <f t="shared" si="43"/>
        <v>1.8297859882308166E-3</v>
      </c>
      <c r="K61" s="22">
        <f t="shared" ref="K61:K64" si="45">H61-I61</f>
        <v>-2.42</v>
      </c>
      <c r="L61" s="24">
        <f t="shared" ref="L61:L64" si="46">K61/I61</f>
        <v>-0.96799999999999997</v>
      </c>
      <c r="M61" s="22">
        <f>I61-C61</f>
        <v>2.93</v>
      </c>
      <c r="N61" s="52">
        <f>M61/C61</f>
        <v>-6.8139534883720936</v>
      </c>
      <c r="O61" s="52">
        <f t="shared" si="44"/>
        <v>5.5555555555555554</v>
      </c>
      <c r="P61" s="155" t="s">
        <v>270</v>
      </c>
      <c r="Q61" s="162">
        <f>(I61/10)*12</f>
        <v>3</v>
      </c>
      <c r="R61" s="68">
        <f>Q61-F61</f>
        <v>2.5499999999999998</v>
      </c>
    </row>
    <row r="62" spans="1:18" ht="43.15" customHeight="1">
      <c r="A62" s="23" t="s">
        <v>183</v>
      </c>
      <c r="B62" s="22">
        <v>9.89</v>
      </c>
      <c r="C62" s="70">
        <f>ROUND('PU Wise OWE'!$AN$18/10000,2)</f>
        <v>5.72</v>
      </c>
      <c r="D62" s="85">
        <f t="shared" si="41"/>
        <v>4.3094355543501191E-3</v>
      </c>
      <c r="E62" s="333"/>
      <c r="F62" s="22">
        <f>ROUND('PU Wise OWE'!$AN$16/10000,2)</f>
        <v>1.86</v>
      </c>
      <c r="G62" s="24">
        <f>F62/$F$7</f>
        <v>1.2454050579515097E-3</v>
      </c>
      <c r="H62" s="23">
        <f>ROUND('PU Wise OWE'!$AN$17/10000,2)</f>
        <v>3.34</v>
      </c>
      <c r="I62" s="23">
        <f>ROUND('PU Wise OWE'!$AN$19/10000,2)</f>
        <v>1.99</v>
      </c>
      <c r="J62" s="94">
        <f t="shared" si="43"/>
        <v>1.4565096466317301E-3</v>
      </c>
      <c r="K62" s="22">
        <f t="shared" si="45"/>
        <v>1.3499999999999999</v>
      </c>
      <c r="L62" s="24">
        <f t="shared" si="46"/>
        <v>0.67839195979899491</v>
      </c>
      <c r="M62" s="22">
        <f>I62-C62</f>
        <v>-3.7299999999999995</v>
      </c>
      <c r="N62" s="52">
        <f>M62/C62</f>
        <v>-0.65209790209790208</v>
      </c>
      <c r="O62" s="52">
        <f t="shared" si="44"/>
        <v>1.0698924731182795</v>
      </c>
      <c r="P62" s="155" t="s">
        <v>267</v>
      </c>
      <c r="Q62" s="162">
        <f>(I62/10)*12</f>
        <v>2.3879999999999999</v>
      </c>
      <c r="R62" s="68">
        <f>Q62-F62</f>
        <v>0.5279999999999998</v>
      </c>
    </row>
    <row r="63" spans="1:18" ht="15.75">
      <c r="A63" s="23" t="s">
        <v>184</v>
      </c>
      <c r="B63" s="22">
        <v>1.64</v>
      </c>
      <c r="C63" s="70">
        <f>ROUND('PU Wise OWE'!$AN$62/10000,2)</f>
        <v>1.89</v>
      </c>
      <c r="D63" s="85">
        <f t="shared" si="41"/>
        <v>1.4239218877135883E-3</v>
      </c>
      <c r="E63" s="333"/>
      <c r="F63" s="22">
        <f>ROUND('PU Wise OWE'!$AN$60/10000,2)</f>
        <v>1.81</v>
      </c>
      <c r="G63" s="24">
        <f>F63/$F$7</f>
        <v>1.2119264273614152E-3</v>
      </c>
      <c r="H63" s="23">
        <f>ROUND('PU Wise OWE'!$AN$61/10000,2)</f>
        <v>1.61</v>
      </c>
      <c r="I63" s="23">
        <f>ROUND('PU Wise OWE'!$AN$63/10000,2)</f>
        <v>3.81</v>
      </c>
      <c r="J63" s="94">
        <f t="shared" si="43"/>
        <v>2.7885938460637644E-3</v>
      </c>
      <c r="K63" s="22">
        <f t="shared" si="45"/>
        <v>-2.2000000000000002</v>
      </c>
      <c r="L63" s="24">
        <f t="shared" si="46"/>
        <v>-0.57742782152230976</v>
      </c>
      <c r="M63" s="22">
        <f>I63-C63</f>
        <v>1.9200000000000002</v>
      </c>
      <c r="N63" s="52">
        <f>M63/C63</f>
        <v>1.015873015873016</v>
      </c>
      <c r="O63" s="52">
        <f t="shared" si="44"/>
        <v>2.1049723756906076</v>
      </c>
      <c r="P63" s="154"/>
      <c r="Q63" s="162">
        <f>(I63/10)*12</f>
        <v>4.5720000000000001</v>
      </c>
      <c r="R63" s="68">
        <f>Q63-F63</f>
        <v>2.762</v>
      </c>
    </row>
    <row r="64" spans="1:18" s="36" customFormat="1">
      <c r="A64" s="25" t="s">
        <v>124</v>
      </c>
      <c r="B64" s="26">
        <f>SUM(B60:B63)</f>
        <v>112.89</v>
      </c>
      <c r="C64" s="74">
        <f>SUM(C60:C63)</f>
        <v>24.09</v>
      </c>
      <c r="D64" s="86">
        <f t="shared" si="41"/>
        <v>1.814935358466685E-2</v>
      </c>
      <c r="E64" s="334"/>
      <c r="F64" s="26">
        <f>SUM(F60:F63)</f>
        <v>17.309999999999999</v>
      </c>
      <c r="G64" s="54">
        <f t="shared" si="42"/>
        <v>1.1590301910290661E-2</v>
      </c>
      <c r="H64" s="26">
        <f>SUM(H60:H63)</f>
        <v>18.799999999999997</v>
      </c>
      <c r="I64" s="26">
        <f>SUM(I60:I63)</f>
        <v>20.009999999999998</v>
      </c>
      <c r="J64" s="54">
        <f t="shared" si="43"/>
        <v>1.4645607049799454E-2</v>
      </c>
      <c r="K64" s="26">
        <f t="shared" si="45"/>
        <v>-1.2100000000000009</v>
      </c>
      <c r="L64" s="54">
        <f t="shared" si="46"/>
        <v>-6.0469765117441329E-2</v>
      </c>
      <c r="M64" s="26">
        <f>I64-C64</f>
        <v>-4.0800000000000018</v>
      </c>
      <c r="N64" s="55">
        <f>M64/C64</f>
        <v>-0.16936488169364888</v>
      </c>
      <c r="O64" s="52">
        <f t="shared" si="44"/>
        <v>1.1559792027729636</v>
      </c>
      <c r="P64" s="153"/>
      <c r="Q64" s="74">
        <f>SUM(Q60:Q63)</f>
        <v>24.011999999999997</v>
      </c>
      <c r="R64" s="74">
        <f>SUM(R60:R63)</f>
        <v>6.702</v>
      </c>
    </row>
    <row r="65" spans="1:18">
      <c r="Q65" s="163"/>
    </row>
    <row r="66" spans="1:18">
      <c r="A66" s="75" t="s">
        <v>185</v>
      </c>
      <c r="B66" s="75"/>
      <c r="Q66" s="163"/>
    </row>
    <row r="67" spans="1:18" ht="27.6" customHeight="1">
      <c r="A67" s="23" t="s">
        <v>186</v>
      </c>
      <c r="B67" s="22">
        <v>1117.51</v>
      </c>
      <c r="C67" s="70">
        <f>ROUND('PU Wise OWE'!$AP$73/10000,2)</f>
        <v>0.02</v>
      </c>
      <c r="D67" s="85">
        <f t="shared" ref="D67:D69" si="47">C67/$C$7</f>
        <v>1.5067956483741677E-5</v>
      </c>
      <c r="E67" s="23"/>
      <c r="F67" s="22">
        <f>ROUND('PU Wise OWE'!$AP$71/10000,2)</f>
        <v>0</v>
      </c>
      <c r="G67" s="24">
        <f t="shared" ref="G67:G69" si="48">F67/$F$7</f>
        <v>0</v>
      </c>
      <c r="H67" s="23">
        <f>ROUND('PU Wise OWE'!$AP$72/10000,2)</f>
        <v>0</v>
      </c>
      <c r="I67" s="23">
        <f>ROUND('PU Wise OWE'!$AP$74/10000,2)</f>
        <v>0</v>
      </c>
      <c r="J67" s="94">
        <f t="shared" ref="J67:J69" si="49">I67/$I$7</f>
        <v>0</v>
      </c>
      <c r="K67" s="22">
        <f>H67-I67</f>
        <v>0</v>
      </c>
      <c r="L67" s="24" t="e">
        <f>K67/I67</f>
        <v>#DIV/0!</v>
      </c>
      <c r="M67" s="22">
        <f>I67-C67</f>
        <v>-0.02</v>
      </c>
      <c r="N67" s="52">
        <f>M67/C67</f>
        <v>-1</v>
      </c>
      <c r="O67" s="52" t="e">
        <f t="shared" ref="O67:O68" si="50">I67/F67</f>
        <v>#DIV/0!</v>
      </c>
      <c r="P67" s="155" t="s">
        <v>271</v>
      </c>
      <c r="Q67" s="162">
        <f>(I67-256.76-544.78)/10*2+I67</f>
        <v>-160.30799999999999</v>
      </c>
      <c r="R67" s="68">
        <f>Q67-F67</f>
        <v>-160.30799999999999</v>
      </c>
    </row>
    <row r="68" spans="1:18" ht="15.75">
      <c r="A68" s="87" t="s">
        <v>187</v>
      </c>
      <c r="B68" s="111">
        <v>38.520000000000003</v>
      </c>
      <c r="C68" s="70">
        <f>ROUND('PU Wise OWE'!$AP$128/10000,2)-C67</f>
        <v>29.43</v>
      </c>
      <c r="D68" s="85">
        <f t="shared" si="47"/>
        <v>2.2172497965825877E-2</v>
      </c>
      <c r="E68" s="23"/>
      <c r="F68" s="22">
        <f>ROUND('PU Wise OWE'!$AP$126/10000,2)-F67</f>
        <v>16.420000000000002</v>
      </c>
      <c r="G68" s="24">
        <f t="shared" si="48"/>
        <v>1.0994382285786983E-2</v>
      </c>
      <c r="H68" s="23">
        <f>ROUND('PU Wise OWE'!$AP$127/10000,2)-H67</f>
        <v>27.95</v>
      </c>
      <c r="I68" s="23">
        <f>ROUND('PU Wise OWE'!$AP$129/10000,2)-I67</f>
        <v>22.14</v>
      </c>
      <c r="J68" s="94">
        <f t="shared" si="49"/>
        <v>1.6204584711772111E-2</v>
      </c>
      <c r="K68" s="22">
        <f t="shared" ref="K68:K69" si="51">H68-I68</f>
        <v>5.8099999999999987</v>
      </c>
      <c r="L68" s="24">
        <f t="shared" ref="L68:L69" si="52">K68/I68</f>
        <v>0.26242095754290867</v>
      </c>
      <c r="M68" s="22">
        <f>I68-C68</f>
        <v>-7.2899999999999991</v>
      </c>
      <c r="N68" s="52">
        <f>M68/C68</f>
        <v>-0.24770642201834861</v>
      </c>
      <c r="O68" s="52">
        <f t="shared" si="50"/>
        <v>1.3483556638246041</v>
      </c>
      <c r="P68" s="154"/>
      <c r="Q68" s="162">
        <f>(I68/10)*12</f>
        <v>26.567999999999998</v>
      </c>
      <c r="R68" s="68">
        <f>Q68-F68</f>
        <v>10.147999999999996</v>
      </c>
    </row>
    <row r="69" spans="1:18" s="36" customFormat="1">
      <c r="A69" s="25" t="s">
        <v>124</v>
      </c>
      <c r="B69" s="26">
        <f>SUM(B67:B68)</f>
        <v>1156.03</v>
      </c>
      <c r="C69" s="74">
        <f>SUM(C67:C68)</f>
        <v>29.45</v>
      </c>
      <c r="D69" s="86">
        <f t="shared" si="47"/>
        <v>2.2187565922309617E-2</v>
      </c>
      <c r="E69" s="88"/>
      <c r="F69" s="89">
        <f>SUM(F67:F68)</f>
        <v>16.420000000000002</v>
      </c>
      <c r="G69" s="90">
        <f t="shared" si="48"/>
        <v>1.0994382285786983E-2</v>
      </c>
      <c r="H69" s="89">
        <f>SUM(H67:H68)</f>
        <v>27.95</v>
      </c>
      <c r="I69" s="89">
        <f>SUM(I67:I68)</f>
        <v>22.14</v>
      </c>
      <c r="J69" s="54">
        <f t="shared" si="49"/>
        <v>1.6204584711772111E-2</v>
      </c>
      <c r="K69" s="22">
        <f t="shared" si="51"/>
        <v>5.8099999999999987</v>
      </c>
      <c r="L69" s="24">
        <f t="shared" si="52"/>
        <v>0.26242095754290867</v>
      </c>
      <c r="M69" s="91">
        <f>I69-C69</f>
        <v>-7.3099999999999987</v>
      </c>
      <c r="N69" s="101">
        <f>M69/C69</f>
        <v>-0.24821731748726653</v>
      </c>
      <c r="P69" s="159"/>
      <c r="Q69" s="74">
        <f>SUM(Q67:Q68)</f>
        <v>-133.74</v>
      </c>
      <c r="R69" s="74">
        <f>SUM(R67:R68)</f>
        <v>-150.16</v>
      </c>
    </row>
    <row r="70" spans="1:18">
      <c r="E70" s="31"/>
      <c r="F70" s="34"/>
      <c r="G70" s="34"/>
      <c r="H70" s="34"/>
      <c r="I70" s="31"/>
      <c r="J70" s="31"/>
      <c r="K70" s="31"/>
      <c r="L70" s="31"/>
      <c r="M70" s="34"/>
      <c r="N70" s="92"/>
      <c r="Q70" s="163"/>
    </row>
    <row r="71" spans="1:18">
      <c r="A71" s="75" t="s">
        <v>189</v>
      </c>
      <c r="B71" s="75"/>
      <c r="E71" s="31"/>
      <c r="F71" s="34"/>
      <c r="G71" s="34"/>
      <c r="H71" s="34"/>
      <c r="I71" s="31"/>
      <c r="J71" s="31"/>
      <c r="K71" s="31"/>
      <c r="L71" s="31"/>
      <c r="M71" s="34"/>
      <c r="N71" s="92"/>
      <c r="Q71" s="163"/>
    </row>
    <row r="72" spans="1:18" ht="38.450000000000003" customHeight="1">
      <c r="A72" s="23" t="s">
        <v>188</v>
      </c>
      <c r="B72" s="22">
        <v>12.31</v>
      </c>
      <c r="C72" s="70">
        <f>ROUND('PU Wise OWE'!$AQ$29/10000,2)+ROUND('PU Wise OWE'!$BB$29/10000,2)</f>
        <v>0.25</v>
      </c>
      <c r="D72" s="85">
        <f t="shared" ref="D72:D74" si="53">C72/$C$7</f>
        <v>1.8834945604677094E-4</v>
      </c>
      <c r="E72" s="23"/>
      <c r="F72" s="70">
        <f>ROUND('PU Wise OWE'!$AQ$27/10000,2)+ROUND('PU Wise OWE'!$BB$27/10000,2)</f>
        <v>0</v>
      </c>
      <c r="G72" s="24">
        <f t="shared" ref="G72:G74" si="54">F72/$F$7</f>
        <v>0</v>
      </c>
      <c r="H72" s="70">
        <f>ROUND('PU Wise OWE'!$AQ$28/10000,2)+ROUND('PU Wise OWE'!$BB$28/10000,2)</f>
        <v>0.13</v>
      </c>
      <c r="I72" s="70">
        <f>ROUND('PU Wise OWE'!$AQ$30/10000,2)+ROUND('PU Wise OWE'!$BB$30/10000,2)</f>
        <v>0</v>
      </c>
      <c r="J72" s="94">
        <f t="shared" ref="J72:J74" si="55">I72/$I$7</f>
        <v>0</v>
      </c>
      <c r="K72" s="22">
        <f>H72-I72</f>
        <v>0.13</v>
      </c>
      <c r="L72" s="24" t="e">
        <f>K72/I72</f>
        <v>#DIV/0!</v>
      </c>
      <c r="M72" s="22">
        <f>I72-C72</f>
        <v>-0.25</v>
      </c>
      <c r="N72" s="52">
        <f>M72/C72</f>
        <v>-1</v>
      </c>
      <c r="O72" s="52" t="e">
        <f t="shared" ref="O72:O73" si="56">I72/F72</f>
        <v>#DIV/0!</v>
      </c>
      <c r="P72" s="155" t="s">
        <v>282</v>
      </c>
      <c r="Q72" s="162">
        <f>(I72/10)*12</f>
        <v>0</v>
      </c>
      <c r="R72" s="68">
        <f>Q72-F72</f>
        <v>0</v>
      </c>
    </row>
    <row r="73" spans="1:18" ht="52.9" customHeight="1">
      <c r="A73" s="23" t="s">
        <v>190</v>
      </c>
      <c r="B73" s="22">
        <v>114.52</v>
      </c>
      <c r="C73" s="70">
        <f>ROUND('PU Wise OWE'!$AQ$40/10000,2)+ROUND('PU Wise OWE'!$BB$40/10000,2)</f>
        <v>10.38</v>
      </c>
      <c r="D73" s="85">
        <f t="shared" si="53"/>
        <v>7.8202694150619305E-3</v>
      </c>
      <c r="E73" s="23"/>
      <c r="F73" s="70">
        <f>ROUND('PU Wise OWE'!$AQ$38/10000,2)+ROUND('PU Wise OWE'!$BB$38/10000,2)</f>
        <v>15.31</v>
      </c>
      <c r="G73" s="24">
        <f t="shared" si="54"/>
        <v>1.0251156686686889E-2</v>
      </c>
      <c r="H73" s="70">
        <f>ROUND('PU Wise OWE'!$AQ$39/10000,2)+ROUND('PU Wise OWE'!$BB$39/10000,2)</f>
        <v>14.879999999999999</v>
      </c>
      <c r="I73" s="70">
        <f>ROUND('PU Wise OWE'!$AQ$41/10000,2)+ROUND('PU Wise OWE'!$BB$41/10000,2)</f>
        <v>14.65</v>
      </c>
      <c r="J73" s="94">
        <f t="shared" si="55"/>
        <v>1.0722545891032585E-2</v>
      </c>
      <c r="K73" s="22">
        <f t="shared" ref="K73:K74" si="57">H73-I73</f>
        <v>0.22999999999999865</v>
      </c>
      <c r="L73" s="24">
        <f t="shared" ref="L73:L74" si="58">K73/I73</f>
        <v>1.5699658703071578E-2</v>
      </c>
      <c r="M73" s="22">
        <f>I73-C73</f>
        <v>4.2699999999999996</v>
      </c>
      <c r="N73" s="52">
        <f>M73/C73</f>
        <v>0.4113680154142581</v>
      </c>
      <c r="O73" s="52">
        <f t="shared" si="56"/>
        <v>0.95689092096668849</v>
      </c>
      <c r="P73" s="155" t="s">
        <v>268</v>
      </c>
      <c r="Q73" s="162">
        <f>(I73/10)*12</f>
        <v>17.580000000000002</v>
      </c>
      <c r="R73" s="68">
        <f>Q73-F73</f>
        <v>2.2700000000000014</v>
      </c>
    </row>
    <row r="74" spans="1:18" s="36" customFormat="1">
      <c r="A74" s="25" t="s">
        <v>124</v>
      </c>
      <c r="B74" s="26">
        <v>126.83</v>
      </c>
      <c r="C74" s="74">
        <f>SUM(C72:C73)</f>
        <v>10.63</v>
      </c>
      <c r="D74" s="86">
        <f t="shared" si="53"/>
        <v>8.0086188711087011E-3</v>
      </c>
      <c r="E74" s="25"/>
      <c r="F74" s="74">
        <f>SUM(F72:F73)</f>
        <v>15.31</v>
      </c>
      <c r="G74" s="54">
        <f t="shared" si="54"/>
        <v>1.0251156686686889E-2</v>
      </c>
      <c r="H74" s="74">
        <f t="shared" ref="H74:I74" si="59">SUM(H72:H73)</f>
        <v>15.01</v>
      </c>
      <c r="I74" s="74">
        <f t="shared" si="59"/>
        <v>14.65</v>
      </c>
      <c r="J74" s="54">
        <f t="shared" si="55"/>
        <v>1.0722545891032585E-2</v>
      </c>
      <c r="K74" s="26">
        <f t="shared" si="57"/>
        <v>0.35999999999999943</v>
      </c>
      <c r="L74" s="54">
        <f t="shared" si="58"/>
        <v>2.4573378839590404E-2</v>
      </c>
      <c r="M74" s="26">
        <f>I74-C74</f>
        <v>4.0199999999999996</v>
      </c>
      <c r="N74" s="55">
        <f>M74/C74</f>
        <v>0.3781749764816556</v>
      </c>
      <c r="P74" s="159"/>
      <c r="Q74" s="74">
        <f>SUM(Q72:Q73)</f>
        <v>17.580000000000002</v>
      </c>
      <c r="R74" s="74">
        <f>SUM(R72:R73)</f>
        <v>2.2700000000000014</v>
      </c>
    </row>
    <row r="75" spans="1:18">
      <c r="D75" s="31"/>
      <c r="E75" s="31"/>
      <c r="F75" s="34"/>
      <c r="G75" s="34"/>
      <c r="H75" s="34"/>
      <c r="I75" s="31"/>
      <c r="J75" s="31"/>
      <c r="K75" s="31"/>
      <c r="L75" s="31"/>
      <c r="M75" s="34"/>
      <c r="N75" s="92"/>
      <c r="Q75" s="163"/>
    </row>
    <row r="76" spans="1:18">
      <c r="A76" s="75" t="s">
        <v>191</v>
      </c>
      <c r="B76" s="75"/>
      <c r="D76" s="31"/>
      <c r="E76" s="31"/>
      <c r="F76" s="34"/>
      <c r="G76" s="34"/>
      <c r="H76" s="34"/>
      <c r="I76" s="31"/>
      <c r="J76" s="31"/>
      <c r="K76" s="31"/>
      <c r="L76" s="31"/>
      <c r="M76" s="34"/>
      <c r="N76" s="92"/>
      <c r="Q76" s="163"/>
    </row>
    <row r="77" spans="1:18" ht="15.75">
      <c r="A77" s="23" t="s">
        <v>193</v>
      </c>
      <c r="B77" s="22">
        <v>2</v>
      </c>
      <c r="C77" s="70">
        <f>ROUND('PU Wise OWE'!$AW$128/10000,2)</f>
        <v>0.56000000000000005</v>
      </c>
      <c r="D77" s="85">
        <f t="shared" ref="D77:D83" si="60">C77/$C$7</f>
        <v>4.2190278154476693E-4</v>
      </c>
      <c r="E77" s="23"/>
      <c r="F77" s="22">
        <f>ROUND('PU Wise OWE'!$AW$126/10000,2)</f>
        <v>0.44</v>
      </c>
      <c r="G77" s="24">
        <f t="shared" ref="G77:G83" si="61">F77/$F$7</f>
        <v>2.946119491928302E-4</v>
      </c>
      <c r="H77" s="23">
        <f>ROUND('PU Wise OWE'!$AW$127/10000,2)</f>
        <v>0.33</v>
      </c>
      <c r="I77" s="23">
        <f>ROUND('PU Wise OWE'!$AW$129/10000,2)</f>
        <v>0.48</v>
      </c>
      <c r="J77" s="94">
        <f t="shared" ref="J77:J85" si="62">I77/$I$7</f>
        <v>3.5131890974031676E-4</v>
      </c>
      <c r="K77" s="22">
        <f>H77-I77</f>
        <v>-0.14999999999999997</v>
      </c>
      <c r="L77" s="24">
        <f>K77/I77</f>
        <v>-0.31249999999999994</v>
      </c>
      <c r="M77" s="22">
        <f t="shared" ref="M77:M83" si="63">I77-C77</f>
        <v>-8.0000000000000071E-2</v>
      </c>
      <c r="N77" s="52">
        <f t="shared" ref="N77:N83" si="64">M77/C77</f>
        <v>-0.14285714285714296</v>
      </c>
      <c r="O77" s="52">
        <f t="shared" ref="O77:O82" si="65">I77/F77</f>
        <v>1.0909090909090908</v>
      </c>
      <c r="P77" s="154"/>
      <c r="Q77" s="162">
        <f t="shared" ref="Q77:Q82" si="66">(I77/10)*12</f>
        <v>0.57600000000000007</v>
      </c>
      <c r="R77" s="68">
        <f t="shared" ref="R77:R82" si="67">Q77-F77</f>
        <v>0.13600000000000007</v>
      </c>
    </row>
    <row r="78" spans="1:18" ht="15.75">
      <c r="A78" s="23" t="s">
        <v>192</v>
      </c>
      <c r="B78" s="22">
        <v>1.66</v>
      </c>
      <c r="C78" s="70">
        <f>ROUND('PU Wise OWE'!$AX$128/10000,2)</f>
        <v>0.28000000000000003</v>
      </c>
      <c r="D78" s="85">
        <f t="shared" si="60"/>
        <v>2.1095139077238347E-4</v>
      </c>
      <c r="E78" s="23"/>
      <c r="F78" s="22">
        <f>ROUND('PU Wise OWE'!$AW$126/10000,2)</f>
        <v>0.44</v>
      </c>
      <c r="G78" s="24">
        <f t="shared" si="61"/>
        <v>2.946119491928302E-4</v>
      </c>
      <c r="H78" s="23">
        <f>ROUND('PU Wise OWE'!$AX$127/10000,2)</f>
        <v>0.26</v>
      </c>
      <c r="I78" s="23">
        <f>ROUND('PU Wise OWE'!$AX$129/10000,2)</f>
        <v>0.28999999999999998</v>
      </c>
      <c r="J78" s="94">
        <f t="shared" si="62"/>
        <v>2.1225517463477472E-4</v>
      </c>
      <c r="K78" s="22">
        <f t="shared" ref="K78:K83" si="68">H78-I78</f>
        <v>-2.9999999999999971E-2</v>
      </c>
      <c r="L78" s="24">
        <f t="shared" ref="L78:L83" si="69">K78/I78</f>
        <v>-0.10344827586206887</v>
      </c>
      <c r="M78" s="22">
        <f t="shared" si="63"/>
        <v>9.9999999999999534E-3</v>
      </c>
      <c r="N78" s="52">
        <f t="shared" si="64"/>
        <v>3.5714285714285546E-2</v>
      </c>
      <c r="O78" s="52">
        <f t="shared" si="65"/>
        <v>0.65909090909090906</v>
      </c>
      <c r="P78" s="154"/>
      <c r="Q78" s="162">
        <f t="shared" si="66"/>
        <v>0.34799999999999998</v>
      </c>
      <c r="R78" s="68">
        <f t="shared" si="67"/>
        <v>-9.2000000000000026E-2</v>
      </c>
    </row>
    <row r="79" spans="1:18" ht="34.15" customHeight="1">
      <c r="A79" s="23" t="s">
        <v>194</v>
      </c>
      <c r="B79" s="22">
        <v>16.940000000000001</v>
      </c>
      <c r="C79" s="70">
        <f>ROUND('PU Wise OWE'!$BC$128/10000,2)</f>
        <v>1.8</v>
      </c>
      <c r="D79" s="85">
        <f t="shared" si="60"/>
        <v>1.3561160835367507E-3</v>
      </c>
      <c r="E79" s="23"/>
      <c r="F79" s="22">
        <f>ROUND('PU Wise OWE'!$BC$126/10000,2)</f>
        <v>2.8</v>
      </c>
      <c r="G79" s="24">
        <f t="shared" si="61"/>
        <v>1.874803313045283E-3</v>
      </c>
      <c r="H79" s="23">
        <f>ROUND('PU Wise OWE'!$BC$127/10000,2)</f>
        <v>2.0499999999999998</v>
      </c>
      <c r="I79" s="23">
        <f>ROUND('PU Wise OWE'!$BC$129/10000,2)</f>
        <v>3.72</v>
      </c>
      <c r="J79" s="94">
        <f t="shared" si="62"/>
        <v>2.7227215504874551E-3</v>
      </c>
      <c r="K79" s="22">
        <f t="shared" si="68"/>
        <v>-1.6700000000000004</v>
      </c>
      <c r="L79" s="24">
        <f t="shared" si="69"/>
        <v>-0.4489247311827958</v>
      </c>
      <c r="M79" s="22">
        <f t="shared" si="63"/>
        <v>1.9200000000000002</v>
      </c>
      <c r="N79" s="52">
        <f t="shared" si="64"/>
        <v>1.0666666666666667</v>
      </c>
      <c r="O79" s="52">
        <f t="shared" si="65"/>
        <v>1.3285714285714287</v>
      </c>
      <c r="P79" s="155" t="s">
        <v>269</v>
      </c>
      <c r="Q79" s="162">
        <f t="shared" si="66"/>
        <v>4.4640000000000004</v>
      </c>
      <c r="R79" s="68">
        <f t="shared" si="67"/>
        <v>1.6640000000000006</v>
      </c>
    </row>
    <row r="80" spans="1:18" ht="52.9" customHeight="1">
      <c r="A80" s="23" t="s">
        <v>195</v>
      </c>
      <c r="B80" s="22">
        <v>16.95</v>
      </c>
      <c r="C80" s="70">
        <f>ROUND('PU Wise OWE'!$BD$128/10000,2)</f>
        <v>1.75</v>
      </c>
      <c r="D80" s="85">
        <f t="shared" si="60"/>
        <v>1.3184461923273967E-3</v>
      </c>
      <c r="E80" s="23"/>
      <c r="F80" s="22">
        <f>ROUND('PU Wise OWE'!$BD$126/10000,2)</f>
        <v>2.78</v>
      </c>
      <c r="G80" s="24">
        <f t="shared" si="61"/>
        <v>1.8614118608092454E-3</v>
      </c>
      <c r="H80" s="23">
        <f>ROUND('PU Wise OWE'!$BD$127/10000,2)</f>
        <v>2.0499999999999998</v>
      </c>
      <c r="I80" s="23">
        <f>ROUND('PU Wise OWE'!$BD$129/10000,2)</f>
        <v>3.72</v>
      </c>
      <c r="J80" s="94">
        <f t="shared" si="62"/>
        <v>2.7227215504874551E-3</v>
      </c>
      <c r="K80" s="22">
        <f t="shared" si="68"/>
        <v>-1.6700000000000004</v>
      </c>
      <c r="L80" s="24">
        <f t="shared" si="69"/>
        <v>-0.4489247311827958</v>
      </c>
      <c r="M80" s="22">
        <f t="shared" si="63"/>
        <v>1.9700000000000002</v>
      </c>
      <c r="N80" s="52">
        <f t="shared" si="64"/>
        <v>1.1257142857142859</v>
      </c>
      <c r="O80" s="52">
        <f t="shared" si="65"/>
        <v>1.3381294964028778</v>
      </c>
      <c r="P80" s="155" t="s">
        <v>269</v>
      </c>
      <c r="Q80" s="162">
        <f t="shared" si="66"/>
        <v>4.4640000000000004</v>
      </c>
      <c r="R80" s="68">
        <f t="shared" si="67"/>
        <v>1.6840000000000006</v>
      </c>
    </row>
    <row r="81" spans="1:18" ht="43.9" customHeight="1">
      <c r="A81" s="23" t="s">
        <v>196</v>
      </c>
      <c r="B81" s="22">
        <v>17.329999999999998</v>
      </c>
      <c r="C81" s="70">
        <f>ROUND('PU Wise OWE'!$BF$128/10000,2)</f>
        <v>2.17</v>
      </c>
      <c r="D81" s="85">
        <f t="shared" si="60"/>
        <v>1.6348732784859717E-3</v>
      </c>
      <c r="E81" s="23"/>
      <c r="F81" s="22">
        <f>ROUND('PU Wise OWE'!$BF$126/10000,2)</f>
        <v>3.85</v>
      </c>
      <c r="G81" s="24">
        <f t="shared" si="61"/>
        <v>2.5778545554372644E-3</v>
      </c>
      <c r="H81" s="23">
        <f>ROUND('PU Wise OWE'!$BF$127/10000,2)</f>
        <v>2.94</v>
      </c>
      <c r="I81" s="23">
        <f>ROUND('PU Wise OWE'!$BF$129/10000,2)</f>
        <v>3.42</v>
      </c>
      <c r="J81" s="94">
        <f t="shared" si="62"/>
        <v>2.503147231899757E-3</v>
      </c>
      <c r="K81" s="22">
        <f t="shared" si="68"/>
        <v>-0.48</v>
      </c>
      <c r="L81" s="24">
        <f t="shared" si="69"/>
        <v>-0.14035087719298245</v>
      </c>
      <c r="M81" s="22">
        <f t="shared" si="63"/>
        <v>1.25</v>
      </c>
      <c r="N81" s="52">
        <f t="shared" si="64"/>
        <v>0.57603686635944706</v>
      </c>
      <c r="O81" s="52">
        <f t="shared" si="65"/>
        <v>0.88831168831168827</v>
      </c>
      <c r="P81" s="155" t="s">
        <v>269</v>
      </c>
      <c r="Q81" s="162">
        <f t="shared" si="66"/>
        <v>4.1039999999999992</v>
      </c>
      <c r="R81" s="68">
        <f t="shared" si="67"/>
        <v>0.25399999999999912</v>
      </c>
    </row>
    <row r="82" spans="1:18" ht="15.75">
      <c r="A82" s="23" t="s">
        <v>197</v>
      </c>
      <c r="B82" s="22">
        <v>166.71</v>
      </c>
      <c r="C82" s="70">
        <f>ROUND('PU Wise OWE'!$BG$128/10000,2)-ROUND('PU Wise OWE'!$BG$117/10000,2)</f>
        <v>30.710000000000008</v>
      </c>
      <c r="D82" s="85">
        <f t="shared" si="60"/>
        <v>2.3136847180785351E-2</v>
      </c>
      <c r="E82" s="23"/>
      <c r="F82" s="22">
        <f>ROUND('PU Wise OWE'!$BG$126/10000,2)-ROUND('PU Wise OWE'!$BG$115/10000,2)</f>
        <v>37.099999999999994</v>
      </c>
      <c r="G82" s="24">
        <f t="shared" si="61"/>
        <v>2.4841143897849999E-2</v>
      </c>
      <c r="H82" s="23">
        <f>ROUND('PU Wise OWE'!$BG$127/10000,2)-ROUND('PU Wise OWE'!$BG$116/10000,2)</f>
        <v>22.43</v>
      </c>
      <c r="I82" s="23">
        <f>ROUND('PU Wise OWE'!$BG$129/10000,2)-ROUND('PU Wise OWE'!$BG$118/10000,2)</f>
        <v>28.67</v>
      </c>
      <c r="J82" s="94">
        <f t="shared" si="62"/>
        <v>2.0983985713031006E-2</v>
      </c>
      <c r="K82" s="22">
        <f t="shared" si="68"/>
        <v>-6.240000000000002</v>
      </c>
      <c r="L82" s="24">
        <f t="shared" si="69"/>
        <v>-0.21764911056853861</v>
      </c>
      <c r="M82" s="22">
        <f t="shared" si="63"/>
        <v>-2.0400000000000063</v>
      </c>
      <c r="N82" s="52">
        <f t="shared" si="64"/>
        <v>-6.642787365678951E-2</v>
      </c>
      <c r="O82" s="52">
        <f t="shared" si="65"/>
        <v>0.77277628032345025</v>
      </c>
      <c r="P82" s="155"/>
      <c r="Q82" s="162">
        <f t="shared" si="66"/>
        <v>34.403999999999996</v>
      </c>
      <c r="R82" s="166">
        <f t="shared" si="67"/>
        <v>-2.695999999999998</v>
      </c>
    </row>
    <row r="83" spans="1:18" s="36" customFormat="1">
      <c r="A83" s="25" t="s">
        <v>124</v>
      </c>
      <c r="B83" s="26">
        <f>SUM(B77:B82)</f>
        <v>221.59</v>
      </c>
      <c r="C83" s="74">
        <f>SUM(C77:C82)</f>
        <v>37.27000000000001</v>
      </c>
      <c r="D83" s="86">
        <f t="shared" si="60"/>
        <v>2.8079136907452621E-2</v>
      </c>
      <c r="E83" s="25"/>
      <c r="F83" s="74">
        <f>SUM(F77:F82)</f>
        <v>47.41</v>
      </c>
      <c r="G83" s="54">
        <f t="shared" si="61"/>
        <v>3.1744437525527455E-2</v>
      </c>
      <c r="H83" s="74">
        <f>SUM(H77:H82)</f>
        <v>30.06</v>
      </c>
      <c r="I83" s="74">
        <f>SUM(I77:I82)</f>
        <v>40.300000000000004</v>
      </c>
      <c r="J83" s="54">
        <f t="shared" si="62"/>
        <v>2.9496150130280768E-2</v>
      </c>
      <c r="K83" s="26">
        <f t="shared" si="68"/>
        <v>-10.240000000000006</v>
      </c>
      <c r="L83" s="54">
        <f t="shared" si="69"/>
        <v>-0.25409429280397033</v>
      </c>
      <c r="M83" s="26">
        <f t="shared" si="63"/>
        <v>3.029999999999994</v>
      </c>
      <c r="N83" s="55">
        <f t="shared" si="64"/>
        <v>8.1298631607190586E-2</v>
      </c>
      <c r="O83" s="25"/>
      <c r="P83" s="153"/>
      <c r="Q83" s="74">
        <f>SUM(Q77:Q82)</f>
        <v>48.36</v>
      </c>
      <c r="R83" s="74">
        <f>SUM(R77:R82)</f>
        <v>0.9500000000000024</v>
      </c>
    </row>
    <row r="84" spans="1:18">
      <c r="Q84" s="163"/>
    </row>
    <row r="85" spans="1:18" s="36" customFormat="1" ht="30">
      <c r="A85" s="93" t="s">
        <v>198</v>
      </c>
      <c r="B85" s="112">
        <v>5247.44</v>
      </c>
      <c r="C85" s="74">
        <f>C37+C49+C54+C56+C64+C69+C74+C83</f>
        <v>511.30999999999995</v>
      </c>
      <c r="D85" s="86">
        <f t="shared" ref="D85" si="70">C85/$C$7</f>
        <v>0.38521984148509775</v>
      </c>
      <c r="E85" s="25"/>
      <c r="F85" s="74">
        <f>F37+F49+F54+F56+F64+F69+F74+F83</f>
        <v>515.82000000000005</v>
      </c>
      <c r="G85" s="54">
        <f t="shared" ref="G85" si="71">F85/$F$7</f>
        <v>0.3453789446196493</v>
      </c>
      <c r="H85" s="74">
        <f>H37+H49+H54+H56+H64+H69+H74+H83</f>
        <v>484.21999999999997</v>
      </c>
      <c r="I85" s="74">
        <f>I37+I49+I54+I56+I64+I69+I74+I83</f>
        <v>465.5</v>
      </c>
      <c r="J85" s="54">
        <f t="shared" si="62"/>
        <v>0.34070615100857804</v>
      </c>
      <c r="K85" s="26">
        <f t="shared" ref="K85" si="72">H85-I85</f>
        <v>18.71999999999997</v>
      </c>
      <c r="L85" s="54">
        <f t="shared" ref="L85" si="73">K85/I85</f>
        <v>4.0214822771213687E-2</v>
      </c>
      <c r="M85" s="26">
        <f>I85-C85</f>
        <v>-45.809999999999945</v>
      </c>
      <c r="N85" s="55">
        <f>M85/C85</f>
        <v>-8.9593397351899931E-2</v>
      </c>
      <c r="O85" s="52">
        <f t="shared" ref="O85" si="74">I85/F85</f>
        <v>0.90244658989569992</v>
      </c>
      <c r="P85" s="153"/>
      <c r="Q85" s="74">
        <f>Q37+Q49+Q54+Q56+Q64+Q69+Q74+Q83</f>
        <v>1054.096</v>
      </c>
      <c r="R85" s="166">
        <f>Q85-F85</f>
        <v>538.27599999999995</v>
      </c>
    </row>
    <row r="86" spans="1:18">
      <c r="Q86" s="163"/>
    </row>
    <row r="87" spans="1:18" s="146" customFormat="1">
      <c r="A87" s="77"/>
      <c r="B87" s="361" t="s">
        <v>289</v>
      </c>
      <c r="C87" s="363" t="s">
        <v>298</v>
      </c>
      <c r="D87" s="361" t="s">
        <v>167</v>
      </c>
      <c r="E87" s="361"/>
      <c r="F87" s="364" t="s">
        <v>300</v>
      </c>
      <c r="G87" s="361" t="s">
        <v>302</v>
      </c>
      <c r="H87" s="150"/>
      <c r="I87" s="363" t="s">
        <v>299</v>
      </c>
      <c r="J87" s="361" t="s">
        <v>199</v>
      </c>
      <c r="K87" s="150"/>
      <c r="L87" s="150"/>
      <c r="M87" s="338" t="s">
        <v>141</v>
      </c>
      <c r="N87" s="338"/>
      <c r="O87" s="326" t="s">
        <v>301</v>
      </c>
      <c r="Q87" s="163"/>
    </row>
    <row r="88" spans="1:18" s="146" customFormat="1">
      <c r="A88" s="133" t="s">
        <v>247</v>
      </c>
      <c r="B88" s="362"/>
      <c r="C88" s="362"/>
      <c r="D88" s="362"/>
      <c r="E88" s="362"/>
      <c r="F88" s="365"/>
      <c r="G88" s="362"/>
      <c r="H88" s="151"/>
      <c r="I88" s="378"/>
      <c r="J88" s="362"/>
      <c r="K88" s="151"/>
      <c r="L88" s="151"/>
      <c r="M88" s="79" t="s">
        <v>139</v>
      </c>
      <c r="N88" s="80" t="s">
        <v>140</v>
      </c>
      <c r="O88" s="326"/>
      <c r="Q88" s="163"/>
    </row>
    <row r="89" spans="1:18" s="146" customFormat="1" ht="15.75">
      <c r="A89" s="23" t="s">
        <v>248</v>
      </c>
      <c r="B89" s="23">
        <v>0</v>
      </c>
      <c r="C89" s="147">
        <v>0</v>
      </c>
      <c r="D89" s="85">
        <f t="shared" ref="D89:D102" si="75">C89/$C$7</f>
        <v>0</v>
      </c>
      <c r="E89" s="23"/>
      <c r="F89" s="22">
        <v>0.69</v>
      </c>
      <c r="G89" s="24">
        <f t="shared" ref="G89:G102" si="76">F89/$F$7</f>
        <v>4.6200510214330188E-4</v>
      </c>
      <c r="H89" s="24"/>
      <c r="I89" s="23">
        <v>0</v>
      </c>
      <c r="J89" s="94">
        <f t="shared" ref="J89:J102" si="77">I89/$I$7</f>
        <v>0</v>
      </c>
      <c r="K89" s="94"/>
      <c r="L89" s="94"/>
      <c r="M89" s="22">
        <f>I89-C89</f>
        <v>0</v>
      </c>
      <c r="N89" s="52">
        <v>0</v>
      </c>
      <c r="O89" s="52">
        <f t="shared" ref="O89:O102" si="78">I89/F89</f>
        <v>0</v>
      </c>
      <c r="Q89" s="162"/>
    </row>
    <row r="90" spans="1:18" s="146" customFormat="1" ht="15.75">
      <c r="A90" s="23" t="s">
        <v>249</v>
      </c>
      <c r="B90" s="23">
        <v>33.630000000000003</v>
      </c>
      <c r="C90" s="148">
        <v>1.86</v>
      </c>
      <c r="D90" s="85">
        <f t="shared" si="75"/>
        <v>1.4013199529879759E-3</v>
      </c>
      <c r="E90" s="23"/>
      <c r="F90" s="22">
        <v>33.28</v>
      </c>
      <c r="G90" s="24">
        <f t="shared" si="76"/>
        <v>2.2283376520766795E-2</v>
      </c>
      <c r="H90" s="24"/>
      <c r="I90" s="22">
        <v>2.77</v>
      </c>
      <c r="J90" s="94">
        <f t="shared" si="77"/>
        <v>2.0274028749597446E-3</v>
      </c>
      <c r="K90" s="94"/>
      <c r="L90" s="94"/>
      <c r="M90" s="22">
        <f t="shared" ref="M90:M102" si="79">I90-C90</f>
        <v>0.90999999999999992</v>
      </c>
      <c r="N90" s="52">
        <f t="shared" ref="N90:N102" si="80">M90/C90</f>
        <v>0.48924731182795694</v>
      </c>
      <c r="O90" s="52">
        <f t="shared" si="78"/>
        <v>8.3233173076923073E-2</v>
      </c>
      <c r="Q90" s="162"/>
    </row>
    <row r="91" spans="1:18" s="146" customFormat="1" ht="15.75">
      <c r="A91" s="23" t="s">
        <v>259</v>
      </c>
      <c r="B91" s="23">
        <v>7.44</v>
      </c>
      <c r="C91" s="148">
        <v>0.04</v>
      </c>
      <c r="D91" s="85">
        <f t="shared" si="75"/>
        <v>3.0135912967483353E-5</v>
      </c>
      <c r="E91" s="23"/>
      <c r="F91" s="22">
        <v>0.53</v>
      </c>
      <c r="G91" s="24">
        <f t="shared" si="76"/>
        <v>3.5487348425500005E-4</v>
      </c>
      <c r="H91" s="24"/>
      <c r="I91" s="22">
        <v>0</v>
      </c>
      <c r="J91" s="94">
        <f t="shared" si="77"/>
        <v>0</v>
      </c>
      <c r="K91" s="94"/>
      <c r="L91" s="94"/>
      <c r="M91" s="22">
        <f t="shared" si="79"/>
        <v>-0.04</v>
      </c>
      <c r="N91" s="52">
        <f t="shared" si="80"/>
        <v>-1</v>
      </c>
      <c r="O91" s="52">
        <f t="shared" si="78"/>
        <v>0</v>
      </c>
      <c r="Q91" s="162"/>
    </row>
    <row r="92" spans="1:18" s="146" customFormat="1" ht="15.75">
      <c r="A92" s="149" t="s">
        <v>250</v>
      </c>
      <c r="B92" s="25">
        <f>SUM(B89:B91)</f>
        <v>41.07</v>
      </c>
      <c r="C92" s="25">
        <f>SUM(C89:C91)</f>
        <v>1.9000000000000001</v>
      </c>
      <c r="D92" s="86">
        <f t="shared" si="75"/>
        <v>1.4314558659554593E-3</v>
      </c>
      <c r="E92" s="25">
        <f t="shared" ref="E92:F92" si="81">SUM(E89:E90)</f>
        <v>0</v>
      </c>
      <c r="F92" s="26">
        <f t="shared" si="81"/>
        <v>33.97</v>
      </c>
      <c r="G92" s="54">
        <f t="shared" si="76"/>
        <v>2.2745381622910097E-2</v>
      </c>
      <c r="H92" s="54"/>
      <c r="I92" s="26">
        <f>SUM(I89:I91)</f>
        <v>2.77</v>
      </c>
      <c r="J92" s="54">
        <f t="shared" si="77"/>
        <v>2.0274028749597446E-3</v>
      </c>
      <c r="K92" s="54"/>
      <c r="L92" s="54"/>
      <c r="M92" s="26">
        <f t="shared" si="79"/>
        <v>0.86999999999999988</v>
      </c>
      <c r="N92" s="55">
        <f t="shared" si="80"/>
        <v>0.45789473684210519</v>
      </c>
      <c r="O92" s="55">
        <f t="shared" si="78"/>
        <v>8.1542537533117465E-2</v>
      </c>
      <c r="Q92" s="162"/>
    </row>
    <row r="93" spans="1:18" s="146" customFormat="1" ht="15.75">
      <c r="A93" s="23" t="s">
        <v>251</v>
      </c>
      <c r="B93" s="25">
        <v>0</v>
      </c>
      <c r="C93" s="147">
        <v>0</v>
      </c>
      <c r="D93" s="85">
        <f t="shared" si="75"/>
        <v>0</v>
      </c>
      <c r="E93" s="23"/>
      <c r="F93" s="22">
        <v>0</v>
      </c>
      <c r="G93" s="24">
        <f t="shared" si="76"/>
        <v>0</v>
      </c>
      <c r="H93" s="24"/>
      <c r="I93" s="22">
        <v>0</v>
      </c>
      <c r="J93" s="94">
        <f t="shared" si="77"/>
        <v>0</v>
      </c>
      <c r="K93" s="94"/>
      <c r="L93" s="94"/>
      <c r="M93" s="22">
        <f t="shared" si="79"/>
        <v>0</v>
      </c>
      <c r="N93" s="52">
        <v>0</v>
      </c>
      <c r="O93" s="52">
        <v>0</v>
      </c>
      <c r="Q93" s="162"/>
    </row>
    <row r="94" spans="1:18" s="146" customFormat="1" ht="15.75">
      <c r="A94" s="23" t="s">
        <v>252</v>
      </c>
      <c r="B94" s="25">
        <v>13.17</v>
      </c>
      <c r="C94" s="148">
        <v>0.17</v>
      </c>
      <c r="D94" s="85">
        <f t="shared" si="75"/>
        <v>1.2807763011180425E-4</v>
      </c>
      <c r="E94" s="23"/>
      <c r="F94" s="22">
        <v>14.55</v>
      </c>
      <c r="G94" s="24">
        <f t="shared" si="76"/>
        <v>9.7422815017174542E-3</v>
      </c>
      <c r="H94" s="24"/>
      <c r="I94" s="22">
        <v>3.38</v>
      </c>
      <c r="J94" s="94">
        <f t="shared" si="77"/>
        <v>2.4738706560880641E-3</v>
      </c>
      <c r="K94" s="94"/>
      <c r="L94" s="94"/>
      <c r="M94" s="22">
        <f t="shared" si="79"/>
        <v>3.21</v>
      </c>
      <c r="N94" s="52">
        <f t="shared" si="80"/>
        <v>18.882352941176467</v>
      </c>
      <c r="O94" s="52">
        <f t="shared" si="78"/>
        <v>0.23230240549828177</v>
      </c>
      <c r="Q94" s="162"/>
    </row>
    <row r="95" spans="1:18" s="146" customFormat="1" ht="15.75">
      <c r="A95" s="23" t="s">
        <v>260</v>
      </c>
      <c r="B95" s="25">
        <v>-0.3</v>
      </c>
      <c r="C95" s="148">
        <v>0</v>
      </c>
      <c r="D95" s="85">
        <f t="shared" si="75"/>
        <v>0</v>
      </c>
      <c r="E95" s="23"/>
      <c r="F95" s="22">
        <v>0.05</v>
      </c>
      <c r="G95" s="24">
        <f t="shared" si="76"/>
        <v>3.3478630590094343E-5</v>
      </c>
      <c r="H95" s="24"/>
      <c r="I95" s="22">
        <v>0</v>
      </c>
      <c r="J95" s="94">
        <f t="shared" si="77"/>
        <v>0</v>
      </c>
      <c r="K95" s="94"/>
      <c r="L95" s="94"/>
      <c r="M95" s="22">
        <f t="shared" si="79"/>
        <v>0</v>
      </c>
      <c r="N95" s="52">
        <v>0</v>
      </c>
      <c r="O95" s="52">
        <f t="shared" si="78"/>
        <v>0</v>
      </c>
      <c r="Q95" s="162"/>
    </row>
    <row r="96" spans="1:18" s="146" customFormat="1" ht="15.75">
      <c r="A96" s="149" t="s">
        <v>253</v>
      </c>
      <c r="B96" s="25">
        <f>SUM(B93:B95)</f>
        <v>12.87</v>
      </c>
      <c r="C96" s="25">
        <f>SUM(C93:C95)</f>
        <v>0.17</v>
      </c>
      <c r="D96" s="86">
        <f t="shared" si="75"/>
        <v>1.2807763011180425E-4</v>
      </c>
      <c r="E96" s="25">
        <f t="shared" ref="E96" si="82">SUM(E93:E94)</f>
        <v>0</v>
      </c>
      <c r="F96" s="26">
        <f>SUM(F93:F95)</f>
        <v>14.600000000000001</v>
      </c>
      <c r="G96" s="54">
        <f t="shared" si="76"/>
        <v>9.7757601323075483E-3</v>
      </c>
      <c r="H96" s="54"/>
      <c r="I96" s="26">
        <f>SUM(I93:I95)</f>
        <v>3.38</v>
      </c>
      <c r="J96" s="54">
        <f t="shared" si="77"/>
        <v>2.4738706560880641E-3</v>
      </c>
      <c r="K96" s="54"/>
      <c r="L96" s="54"/>
      <c r="M96" s="26">
        <f t="shared" si="79"/>
        <v>3.21</v>
      </c>
      <c r="N96" s="55">
        <f t="shared" si="80"/>
        <v>18.882352941176467</v>
      </c>
      <c r="O96" s="55">
        <f t="shared" si="78"/>
        <v>0.23150684931506846</v>
      </c>
      <c r="Q96" s="162"/>
    </row>
    <row r="97" spans="1:17" s="146" customFormat="1" ht="15.75">
      <c r="A97" s="23" t="s">
        <v>254</v>
      </c>
      <c r="B97" s="26">
        <v>24.12</v>
      </c>
      <c r="C97" s="148">
        <v>1.61</v>
      </c>
      <c r="D97" s="85">
        <f t="shared" si="75"/>
        <v>1.212970496941205E-3</v>
      </c>
      <c r="E97" s="23"/>
      <c r="F97" s="22">
        <v>17.600000000000001</v>
      </c>
      <c r="G97" s="24">
        <f t="shared" si="76"/>
        <v>1.178447796771321E-2</v>
      </c>
      <c r="H97" s="24"/>
      <c r="I97" s="22">
        <v>0.15</v>
      </c>
      <c r="J97" s="94">
        <f t="shared" si="77"/>
        <v>1.0978715929384898E-4</v>
      </c>
      <c r="K97" s="94"/>
      <c r="L97" s="94"/>
      <c r="M97" s="22">
        <f t="shared" si="79"/>
        <v>-1.4600000000000002</v>
      </c>
      <c r="N97" s="52">
        <f t="shared" si="80"/>
        <v>-0.90683229813664601</v>
      </c>
      <c r="O97" s="52">
        <f t="shared" si="78"/>
        <v>8.5227272727272721E-3</v>
      </c>
      <c r="Q97" s="162"/>
    </row>
    <row r="98" spans="1:17" s="146" customFormat="1" ht="15.75">
      <c r="A98" s="23" t="s">
        <v>255</v>
      </c>
      <c r="B98" s="25">
        <v>145.66</v>
      </c>
      <c r="C98" s="148">
        <v>4.3499999999999996</v>
      </c>
      <c r="D98" s="85">
        <f t="shared" si="75"/>
        <v>3.2772805352138143E-3</v>
      </c>
      <c r="E98" s="23"/>
      <c r="F98" s="22">
        <v>11.56</v>
      </c>
      <c r="G98" s="24">
        <f t="shared" si="76"/>
        <v>7.7402593924298119E-3</v>
      </c>
      <c r="H98" s="24"/>
      <c r="I98" s="22">
        <v>6.27</v>
      </c>
      <c r="J98" s="94">
        <f t="shared" si="77"/>
        <v>4.5891032584828876E-3</v>
      </c>
      <c r="K98" s="94"/>
      <c r="L98" s="94"/>
      <c r="M98" s="22">
        <f t="shared" si="79"/>
        <v>1.92</v>
      </c>
      <c r="N98" s="52">
        <f t="shared" si="80"/>
        <v>0.44137931034482758</v>
      </c>
      <c r="O98" s="52">
        <f t="shared" si="78"/>
        <v>0.54238754325259508</v>
      </c>
      <c r="Q98" s="162"/>
    </row>
    <row r="99" spans="1:17" s="146" customFormat="1" ht="15.75">
      <c r="A99" s="149" t="s">
        <v>256</v>
      </c>
      <c r="B99" s="25">
        <f t="shared" ref="B99:I102" si="83">SUM(B97:B98)</f>
        <v>169.78</v>
      </c>
      <c r="C99" s="26">
        <f t="shared" si="83"/>
        <v>5.96</v>
      </c>
      <c r="D99" s="86">
        <f t="shared" si="75"/>
        <v>4.4902510321550198E-3</v>
      </c>
      <c r="E99" s="25">
        <f t="shared" si="83"/>
        <v>0</v>
      </c>
      <c r="F99" s="26">
        <f t="shared" si="83"/>
        <v>29.160000000000004</v>
      </c>
      <c r="G99" s="54">
        <f t="shared" si="76"/>
        <v>1.9524737360143023E-2</v>
      </c>
      <c r="H99" s="54"/>
      <c r="I99" s="26">
        <f t="shared" si="83"/>
        <v>6.42</v>
      </c>
      <c r="J99" s="54">
        <f t="shared" si="77"/>
        <v>4.6988904177767367E-3</v>
      </c>
      <c r="K99" s="54"/>
      <c r="L99" s="54"/>
      <c r="M99" s="26">
        <f t="shared" si="79"/>
        <v>0.45999999999999996</v>
      </c>
      <c r="N99" s="55">
        <f t="shared" si="80"/>
        <v>7.7181208053691275E-2</v>
      </c>
      <c r="O99" s="55">
        <f t="shared" si="78"/>
        <v>0.22016460905349791</v>
      </c>
      <c r="Q99" s="162"/>
    </row>
    <row r="100" spans="1:17" s="146" customFormat="1" ht="15.75">
      <c r="A100" s="23" t="s">
        <v>257</v>
      </c>
      <c r="B100" s="26">
        <v>12.31</v>
      </c>
      <c r="C100" s="148">
        <v>4.28</v>
      </c>
      <c r="D100" s="85">
        <f t="shared" si="75"/>
        <v>3.2245426875207187E-3</v>
      </c>
      <c r="E100" s="23"/>
      <c r="F100" s="22">
        <v>13.17</v>
      </c>
      <c r="G100" s="24">
        <f t="shared" si="76"/>
        <v>8.8182712974308498E-3</v>
      </c>
      <c r="H100" s="24"/>
      <c r="I100" s="22">
        <v>1.93</v>
      </c>
      <c r="J100" s="94">
        <f t="shared" si="77"/>
        <v>1.4125947829141904E-3</v>
      </c>
      <c r="K100" s="94"/>
      <c r="L100" s="94"/>
      <c r="M100" s="22">
        <f t="shared" si="79"/>
        <v>-2.3500000000000005</v>
      </c>
      <c r="N100" s="52">
        <f t="shared" si="80"/>
        <v>-0.54906542056074781</v>
      </c>
      <c r="O100" s="52">
        <f t="shared" si="78"/>
        <v>0.14654517843583903</v>
      </c>
      <c r="Q100" s="162"/>
    </row>
    <row r="101" spans="1:17" s="146" customFormat="1" ht="15.75">
      <c r="A101" s="23" t="s">
        <v>258</v>
      </c>
      <c r="B101" s="25">
        <v>101.34</v>
      </c>
      <c r="C101" s="148">
        <v>1.64</v>
      </c>
      <c r="D101" s="85">
        <f t="shared" si="75"/>
        <v>1.2355724316668174E-3</v>
      </c>
      <c r="E101" s="23"/>
      <c r="F101" s="22">
        <v>65.03</v>
      </c>
      <c r="G101" s="24">
        <f t="shared" si="76"/>
        <v>4.35423069454767E-2</v>
      </c>
      <c r="H101" s="24"/>
      <c r="I101" s="22">
        <v>5.95</v>
      </c>
      <c r="J101" s="94">
        <f t="shared" si="77"/>
        <v>4.3548906519893437E-3</v>
      </c>
      <c r="K101" s="94"/>
      <c r="L101" s="94"/>
      <c r="M101" s="22">
        <f t="shared" si="79"/>
        <v>4.3100000000000005</v>
      </c>
      <c r="N101" s="52">
        <f t="shared" si="80"/>
        <v>2.6280487804878052</v>
      </c>
      <c r="O101" s="52">
        <f t="shared" si="78"/>
        <v>9.1496232508073191E-2</v>
      </c>
      <c r="Q101" s="162"/>
    </row>
    <row r="102" spans="1:17" s="146" customFormat="1" ht="15.75">
      <c r="A102" s="149" t="s">
        <v>288</v>
      </c>
      <c r="B102" s="25">
        <f t="shared" si="83"/>
        <v>113.65</v>
      </c>
      <c r="C102" s="26">
        <f t="shared" si="83"/>
        <v>5.92</v>
      </c>
      <c r="D102" s="86">
        <f t="shared" si="75"/>
        <v>4.4601151191875363E-3</v>
      </c>
      <c r="E102" s="25">
        <f t="shared" si="83"/>
        <v>0</v>
      </c>
      <c r="F102" s="26">
        <f t="shared" si="83"/>
        <v>78.2</v>
      </c>
      <c r="G102" s="54">
        <f t="shared" si="76"/>
        <v>5.2360578242907553E-2</v>
      </c>
      <c r="H102" s="54"/>
      <c r="I102" s="26">
        <f t="shared" si="83"/>
        <v>7.88</v>
      </c>
      <c r="J102" s="54">
        <f t="shared" si="77"/>
        <v>5.7674854349035335E-3</v>
      </c>
      <c r="K102" s="54"/>
      <c r="L102" s="54"/>
      <c r="M102" s="26">
        <f t="shared" si="79"/>
        <v>1.96</v>
      </c>
      <c r="N102" s="55">
        <f t="shared" si="80"/>
        <v>0.33108108108108109</v>
      </c>
      <c r="O102" s="55">
        <f t="shared" si="78"/>
        <v>0.10076726342710997</v>
      </c>
      <c r="Q102" s="162"/>
    </row>
    <row r="103" spans="1:17">
      <c r="Q103" s="163"/>
    </row>
    <row r="104" spans="1:17">
      <c r="A104" s="77"/>
      <c r="B104" s="361" t="s">
        <v>289</v>
      </c>
      <c r="C104" s="363" t="str">
        <f>'PU Wise OWE'!$B$7</f>
        <v>Actuals upto Feb'23</v>
      </c>
      <c r="D104" s="361" t="s">
        <v>167</v>
      </c>
      <c r="E104" s="361"/>
      <c r="F104" s="364" t="str">
        <f>'PU Wise OWE'!$B$5</f>
        <v>RG 2023-24</v>
      </c>
      <c r="G104" s="361" t="s">
        <v>302</v>
      </c>
      <c r="H104" s="150"/>
      <c r="I104" s="363" t="str">
        <f>I40</f>
        <v>Actuals upto Feb'24</v>
      </c>
      <c r="J104" s="361" t="s">
        <v>199</v>
      </c>
      <c r="K104" s="150"/>
      <c r="L104" s="150"/>
      <c r="M104" s="338" t="s">
        <v>141</v>
      </c>
      <c r="N104" s="338"/>
      <c r="O104" s="326" t="s">
        <v>301</v>
      </c>
      <c r="Q104" s="163"/>
    </row>
    <row r="105" spans="1:17">
      <c r="A105" s="133" t="s">
        <v>185</v>
      </c>
      <c r="B105" s="362"/>
      <c r="C105" s="362"/>
      <c r="D105" s="362"/>
      <c r="E105" s="362"/>
      <c r="F105" s="365"/>
      <c r="G105" s="362"/>
      <c r="H105" s="151"/>
      <c r="I105" s="362"/>
      <c r="J105" s="362"/>
      <c r="K105" s="151"/>
      <c r="L105" s="151"/>
      <c r="M105" s="79" t="s">
        <v>139</v>
      </c>
      <c r="N105" s="80" t="s">
        <v>140</v>
      </c>
      <c r="O105" s="326"/>
      <c r="Q105" s="163"/>
    </row>
    <row r="106" spans="1:17" ht="15.75">
      <c r="A106" s="23" t="s">
        <v>211</v>
      </c>
      <c r="B106" s="23">
        <v>305.92</v>
      </c>
      <c r="C106" s="109">
        <v>19.18</v>
      </c>
      <c r="D106" s="85">
        <f t="shared" ref="D106:D109" si="84">C106/$C$7</f>
        <v>1.4450170267908267E-2</v>
      </c>
      <c r="E106" s="23"/>
      <c r="F106" s="20">
        <v>115.89</v>
      </c>
      <c r="G106" s="24">
        <f t="shared" ref="G106:G109" si="85">F106/$F$7</f>
        <v>7.7596769981720673E-2</v>
      </c>
      <c r="H106" s="24"/>
      <c r="I106" s="105">
        <v>28.26</v>
      </c>
      <c r="J106" s="94">
        <f t="shared" ref="J106:J109" si="86">I106/$I$7</f>
        <v>2.0683900810961151E-2</v>
      </c>
      <c r="K106" s="94"/>
      <c r="L106" s="94"/>
      <c r="M106" s="22">
        <f>I106-C106</f>
        <v>9.0800000000000018</v>
      </c>
      <c r="N106" s="52">
        <f>M106/C106</f>
        <v>0.47340980187695525</v>
      </c>
      <c r="O106" s="52">
        <f t="shared" ref="O106:O109" si="87">I106/F106</f>
        <v>0.24385192855293814</v>
      </c>
      <c r="Q106" s="162"/>
    </row>
    <row r="107" spans="1:17" ht="15.75">
      <c r="A107" s="23" t="s">
        <v>210</v>
      </c>
      <c r="B107" s="23">
        <v>266.58999999999997</v>
      </c>
      <c r="C107" s="81">
        <v>27.95</v>
      </c>
      <c r="D107" s="85">
        <f t="shared" si="84"/>
        <v>2.105746918602899E-2</v>
      </c>
      <c r="E107" s="23"/>
      <c r="F107" s="105">
        <v>750</v>
      </c>
      <c r="G107" s="24">
        <f t="shared" si="85"/>
        <v>0.50217945885141513</v>
      </c>
      <c r="H107" s="24"/>
      <c r="I107" s="105">
        <v>40.58</v>
      </c>
      <c r="J107" s="94">
        <f t="shared" si="86"/>
        <v>2.9701086160962613E-2</v>
      </c>
      <c r="K107" s="94"/>
      <c r="L107" s="94"/>
      <c r="M107" s="22">
        <f t="shared" ref="M107:M109" si="88">I107-C107</f>
        <v>12.629999999999999</v>
      </c>
      <c r="N107" s="52">
        <f t="shared" ref="N107:N109" si="89">M107/C107</f>
        <v>0.45187835420393557</v>
      </c>
      <c r="O107" s="52">
        <f t="shared" si="87"/>
        <v>5.4106666666666664E-2</v>
      </c>
      <c r="Q107" s="162"/>
    </row>
    <row r="108" spans="1:17" ht="15.75">
      <c r="A108" s="87" t="s">
        <v>209</v>
      </c>
      <c r="B108" s="23">
        <v>544.78</v>
      </c>
      <c r="C108" s="81">
        <v>165.44</v>
      </c>
      <c r="D108" s="85">
        <f t="shared" si="84"/>
        <v>0.12464213603351114</v>
      </c>
      <c r="E108" s="23"/>
      <c r="F108" s="105">
        <v>676.5</v>
      </c>
      <c r="G108" s="24">
        <f t="shared" si="85"/>
        <v>0.45296587188397647</v>
      </c>
      <c r="H108" s="24"/>
      <c r="I108" s="20">
        <v>301.26</v>
      </c>
      <c r="J108" s="94">
        <f t="shared" si="86"/>
        <v>0.2204965307257663</v>
      </c>
      <c r="K108" s="94"/>
      <c r="L108" s="94"/>
      <c r="M108" s="22">
        <f t="shared" si="88"/>
        <v>135.82</v>
      </c>
      <c r="N108" s="52">
        <f t="shared" si="89"/>
        <v>0.82096228239845259</v>
      </c>
      <c r="O108" s="52">
        <f t="shared" si="87"/>
        <v>0.44532150776053214</v>
      </c>
      <c r="Q108" s="162"/>
    </row>
    <row r="109" spans="1:17" ht="15.75">
      <c r="A109" s="25" t="s">
        <v>124</v>
      </c>
      <c r="B109" s="25">
        <f>SUM(B106:B108)</f>
        <v>1117.29</v>
      </c>
      <c r="C109" s="138">
        <f>+C106+C107+C108</f>
        <v>212.57</v>
      </c>
      <c r="D109" s="86">
        <f t="shared" si="84"/>
        <v>0.16014977548744838</v>
      </c>
      <c r="E109" s="25"/>
      <c r="F109" s="138">
        <f>+F106+F107+F108</f>
        <v>1542.3899999999999</v>
      </c>
      <c r="G109" s="54">
        <f t="shared" si="85"/>
        <v>1.0327421007171123</v>
      </c>
      <c r="H109" s="54"/>
      <c r="I109" s="104">
        <f>SUM(I106:I108)</f>
        <v>370.1</v>
      </c>
      <c r="J109" s="54">
        <f t="shared" si="86"/>
        <v>0.27088151769769009</v>
      </c>
      <c r="K109" s="54"/>
      <c r="L109" s="54"/>
      <c r="M109" s="26">
        <f t="shared" si="88"/>
        <v>157.53000000000003</v>
      </c>
      <c r="N109" s="55">
        <f t="shared" si="89"/>
        <v>0.74107352871995125</v>
      </c>
      <c r="O109" s="55">
        <f t="shared" si="87"/>
        <v>0.23995228184830039</v>
      </c>
      <c r="Q109" s="162"/>
    </row>
    <row r="110" spans="1:17">
      <c r="C110" s="136"/>
      <c r="Q110" s="163"/>
    </row>
    <row r="111" spans="1:17">
      <c r="A111" s="133" t="s">
        <v>212</v>
      </c>
      <c r="B111" s="23"/>
      <c r="C111" s="81"/>
      <c r="D111" s="23"/>
      <c r="E111" s="23"/>
      <c r="F111" s="23"/>
      <c r="G111" s="23"/>
      <c r="H111" s="23"/>
      <c r="I111" s="23"/>
      <c r="J111" s="23"/>
      <c r="K111" s="23"/>
      <c r="L111" s="23"/>
      <c r="M111" s="23"/>
      <c r="N111" s="23"/>
      <c r="O111" s="23"/>
      <c r="Q111" s="163"/>
    </row>
    <row r="112" spans="1:17" ht="15.75">
      <c r="A112" s="23" t="s">
        <v>213</v>
      </c>
      <c r="B112" s="22">
        <v>28.69</v>
      </c>
      <c r="C112" s="109">
        <v>5.63</v>
      </c>
      <c r="D112" s="85">
        <f t="shared" ref="D112:D115" si="90">C112/$C$7</f>
        <v>4.2416297501732814E-3</v>
      </c>
      <c r="E112" s="23"/>
      <c r="F112" s="22">
        <v>27.91</v>
      </c>
      <c r="G112" s="24">
        <f t="shared" ref="G112:G115" si="91">F112/$F$7</f>
        <v>1.8687771595390663E-2</v>
      </c>
      <c r="H112" s="24"/>
      <c r="I112" s="23">
        <v>0.22</v>
      </c>
      <c r="J112" s="94">
        <f t="shared" ref="J112:J115" si="92">I112/$I$7</f>
        <v>1.6102116696431186E-4</v>
      </c>
      <c r="K112" s="94"/>
      <c r="L112" s="94"/>
      <c r="M112" s="22">
        <f>I112-C112</f>
        <v>-5.41</v>
      </c>
      <c r="N112" s="52">
        <f>M112/C112</f>
        <v>-0.96092362344582594</v>
      </c>
      <c r="O112" s="52">
        <f t="shared" ref="O112:O115" si="93">I112/F112</f>
        <v>7.8824793980652088E-3</v>
      </c>
      <c r="Q112" s="162"/>
    </row>
    <row r="113" spans="1:17" ht="15.75">
      <c r="A113" s="23" t="s">
        <v>214</v>
      </c>
      <c r="B113" s="22">
        <v>38.6</v>
      </c>
      <c r="C113" s="81">
        <v>2.54</v>
      </c>
      <c r="D113" s="85">
        <f t="shared" si="90"/>
        <v>1.9136304734351929E-3</v>
      </c>
      <c r="E113" s="23"/>
      <c r="F113" s="23">
        <v>33.72</v>
      </c>
      <c r="G113" s="24">
        <f t="shared" si="91"/>
        <v>2.2577988469959624E-2</v>
      </c>
      <c r="H113" s="24"/>
      <c r="I113" s="22">
        <v>0.11</v>
      </c>
      <c r="J113" s="94">
        <f t="shared" si="92"/>
        <v>8.0510583482155929E-5</v>
      </c>
      <c r="K113" s="94"/>
      <c r="L113" s="94"/>
      <c r="M113" s="22">
        <f t="shared" ref="M113:M115" si="94">I113-C113</f>
        <v>-2.4300000000000002</v>
      </c>
      <c r="N113" s="52">
        <f t="shared" ref="N113:N115" si="95">M113/C113</f>
        <v>-0.95669291338582685</v>
      </c>
      <c r="O113" s="52">
        <f t="shared" si="93"/>
        <v>3.2621589561091344E-3</v>
      </c>
      <c r="Q113" s="162"/>
    </row>
    <row r="114" spans="1:17" ht="15.75">
      <c r="A114" s="87" t="s">
        <v>215</v>
      </c>
      <c r="B114" s="23">
        <v>33.32</v>
      </c>
      <c r="C114" s="81">
        <v>2.81</v>
      </c>
      <c r="D114" s="85">
        <f t="shared" si="90"/>
        <v>2.1170478859657057E-3</v>
      </c>
      <c r="E114" s="23"/>
      <c r="F114" s="23">
        <v>33.19</v>
      </c>
      <c r="G114" s="24">
        <f t="shared" si="91"/>
        <v>2.2223114985704624E-2</v>
      </c>
      <c r="H114" s="24"/>
      <c r="I114" s="22">
        <v>3.03</v>
      </c>
      <c r="J114" s="94">
        <f t="shared" si="92"/>
        <v>2.2177006177357497E-3</v>
      </c>
      <c r="K114" s="94"/>
      <c r="L114" s="94"/>
      <c r="M114" s="22">
        <f t="shared" si="94"/>
        <v>0.21999999999999975</v>
      </c>
      <c r="N114" s="52">
        <f t="shared" si="95"/>
        <v>7.8291814946619132E-2</v>
      </c>
      <c r="O114" s="52">
        <f t="shared" si="93"/>
        <v>9.1292557999397408E-2</v>
      </c>
      <c r="Q114" s="162"/>
    </row>
    <row r="115" spans="1:17" ht="15.75">
      <c r="A115" s="25" t="s">
        <v>124</v>
      </c>
      <c r="B115" s="26">
        <f>SUM(B112:B114)</f>
        <v>100.61000000000001</v>
      </c>
      <c r="C115" s="145">
        <f>SUM(C112:C114)</f>
        <v>10.98</v>
      </c>
      <c r="D115" s="86">
        <f t="shared" si="90"/>
        <v>8.2723081095741804E-3</v>
      </c>
      <c r="E115" s="25"/>
      <c r="F115" s="25">
        <f>SUM(F112:F114)</f>
        <v>94.82</v>
      </c>
      <c r="G115" s="54">
        <f t="shared" si="91"/>
        <v>6.348887505105491E-2</v>
      </c>
      <c r="H115" s="54"/>
      <c r="I115" s="25">
        <f>SUM(I112:I114)</f>
        <v>3.36</v>
      </c>
      <c r="J115" s="54">
        <f t="shared" si="92"/>
        <v>2.4592323681822174E-3</v>
      </c>
      <c r="K115" s="54"/>
      <c r="L115" s="54"/>
      <c r="M115" s="26">
        <f t="shared" si="94"/>
        <v>-7.620000000000001</v>
      </c>
      <c r="N115" s="55">
        <f t="shared" si="95"/>
        <v>-0.69398907103825147</v>
      </c>
      <c r="O115" s="55">
        <f t="shared" si="93"/>
        <v>3.543556211769669E-2</v>
      </c>
      <c r="Q115" s="162"/>
    </row>
    <row r="118" spans="1:17">
      <c r="B118" s="34"/>
      <c r="C118" s="137"/>
      <c r="D118" s="31"/>
      <c r="E118" s="31"/>
      <c r="F118" s="31"/>
    </row>
    <row r="119" spans="1:17">
      <c r="B119" s="31"/>
      <c r="C119" s="137"/>
      <c r="D119" s="31"/>
      <c r="E119" s="31"/>
      <c r="F119" s="31"/>
    </row>
    <row r="120" spans="1:17">
      <c r="B120" s="31"/>
      <c r="C120" s="137"/>
      <c r="D120" s="31"/>
      <c r="E120" s="31"/>
      <c r="F120" s="31"/>
    </row>
    <row r="121" spans="1:17">
      <c r="B121" s="31"/>
      <c r="C121" s="137"/>
      <c r="D121" s="31"/>
      <c r="E121" s="31"/>
      <c r="F121" s="31"/>
    </row>
  </sheetData>
  <mergeCells count="91">
    <mergeCell ref="M104:N104"/>
    <mergeCell ref="O104:O105"/>
    <mergeCell ref="K3:L3"/>
    <mergeCell ref="O87:O88"/>
    <mergeCell ref="O58:O59"/>
    <mergeCell ref="M87:N87"/>
    <mergeCell ref="O3:O4"/>
    <mergeCell ref="K40:L40"/>
    <mergeCell ref="B58:B59"/>
    <mergeCell ref="C58:C59"/>
    <mergeCell ref="D58:D59"/>
    <mergeCell ref="I104:I105"/>
    <mergeCell ref="J104:J105"/>
    <mergeCell ref="I87:I88"/>
    <mergeCell ref="J87:J88"/>
    <mergeCell ref="I58:I59"/>
    <mergeCell ref="J58:J59"/>
    <mergeCell ref="H58:H59"/>
    <mergeCell ref="G104:G105"/>
    <mergeCell ref="B87:B88"/>
    <mergeCell ref="C87:C88"/>
    <mergeCell ref="D87:D88"/>
    <mergeCell ref="E87:E88"/>
    <mergeCell ref="F87:F88"/>
    <mergeCell ref="G87:G88"/>
    <mergeCell ref="B104:B105"/>
    <mergeCell ref="C104:C105"/>
    <mergeCell ref="D104:D105"/>
    <mergeCell ref="E104:E105"/>
    <mergeCell ref="F104:F105"/>
    <mergeCell ref="P58:P59"/>
    <mergeCell ref="E60:E64"/>
    <mergeCell ref="M40:N40"/>
    <mergeCell ref="O40:O41"/>
    <mergeCell ref="P40:P41"/>
    <mergeCell ref="E52:E54"/>
    <mergeCell ref="G58:G59"/>
    <mergeCell ref="E58:E59"/>
    <mergeCell ref="F58:F59"/>
    <mergeCell ref="M58:N58"/>
    <mergeCell ref="H40:H41"/>
    <mergeCell ref="F40:F41"/>
    <mergeCell ref="G40:G41"/>
    <mergeCell ref="I40:I41"/>
    <mergeCell ref="J40:J41"/>
    <mergeCell ref="K58:L58"/>
    <mergeCell ref="A40:A41"/>
    <mergeCell ref="B40:B41"/>
    <mergeCell ref="C40:C41"/>
    <mergeCell ref="D40:D41"/>
    <mergeCell ref="E40:E41"/>
    <mergeCell ref="P34:P37"/>
    <mergeCell ref="P32:P33"/>
    <mergeCell ref="A32:A33"/>
    <mergeCell ref="B32:B33"/>
    <mergeCell ref="C32:C33"/>
    <mergeCell ref="D32:D33"/>
    <mergeCell ref="E32:E33"/>
    <mergeCell ref="F32:F33"/>
    <mergeCell ref="G32:G33"/>
    <mergeCell ref="I32:I33"/>
    <mergeCell ref="J32:J33"/>
    <mergeCell ref="M32:N32"/>
    <mergeCell ref="O32:O33"/>
    <mergeCell ref="H32:H33"/>
    <mergeCell ref="K32:L32"/>
    <mergeCell ref="P11:P12"/>
    <mergeCell ref="A11:A12"/>
    <mergeCell ref="B11:B12"/>
    <mergeCell ref="C11:C12"/>
    <mergeCell ref="D11:D12"/>
    <mergeCell ref="E11:E12"/>
    <mergeCell ref="F11:F12"/>
    <mergeCell ref="G11:G12"/>
    <mergeCell ref="I11:I12"/>
    <mergeCell ref="J11:J12"/>
    <mergeCell ref="M11:N11"/>
    <mergeCell ref="O11:O12"/>
    <mergeCell ref="H11:H12"/>
    <mergeCell ref="K11:L11"/>
    <mergeCell ref="A3:A4"/>
    <mergeCell ref="B3:B4"/>
    <mergeCell ref="C3:C4"/>
    <mergeCell ref="D3:D4"/>
    <mergeCell ref="E3:E4"/>
    <mergeCell ref="F3:F4"/>
    <mergeCell ref="G3:G4"/>
    <mergeCell ref="I3:I4"/>
    <mergeCell ref="J3:J4"/>
    <mergeCell ref="M3:N3"/>
    <mergeCell ref="H3:H4"/>
  </mergeCells>
  <conditionalFormatting sqref="O13:O27">
    <cfRule type="cellIs" dxfId="2" priority="12" operator="greaterThan">
      <formula>0.42</formula>
    </cfRule>
  </conditionalFormatting>
  <conditionalFormatting sqref="O34:O37 O42:O49 O52:O54 O60:O64 O67:O68 O72:O73 O77:O82 O56 O106:O109 O112:O115">
    <cfRule type="cellIs" dxfId="1" priority="11" operator="greaterThan">
      <formula>0.5</formula>
    </cfRule>
  </conditionalFormatting>
  <conditionalFormatting sqref="O89:O102">
    <cfRule type="cellIs" dxfId="0" priority="1" operator="greaterThan">
      <formula>0.85</formula>
    </cfRule>
  </conditionalFormatting>
  <pageMargins left="0.2" right="0" top="0.25" bottom="0" header="0.3" footer="0"/>
  <pageSetup paperSize="9" scale="56" orientation="landscape" r:id="rId1"/>
  <rowBreaks count="2" manualBreakCount="2">
    <brk id="28" max="16383" man="1"/>
    <brk id="70" max="16383" man="1"/>
  </rowBreaks>
</worksheet>
</file>

<file path=xl/worksheets/sheet12.xml><?xml version="1.0" encoding="utf-8"?>
<worksheet xmlns="http://schemas.openxmlformats.org/spreadsheetml/2006/main" xmlns:r="http://schemas.openxmlformats.org/officeDocument/2006/relationships">
  <dimension ref="A2:G13"/>
  <sheetViews>
    <sheetView workbookViewId="0">
      <selection activeCell="D16" sqref="D16"/>
    </sheetView>
  </sheetViews>
  <sheetFormatPr defaultRowHeight="15"/>
  <cols>
    <col min="2" max="2" width="26.85546875" customWidth="1"/>
    <col min="3" max="3" width="12" customWidth="1"/>
    <col min="4" max="4" width="30.7109375" style="248" customWidth="1"/>
    <col min="5" max="5" width="15.7109375" customWidth="1"/>
    <col min="6" max="6" width="20.140625" customWidth="1"/>
    <col min="7" max="7" width="12.28515625" customWidth="1"/>
  </cols>
  <sheetData>
    <row r="2" spans="1:7" ht="18.75">
      <c r="A2" s="379" t="s">
        <v>322</v>
      </c>
      <c r="B2" s="380"/>
      <c r="C2" s="380"/>
      <c r="D2" s="380"/>
      <c r="E2" s="380"/>
      <c r="F2" s="380"/>
      <c r="G2" s="381"/>
    </row>
    <row r="3" spans="1:7" ht="37.5">
      <c r="A3" s="249" t="s">
        <v>314</v>
      </c>
      <c r="B3" s="249" t="s">
        <v>309</v>
      </c>
      <c r="C3" s="249" t="s">
        <v>0</v>
      </c>
      <c r="D3" s="249" t="s">
        <v>316</v>
      </c>
      <c r="E3" s="249" t="s">
        <v>310</v>
      </c>
      <c r="F3" s="250" t="s">
        <v>323</v>
      </c>
      <c r="G3" s="249" t="s">
        <v>311</v>
      </c>
    </row>
    <row r="4" spans="1:7" ht="18.75">
      <c r="A4" s="251">
        <v>1</v>
      </c>
      <c r="B4" s="251">
        <v>8</v>
      </c>
      <c r="C4" s="251">
        <v>30</v>
      </c>
      <c r="D4" s="255" t="s">
        <v>317</v>
      </c>
      <c r="E4" s="251">
        <v>77.03</v>
      </c>
      <c r="F4" s="251">
        <v>90.81</v>
      </c>
      <c r="G4" s="251">
        <f>F4-E4</f>
        <v>13.780000000000001</v>
      </c>
    </row>
    <row r="5" spans="1:7" ht="18.75">
      <c r="A5" s="251">
        <v>2</v>
      </c>
      <c r="B5" s="251">
        <v>10</v>
      </c>
      <c r="C5" s="251">
        <v>30</v>
      </c>
      <c r="D5" s="255" t="s">
        <v>318</v>
      </c>
      <c r="E5" s="251">
        <v>892.98</v>
      </c>
      <c r="F5" s="251">
        <v>1056.8599999999999</v>
      </c>
      <c r="G5" s="251">
        <f t="shared" ref="G5:G12" si="0">F5-E5</f>
        <v>163.87999999999988</v>
      </c>
    </row>
    <row r="6" spans="1:7" ht="18.75">
      <c r="A6" s="251">
        <v>3</v>
      </c>
      <c r="B6" s="251">
        <v>10</v>
      </c>
      <c r="C6" s="251">
        <v>27</v>
      </c>
      <c r="D6" s="255" t="s">
        <v>319</v>
      </c>
      <c r="E6" s="251">
        <v>47.29</v>
      </c>
      <c r="F6" s="251">
        <v>57.22</v>
      </c>
      <c r="G6" s="251">
        <f t="shared" si="0"/>
        <v>9.93</v>
      </c>
    </row>
    <row r="7" spans="1:7" s="248" customFormat="1" ht="18.75">
      <c r="A7" s="251">
        <v>4</v>
      </c>
      <c r="B7" s="251">
        <v>10</v>
      </c>
      <c r="C7" s="251">
        <v>41</v>
      </c>
      <c r="D7" s="255" t="s">
        <v>106</v>
      </c>
      <c r="E7" s="251">
        <v>15.97</v>
      </c>
      <c r="F7" s="251">
        <v>16.71</v>
      </c>
      <c r="G7" s="251">
        <f t="shared" si="0"/>
        <v>0.74000000000000021</v>
      </c>
    </row>
    <row r="8" spans="1:7" ht="18.75">
      <c r="A8" s="251">
        <v>5</v>
      </c>
      <c r="B8" s="251">
        <v>6</v>
      </c>
      <c r="C8" s="252" t="s">
        <v>315</v>
      </c>
      <c r="D8" s="255" t="s">
        <v>189</v>
      </c>
      <c r="E8" s="251">
        <v>138.44999999999999</v>
      </c>
      <c r="F8" s="251">
        <v>149.69999999999999</v>
      </c>
      <c r="G8" s="251">
        <f t="shared" si="0"/>
        <v>11.25</v>
      </c>
    </row>
    <row r="9" spans="1:7" ht="18.75">
      <c r="A9" s="251">
        <v>6</v>
      </c>
      <c r="B9" s="252" t="s">
        <v>324</v>
      </c>
      <c r="C9" s="251">
        <v>99</v>
      </c>
      <c r="D9" s="255" t="s">
        <v>320</v>
      </c>
      <c r="E9" s="251">
        <v>194.56</v>
      </c>
      <c r="F9" s="251">
        <v>200.26</v>
      </c>
      <c r="G9" s="253">
        <f t="shared" si="0"/>
        <v>5.6999999999999886</v>
      </c>
    </row>
    <row r="10" spans="1:7" ht="18.75">
      <c r="A10" s="251">
        <v>7</v>
      </c>
      <c r="B10" s="252" t="s">
        <v>313</v>
      </c>
      <c r="C10" s="251"/>
      <c r="D10" s="255"/>
      <c r="E10" s="251">
        <v>336.91</v>
      </c>
      <c r="F10" s="251">
        <v>369.98</v>
      </c>
      <c r="G10" s="253">
        <f t="shared" si="0"/>
        <v>33.069999999999993</v>
      </c>
    </row>
    <row r="11" spans="1:7" ht="18.75">
      <c r="A11" s="251">
        <v>8</v>
      </c>
      <c r="B11" s="252" t="s">
        <v>312</v>
      </c>
      <c r="C11" s="251"/>
      <c r="D11" s="255"/>
      <c r="E11" s="251">
        <v>541.71</v>
      </c>
      <c r="F11" s="251">
        <v>545.21</v>
      </c>
      <c r="G11" s="253">
        <f t="shared" si="0"/>
        <v>3.5</v>
      </c>
    </row>
    <row r="12" spans="1:7" ht="18.75">
      <c r="A12" s="251">
        <v>9</v>
      </c>
      <c r="B12" s="252" t="s">
        <v>213</v>
      </c>
      <c r="C12" s="251"/>
      <c r="D12" s="255" t="s">
        <v>321</v>
      </c>
      <c r="E12" s="251">
        <v>39.18</v>
      </c>
      <c r="F12" s="251">
        <v>42.86</v>
      </c>
      <c r="G12" s="251">
        <f t="shared" si="0"/>
        <v>3.6799999999999997</v>
      </c>
    </row>
    <row r="13" spans="1:7" ht="18.75">
      <c r="A13" s="254"/>
      <c r="B13" s="382" t="s">
        <v>124</v>
      </c>
      <c r="C13" s="383"/>
      <c r="D13" s="384"/>
      <c r="E13" s="251">
        <f>SUM(E4:E12)</f>
        <v>2284.08</v>
      </c>
      <c r="F13" s="251">
        <f>SUM(F4:F12)</f>
        <v>2529.61</v>
      </c>
      <c r="G13" s="253">
        <f>SUM(G4:G12)</f>
        <v>245.52999999999989</v>
      </c>
    </row>
  </sheetData>
  <mergeCells count="2">
    <mergeCell ref="A2:G2"/>
    <mergeCell ref="B13:D13"/>
  </mergeCells>
  <pageMargins left="0.7" right="0.7" top="0.75" bottom="0.75" header="0.3" footer="0.3"/>
  <pageSetup scale="90" orientation="landscape" r:id="rId1"/>
</worksheet>
</file>

<file path=xl/worksheets/sheet2.xml><?xml version="1.0" encoding="utf-8"?>
<worksheet xmlns="http://schemas.openxmlformats.org/spreadsheetml/2006/main" xmlns:r="http://schemas.openxmlformats.org/officeDocument/2006/relationships">
  <dimension ref="A1"/>
  <sheetViews>
    <sheetView workbookViewId="0">
      <selection activeCell="G27" sqref="G27"/>
    </sheetView>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M61"/>
  <sheetViews>
    <sheetView topLeftCell="A28" workbookViewId="0">
      <selection sqref="A1:XFD1048576"/>
    </sheetView>
  </sheetViews>
  <sheetFormatPr defaultRowHeight="15"/>
  <cols>
    <col min="1" max="1" width="14.7109375" style="298" customWidth="1"/>
    <col min="2" max="12" width="10.85546875" style="298" customWidth="1"/>
    <col min="13" max="13" width="9.140625" style="298" customWidth="1"/>
    <col min="14" max="256" width="9.140625" style="298"/>
    <col min="257" max="257" width="14.7109375" style="298" customWidth="1"/>
    <col min="258" max="268" width="10.85546875" style="298" customWidth="1"/>
    <col min="269" max="269" width="9.140625" style="298" customWidth="1"/>
    <col min="270" max="512" width="9.140625" style="298"/>
    <col min="513" max="513" width="14.7109375" style="298" customWidth="1"/>
    <col min="514" max="524" width="10.85546875" style="298" customWidth="1"/>
    <col min="525" max="525" width="9.140625" style="298" customWidth="1"/>
    <col min="526" max="768" width="9.140625" style="298"/>
    <col min="769" max="769" width="14.7109375" style="298" customWidth="1"/>
    <col min="770" max="780" width="10.85546875" style="298" customWidth="1"/>
    <col min="781" max="781" width="9.140625" style="298" customWidth="1"/>
    <col min="782" max="1024" width="9.140625" style="298"/>
    <col min="1025" max="1025" width="14.7109375" style="298" customWidth="1"/>
    <col min="1026" max="1036" width="10.85546875" style="298" customWidth="1"/>
    <col min="1037" max="1037" width="9.140625" style="298" customWidth="1"/>
    <col min="1038" max="1280" width="9.140625" style="298"/>
    <col min="1281" max="1281" width="14.7109375" style="298" customWidth="1"/>
    <col min="1282" max="1292" width="10.85546875" style="298" customWidth="1"/>
    <col min="1293" max="1293" width="9.140625" style="298" customWidth="1"/>
    <col min="1294" max="1536" width="9.140625" style="298"/>
    <col min="1537" max="1537" width="14.7109375" style="298" customWidth="1"/>
    <col min="1538" max="1548" width="10.85546875" style="298" customWidth="1"/>
    <col min="1549" max="1549" width="9.140625" style="298" customWidth="1"/>
    <col min="1550" max="1792" width="9.140625" style="298"/>
    <col min="1793" max="1793" width="14.7109375" style="298" customWidth="1"/>
    <col min="1794" max="1804" width="10.85546875" style="298" customWidth="1"/>
    <col min="1805" max="1805" width="9.140625" style="298" customWidth="1"/>
    <col min="1806" max="2048" width="9.140625" style="298"/>
    <col min="2049" max="2049" width="14.7109375" style="298" customWidth="1"/>
    <col min="2050" max="2060" width="10.85546875" style="298" customWidth="1"/>
    <col min="2061" max="2061" width="9.140625" style="298" customWidth="1"/>
    <col min="2062" max="2304" width="9.140625" style="298"/>
    <col min="2305" max="2305" width="14.7109375" style="298" customWidth="1"/>
    <col min="2306" max="2316" width="10.85546875" style="298" customWidth="1"/>
    <col min="2317" max="2317" width="9.140625" style="298" customWidth="1"/>
    <col min="2318" max="2560" width="9.140625" style="298"/>
    <col min="2561" max="2561" width="14.7109375" style="298" customWidth="1"/>
    <col min="2562" max="2572" width="10.85546875" style="298" customWidth="1"/>
    <col min="2573" max="2573" width="9.140625" style="298" customWidth="1"/>
    <col min="2574" max="2816" width="9.140625" style="298"/>
    <col min="2817" max="2817" width="14.7109375" style="298" customWidth="1"/>
    <col min="2818" max="2828" width="10.85546875" style="298" customWidth="1"/>
    <col min="2829" max="2829" width="9.140625" style="298" customWidth="1"/>
    <col min="2830" max="3072" width="9.140625" style="298"/>
    <col min="3073" max="3073" width="14.7109375" style="298" customWidth="1"/>
    <col min="3074" max="3084" width="10.85546875" style="298" customWidth="1"/>
    <col min="3085" max="3085" width="9.140625" style="298" customWidth="1"/>
    <col min="3086" max="3328" width="9.140625" style="298"/>
    <col min="3329" max="3329" width="14.7109375" style="298" customWidth="1"/>
    <col min="3330" max="3340" width="10.85546875" style="298" customWidth="1"/>
    <col min="3341" max="3341" width="9.140625" style="298" customWidth="1"/>
    <col min="3342" max="3584" width="9.140625" style="298"/>
    <col min="3585" max="3585" width="14.7109375" style="298" customWidth="1"/>
    <col min="3586" max="3596" width="10.85546875" style="298" customWidth="1"/>
    <col min="3597" max="3597" width="9.140625" style="298" customWidth="1"/>
    <col min="3598" max="3840" width="9.140625" style="298"/>
    <col min="3841" max="3841" width="14.7109375" style="298" customWidth="1"/>
    <col min="3842" max="3852" width="10.85546875" style="298" customWidth="1"/>
    <col min="3853" max="3853" width="9.140625" style="298" customWidth="1"/>
    <col min="3854" max="4096" width="9.140625" style="298"/>
    <col min="4097" max="4097" width="14.7109375" style="298" customWidth="1"/>
    <col min="4098" max="4108" width="10.85546875" style="298" customWidth="1"/>
    <col min="4109" max="4109" width="9.140625" style="298" customWidth="1"/>
    <col min="4110" max="4352" width="9.140625" style="298"/>
    <col min="4353" max="4353" width="14.7109375" style="298" customWidth="1"/>
    <col min="4354" max="4364" width="10.85546875" style="298" customWidth="1"/>
    <col min="4365" max="4365" width="9.140625" style="298" customWidth="1"/>
    <col min="4366" max="4608" width="9.140625" style="298"/>
    <col min="4609" max="4609" width="14.7109375" style="298" customWidth="1"/>
    <col min="4610" max="4620" width="10.85546875" style="298" customWidth="1"/>
    <col min="4621" max="4621" width="9.140625" style="298" customWidth="1"/>
    <col min="4622" max="4864" width="9.140625" style="298"/>
    <col min="4865" max="4865" width="14.7109375" style="298" customWidth="1"/>
    <col min="4866" max="4876" width="10.85546875" style="298" customWidth="1"/>
    <col min="4877" max="4877" width="9.140625" style="298" customWidth="1"/>
    <col min="4878" max="5120" width="9.140625" style="298"/>
    <col min="5121" max="5121" width="14.7109375" style="298" customWidth="1"/>
    <col min="5122" max="5132" width="10.85546875" style="298" customWidth="1"/>
    <col min="5133" max="5133" width="9.140625" style="298" customWidth="1"/>
    <col min="5134" max="5376" width="9.140625" style="298"/>
    <col min="5377" max="5377" width="14.7109375" style="298" customWidth="1"/>
    <col min="5378" max="5388" width="10.85546875" style="298" customWidth="1"/>
    <col min="5389" max="5389" width="9.140625" style="298" customWidth="1"/>
    <col min="5390" max="5632" width="9.140625" style="298"/>
    <col min="5633" max="5633" width="14.7109375" style="298" customWidth="1"/>
    <col min="5634" max="5644" width="10.85546875" style="298" customWidth="1"/>
    <col min="5645" max="5645" width="9.140625" style="298" customWidth="1"/>
    <col min="5646" max="5888" width="9.140625" style="298"/>
    <col min="5889" max="5889" width="14.7109375" style="298" customWidth="1"/>
    <col min="5890" max="5900" width="10.85546875" style="298" customWidth="1"/>
    <col min="5901" max="5901" width="9.140625" style="298" customWidth="1"/>
    <col min="5902" max="6144" width="9.140625" style="298"/>
    <col min="6145" max="6145" width="14.7109375" style="298" customWidth="1"/>
    <col min="6146" max="6156" width="10.85546875" style="298" customWidth="1"/>
    <col min="6157" max="6157" width="9.140625" style="298" customWidth="1"/>
    <col min="6158" max="6400" width="9.140625" style="298"/>
    <col min="6401" max="6401" width="14.7109375" style="298" customWidth="1"/>
    <col min="6402" max="6412" width="10.85546875" style="298" customWidth="1"/>
    <col min="6413" max="6413" width="9.140625" style="298" customWidth="1"/>
    <col min="6414" max="6656" width="9.140625" style="298"/>
    <col min="6657" max="6657" width="14.7109375" style="298" customWidth="1"/>
    <col min="6658" max="6668" width="10.85546875" style="298" customWidth="1"/>
    <col min="6669" max="6669" width="9.140625" style="298" customWidth="1"/>
    <col min="6670" max="6912" width="9.140625" style="298"/>
    <col min="6913" max="6913" width="14.7109375" style="298" customWidth="1"/>
    <col min="6914" max="6924" width="10.85546875" style="298" customWidth="1"/>
    <col min="6925" max="6925" width="9.140625" style="298" customWidth="1"/>
    <col min="6926" max="7168" width="9.140625" style="298"/>
    <col min="7169" max="7169" width="14.7109375" style="298" customWidth="1"/>
    <col min="7170" max="7180" width="10.85546875" style="298" customWidth="1"/>
    <col min="7181" max="7181" width="9.140625" style="298" customWidth="1"/>
    <col min="7182" max="7424" width="9.140625" style="298"/>
    <col min="7425" max="7425" width="14.7109375" style="298" customWidth="1"/>
    <col min="7426" max="7436" width="10.85546875" style="298" customWidth="1"/>
    <col min="7437" max="7437" width="9.140625" style="298" customWidth="1"/>
    <col min="7438" max="7680" width="9.140625" style="298"/>
    <col min="7681" max="7681" width="14.7109375" style="298" customWidth="1"/>
    <col min="7682" max="7692" width="10.85546875" style="298" customWidth="1"/>
    <col min="7693" max="7693" width="9.140625" style="298" customWidth="1"/>
    <col min="7694" max="7936" width="9.140625" style="298"/>
    <col min="7937" max="7937" width="14.7109375" style="298" customWidth="1"/>
    <col min="7938" max="7948" width="10.85546875" style="298" customWidth="1"/>
    <col min="7949" max="7949" width="9.140625" style="298" customWidth="1"/>
    <col min="7950" max="8192" width="9.140625" style="298"/>
    <col min="8193" max="8193" width="14.7109375" style="298" customWidth="1"/>
    <col min="8194" max="8204" width="10.85546875" style="298" customWidth="1"/>
    <col min="8205" max="8205" width="9.140625" style="298" customWidth="1"/>
    <col min="8206" max="8448" width="9.140625" style="298"/>
    <col min="8449" max="8449" width="14.7109375" style="298" customWidth="1"/>
    <col min="8450" max="8460" width="10.85546875" style="298" customWidth="1"/>
    <col min="8461" max="8461" width="9.140625" style="298" customWidth="1"/>
    <col min="8462" max="8704" width="9.140625" style="298"/>
    <col min="8705" max="8705" width="14.7109375" style="298" customWidth="1"/>
    <col min="8706" max="8716" width="10.85546875" style="298" customWidth="1"/>
    <col min="8717" max="8717" width="9.140625" style="298" customWidth="1"/>
    <col min="8718" max="8960" width="9.140625" style="298"/>
    <col min="8961" max="8961" width="14.7109375" style="298" customWidth="1"/>
    <col min="8962" max="8972" width="10.85546875" style="298" customWidth="1"/>
    <col min="8973" max="8973" width="9.140625" style="298" customWidth="1"/>
    <col min="8974" max="9216" width="9.140625" style="298"/>
    <col min="9217" max="9217" width="14.7109375" style="298" customWidth="1"/>
    <col min="9218" max="9228" width="10.85546875" style="298" customWidth="1"/>
    <col min="9229" max="9229" width="9.140625" style="298" customWidth="1"/>
    <col min="9230" max="9472" width="9.140625" style="298"/>
    <col min="9473" max="9473" width="14.7109375" style="298" customWidth="1"/>
    <col min="9474" max="9484" width="10.85546875" style="298" customWidth="1"/>
    <col min="9485" max="9485" width="9.140625" style="298" customWidth="1"/>
    <col min="9486" max="9728" width="9.140625" style="298"/>
    <col min="9729" max="9729" width="14.7109375" style="298" customWidth="1"/>
    <col min="9730" max="9740" width="10.85546875" style="298" customWidth="1"/>
    <col min="9741" max="9741" width="9.140625" style="298" customWidth="1"/>
    <col min="9742" max="9984" width="9.140625" style="298"/>
    <col min="9985" max="9985" width="14.7109375" style="298" customWidth="1"/>
    <col min="9986" max="9996" width="10.85546875" style="298" customWidth="1"/>
    <col min="9997" max="9997" width="9.140625" style="298" customWidth="1"/>
    <col min="9998" max="10240" width="9.140625" style="298"/>
    <col min="10241" max="10241" width="14.7109375" style="298" customWidth="1"/>
    <col min="10242" max="10252" width="10.85546875" style="298" customWidth="1"/>
    <col min="10253" max="10253" width="9.140625" style="298" customWidth="1"/>
    <col min="10254" max="10496" width="9.140625" style="298"/>
    <col min="10497" max="10497" width="14.7109375" style="298" customWidth="1"/>
    <col min="10498" max="10508" width="10.85546875" style="298" customWidth="1"/>
    <col min="10509" max="10509" width="9.140625" style="298" customWidth="1"/>
    <col min="10510" max="10752" width="9.140625" style="298"/>
    <col min="10753" max="10753" width="14.7109375" style="298" customWidth="1"/>
    <col min="10754" max="10764" width="10.85546875" style="298" customWidth="1"/>
    <col min="10765" max="10765" width="9.140625" style="298" customWidth="1"/>
    <col min="10766" max="11008" width="9.140625" style="298"/>
    <col min="11009" max="11009" width="14.7109375" style="298" customWidth="1"/>
    <col min="11010" max="11020" width="10.85546875" style="298" customWidth="1"/>
    <col min="11021" max="11021" width="9.140625" style="298" customWidth="1"/>
    <col min="11022" max="11264" width="9.140625" style="298"/>
    <col min="11265" max="11265" width="14.7109375" style="298" customWidth="1"/>
    <col min="11266" max="11276" width="10.85546875" style="298" customWidth="1"/>
    <col min="11277" max="11277" width="9.140625" style="298" customWidth="1"/>
    <col min="11278" max="11520" width="9.140625" style="298"/>
    <col min="11521" max="11521" width="14.7109375" style="298" customWidth="1"/>
    <col min="11522" max="11532" width="10.85546875" style="298" customWidth="1"/>
    <col min="11533" max="11533" width="9.140625" style="298" customWidth="1"/>
    <col min="11534" max="11776" width="9.140625" style="298"/>
    <col min="11777" max="11777" width="14.7109375" style="298" customWidth="1"/>
    <col min="11778" max="11788" width="10.85546875" style="298" customWidth="1"/>
    <col min="11789" max="11789" width="9.140625" style="298" customWidth="1"/>
    <col min="11790" max="12032" width="9.140625" style="298"/>
    <col min="12033" max="12033" width="14.7109375" style="298" customWidth="1"/>
    <col min="12034" max="12044" width="10.85546875" style="298" customWidth="1"/>
    <col min="12045" max="12045" width="9.140625" style="298" customWidth="1"/>
    <col min="12046" max="12288" width="9.140625" style="298"/>
    <col min="12289" max="12289" width="14.7109375" style="298" customWidth="1"/>
    <col min="12290" max="12300" width="10.85546875" style="298" customWidth="1"/>
    <col min="12301" max="12301" width="9.140625" style="298" customWidth="1"/>
    <col min="12302" max="12544" width="9.140625" style="298"/>
    <col min="12545" max="12545" width="14.7109375" style="298" customWidth="1"/>
    <col min="12546" max="12556" width="10.85546875" style="298" customWidth="1"/>
    <col min="12557" max="12557" width="9.140625" style="298" customWidth="1"/>
    <col min="12558" max="12800" width="9.140625" style="298"/>
    <col min="12801" max="12801" width="14.7109375" style="298" customWidth="1"/>
    <col min="12802" max="12812" width="10.85546875" style="298" customWidth="1"/>
    <col min="12813" max="12813" width="9.140625" style="298" customWidth="1"/>
    <col min="12814" max="13056" width="9.140625" style="298"/>
    <col min="13057" max="13057" width="14.7109375" style="298" customWidth="1"/>
    <col min="13058" max="13068" width="10.85546875" style="298" customWidth="1"/>
    <col min="13069" max="13069" width="9.140625" style="298" customWidth="1"/>
    <col min="13070" max="13312" width="9.140625" style="298"/>
    <col min="13313" max="13313" width="14.7109375" style="298" customWidth="1"/>
    <col min="13314" max="13324" width="10.85546875" style="298" customWidth="1"/>
    <col min="13325" max="13325" width="9.140625" style="298" customWidth="1"/>
    <col min="13326" max="13568" width="9.140625" style="298"/>
    <col min="13569" max="13569" width="14.7109375" style="298" customWidth="1"/>
    <col min="13570" max="13580" width="10.85546875" style="298" customWidth="1"/>
    <col min="13581" max="13581" width="9.140625" style="298" customWidth="1"/>
    <col min="13582" max="13824" width="9.140625" style="298"/>
    <col min="13825" max="13825" width="14.7109375" style="298" customWidth="1"/>
    <col min="13826" max="13836" width="10.85546875" style="298" customWidth="1"/>
    <col min="13837" max="13837" width="9.140625" style="298" customWidth="1"/>
    <col min="13838" max="14080" width="9.140625" style="298"/>
    <col min="14081" max="14081" width="14.7109375" style="298" customWidth="1"/>
    <col min="14082" max="14092" width="10.85546875" style="298" customWidth="1"/>
    <col min="14093" max="14093" width="9.140625" style="298" customWidth="1"/>
    <col min="14094" max="14336" width="9.140625" style="298"/>
    <col min="14337" max="14337" width="14.7109375" style="298" customWidth="1"/>
    <col min="14338" max="14348" width="10.85546875" style="298" customWidth="1"/>
    <col min="14349" max="14349" width="9.140625" style="298" customWidth="1"/>
    <col min="14350" max="14592" width="9.140625" style="298"/>
    <col min="14593" max="14593" width="14.7109375" style="298" customWidth="1"/>
    <col min="14594" max="14604" width="10.85546875" style="298" customWidth="1"/>
    <col min="14605" max="14605" width="9.140625" style="298" customWidth="1"/>
    <col min="14606" max="14848" width="9.140625" style="298"/>
    <col min="14849" max="14849" width="14.7109375" style="298" customWidth="1"/>
    <col min="14850" max="14860" width="10.85546875" style="298" customWidth="1"/>
    <col min="14861" max="14861" width="9.140625" style="298" customWidth="1"/>
    <col min="14862" max="15104" width="9.140625" style="298"/>
    <col min="15105" max="15105" width="14.7109375" style="298" customWidth="1"/>
    <col min="15106" max="15116" width="10.85546875" style="298" customWidth="1"/>
    <col min="15117" max="15117" width="9.140625" style="298" customWidth="1"/>
    <col min="15118" max="15360" width="9.140625" style="298"/>
    <col min="15361" max="15361" width="14.7109375" style="298" customWidth="1"/>
    <col min="15362" max="15372" width="10.85546875" style="298" customWidth="1"/>
    <col min="15373" max="15373" width="9.140625" style="298" customWidth="1"/>
    <col min="15374" max="15616" width="9.140625" style="298"/>
    <col min="15617" max="15617" width="14.7109375" style="298" customWidth="1"/>
    <col min="15618" max="15628" width="10.85546875" style="298" customWidth="1"/>
    <col min="15629" max="15629" width="9.140625" style="298" customWidth="1"/>
    <col min="15630" max="15872" width="9.140625" style="298"/>
    <col min="15873" max="15873" width="14.7109375" style="298" customWidth="1"/>
    <col min="15874" max="15884" width="10.85546875" style="298" customWidth="1"/>
    <col min="15885" max="15885" width="9.140625" style="298" customWidth="1"/>
    <col min="15886" max="16128" width="9.140625" style="298"/>
    <col min="16129" max="16129" width="14.7109375" style="298" customWidth="1"/>
    <col min="16130" max="16140" width="10.85546875" style="298" customWidth="1"/>
    <col min="16141" max="16141" width="9.140625" style="298" customWidth="1"/>
    <col min="16142" max="16384" width="9.140625" style="298"/>
  </cols>
  <sheetData>
    <row r="1" spans="1:13">
      <c r="A1" s="301" t="s">
        <v>344</v>
      </c>
      <c r="B1" s="302"/>
      <c r="C1" s="302"/>
      <c r="D1" s="302"/>
      <c r="E1" s="302"/>
      <c r="F1" s="302"/>
      <c r="G1" s="302"/>
      <c r="H1" s="302"/>
      <c r="I1" s="302"/>
      <c r="J1" s="302"/>
      <c r="K1" s="302"/>
      <c r="L1" s="302"/>
      <c r="M1" s="302"/>
    </row>
    <row r="2" spans="1:13">
      <c r="A2" s="301" t="s">
        <v>345</v>
      </c>
      <c r="B2" s="302"/>
      <c r="C2" s="302"/>
      <c r="D2" s="302"/>
      <c r="E2" s="302"/>
      <c r="F2" s="302"/>
      <c r="G2" s="302"/>
      <c r="H2" s="302"/>
      <c r="I2" s="302"/>
      <c r="J2" s="302"/>
      <c r="K2" s="302"/>
      <c r="L2" s="302"/>
      <c r="M2" s="302"/>
    </row>
    <row r="3" spans="1:13">
      <c r="A3" s="297" t="s">
        <v>0</v>
      </c>
      <c r="B3" s="297" t="s">
        <v>1</v>
      </c>
      <c r="C3" s="297" t="s">
        <v>2</v>
      </c>
      <c r="D3" s="297" t="s">
        <v>3</v>
      </c>
      <c r="E3" s="297" t="s">
        <v>4</v>
      </c>
      <c r="F3" s="297" t="s">
        <v>5</v>
      </c>
      <c r="G3" s="297" t="s">
        <v>6</v>
      </c>
      <c r="H3" s="297" t="s">
        <v>7</v>
      </c>
      <c r="I3" s="297" t="s">
        <v>8</v>
      </c>
      <c r="J3" s="297" t="s">
        <v>9</v>
      </c>
      <c r="K3" s="297" t="s">
        <v>10</v>
      </c>
      <c r="L3" s="297" t="s">
        <v>11</v>
      </c>
      <c r="M3" s="297" t="s">
        <v>12</v>
      </c>
    </row>
    <row r="4" spans="1:13">
      <c r="A4" s="297" t="s">
        <v>13</v>
      </c>
      <c r="B4" s="29">
        <v>222708</v>
      </c>
      <c r="C4" s="29">
        <v>820274</v>
      </c>
      <c r="D4" s="29">
        <v>13048</v>
      </c>
      <c r="E4" s="29">
        <v>168952</v>
      </c>
      <c r="F4" s="29">
        <v>538032</v>
      </c>
      <c r="G4" s="29">
        <v>782353</v>
      </c>
      <c r="H4" s="29">
        <v>1011552</v>
      </c>
      <c r="I4" s="28" t="s">
        <v>14</v>
      </c>
      <c r="J4" s="29">
        <v>108979</v>
      </c>
      <c r="K4" s="29">
        <v>261186</v>
      </c>
      <c r="L4" s="28" t="s">
        <v>14</v>
      </c>
      <c r="M4" s="29">
        <v>3927084</v>
      </c>
    </row>
    <row r="5" spans="1:13">
      <c r="A5" s="297" t="s">
        <v>15</v>
      </c>
      <c r="B5" s="29">
        <v>83177</v>
      </c>
      <c r="C5" s="29">
        <v>307972</v>
      </c>
      <c r="D5" s="29">
        <v>4923</v>
      </c>
      <c r="E5" s="29">
        <v>63880</v>
      </c>
      <c r="F5" s="29">
        <v>199103</v>
      </c>
      <c r="G5" s="29">
        <v>359173</v>
      </c>
      <c r="H5" s="29">
        <v>378016</v>
      </c>
      <c r="I5" s="28" t="s">
        <v>14</v>
      </c>
      <c r="J5" s="29">
        <v>41459</v>
      </c>
      <c r="K5" s="29">
        <v>95719</v>
      </c>
      <c r="L5" s="28" t="s">
        <v>14</v>
      </c>
      <c r="M5" s="29">
        <v>1533423</v>
      </c>
    </row>
    <row r="6" spans="1:13">
      <c r="A6" s="297" t="s">
        <v>16</v>
      </c>
      <c r="B6" s="29">
        <v>6645</v>
      </c>
      <c r="C6" s="29">
        <v>50197</v>
      </c>
      <c r="D6" s="29">
        <v>408</v>
      </c>
      <c r="E6" s="29">
        <v>8120</v>
      </c>
      <c r="F6" s="29">
        <v>25290</v>
      </c>
      <c r="G6" s="29">
        <v>32040</v>
      </c>
      <c r="H6" s="29">
        <v>39831</v>
      </c>
      <c r="I6" s="28" t="s">
        <v>14</v>
      </c>
      <c r="J6" s="29">
        <v>4272</v>
      </c>
      <c r="K6" s="29">
        <v>3918</v>
      </c>
      <c r="L6" s="28" t="s">
        <v>14</v>
      </c>
      <c r="M6" s="29">
        <v>170720</v>
      </c>
    </row>
    <row r="7" spans="1:13">
      <c r="A7" s="297" t="s">
        <v>17</v>
      </c>
      <c r="B7" s="29">
        <v>27910</v>
      </c>
      <c r="C7" s="29">
        <v>79960</v>
      </c>
      <c r="D7" s="29">
        <v>1820</v>
      </c>
      <c r="E7" s="29">
        <v>24035</v>
      </c>
      <c r="F7" s="29">
        <v>58849</v>
      </c>
      <c r="G7" s="29">
        <v>164046</v>
      </c>
      <c r="H7" s="29">
        <v>138745</v>
      </c>
      <c r="I7" s="28" t="s">
        <v>14</v>
      </c>
      <c r="J7" s="29">
        <v>10215</v>
      </c>
      <c r="K7" s="29">
        <v>31493</v>
      </c>
      <c r="L7" s="28" t="s">
        <v>14</v>
      </c>
      <c r="M7" s="29">
        <v>537075</v>
      </c>
    </row>
    <row r="8" spans="1:13">
      <c r="A8" s="297" t="s">
        <v>18</v>
      </c>
      <c r="B8" s="29">
        <v>10551</v>
      </c>
      <c r="C8" s="29">
        <v>55322</v>
      </c>
      <c r="D8" s="29">
        <v>714</v>
      </c>
      <c r="E8" s="29">
        <v>10784</v>
      </c>
      <c r="F8" s="29">
        <v>33373</v>
      </c>
      <c r="G8" s="29">
        <v>43938</v>
      </c>
      <c r="H8" s="29">
        <v>54480</v>
      </c>
      <c r="I8" s="28" t="s">
        <v>14</v>
      </c>
      <c r="J8" s="29">
        <v>6120</v>
      </c>
      <c r="K8" s="29">
        <v>14469</v>
      </c>
      <c r="L8" s="28" t="s">
        <v>14</v>
      </c>
      <c r="M8" s="29">
        <v>229750</v>
      </c>
    </row>
    <row r="9" spans="1:13">
      <c r="A9" s="297" t="s">
        <v>19</v>
      </c>
      <c r="B9" s="28" t="s">
        <v>14</v>
      </c>
      <c r="C9" s="28" t="s">
        <v>14</v>
      </c>
      <c r="D9" s="28" t="s">
        <v>14</v>
      </c>
      <c r="E9" s="28" t="s">
        <v>14</v>
      </c>
      <c r="F9" s="28" t="s">
        <v>14</v>
      </c>
      <c r="G9" s="28" t="s">
        <v>14</v>
      </c>
      <c r="H9" s="28" t="s">
        <v>14</v>
      </c>
      <c r="I9" s="28" t="s">
        <v>14</v>
      </c>
      <c r="J9" s="28" t="s">
        <v>14</v>
      </c>
      <c r="K9" s="28" t="s">
        <v>14</v>
      </c>
      <c r="L9" s="29">
        <v>523134</v>
      </c>
      <c r="M9" s="29">
        <v>523134</v>
      </c>
    </row>
    <row r="10" spans="1:13">
      <c r="A10" s="297"/>
      <c r="B10" s="28"/>
      <c r="C10" s="28"/>
      <c r="D10" s="28"/>
      <c r="E10" s="28"/>
      <c r="F10" s="28"/>
      <c r="G10" s="28"/>
      <c r="H10" s="28"/>
      <c r="I10" s="28"/>
      <c r="J10" s="28"/>
      <c r="K10" s="28"/>
      <c r="L10" s="29"/>
      <c r="M10" s="29"/>
    </row>
    <row r="11" spans="1:13">
      <c r="A11" s="297" t="s">
        <v>20</v>
      </c>
      <c r="B11" s="28" t="s">
        <v>14</v>
      </c>
      <c r="C11" s="28" t="s">
        <v>14</v>
      </c>
      <c r="D11" s="28" t="s">
        <v>14</v>
      </c>
      <c r="E11" s="28" t="s">
        <v>14</v>
      </c>
      <c r="F11" s="28" t="s">
        <v>14</v>
      </c>
      <c r="G11" s="29">
        <v>292054</v>
      </c>
      <c r="H11" s="29">
        <v>81318</v>
      </c>
      <c r="I11" s="28" t="s">
        <v>14</v>
      </c>
      <c r="J11" s="28" t="s">
        <v>14</v>
      </c>
      <c r="K11" s="28" t="s">
        <v>14</v>
      </c>
      <c r="L11" s="28" t="s">
        <v>14</v>
      </c>
      <c r="M11" s="29">
        <v>373371</v>
      </c>
    </row>
    <row r="12" spans="1:13">
      <c r="A12" s="297" t="s">
        <v>21</v>
      </c>
      <c r="B12" s="28" t="s">
        <v>14</v>
      </c>
      <c r="C12" s="29">
        <v>12</v>
      </c>
      <c r="D12" s="29">
        <v>256</v>
      </c>
      <c r="E12" s="29">
        <v>509</v>
      </c>
      <c r="F12" s="29">
        <v>580</v>
      </c>
      <c r="G12" s="29">
        <v>567</v>
      </c>
      <c r="H12" s="29">
        <v>9075</v>
      </c>
      <c r="I12" s="28" t="s">
        <v>14</v>
      </c>
      <c r="J12" s="28" t="s">
        <v>14</v>
      </c>
      <c r="K12" s="28" t="s">
        <v>14</v>
      </c>
      <c r="L12" s="28" t="s">
        <v>14</v>
      </c>
      <c r="M12" s="29">
        <v>10999</v>
      </c>
    </row>
    <row r="13" spans="1:13">
      <c r="A13" s="297" t="s">
        <v>22</v>
      </c>
      <c r="B13" s="29">
        <v>158</v>
      </c>
      <c r="C13" s="29">
        <v>19017</v>
      </c>
      <c r="D13" s="29">
        <v>139</v>
      </c>
      <c r="E13" s="29">
        <v>4516</v>
      </c>
      <c r="F13" s="29">
        <v>10031</v>
      </c>
      <c r="G13" s="29">
        <v>28036</v>
      </c>
      <c r="H13" s="29">
        <v>37771</v>
      </c>
      <c r="I13" s="28" t="s">
        <v>14</v>
      </c>
      <c r="J13" s="29">
        <v>357</v>
      </c>
      <c r="K13" s="28" t="s">
        <v>14</v>
      </c>
      <c r="L13" s="28" t="s">
        <v>14</v>
      </c>
      <c r="M13" s="29">
        <v>100024</v>
      </c>
    </row>
    <row r="14" spans="1:13">
      <c r="A14" s="297" t="s">
        <v>23</v>
      </c>
      <c r="B14" s="29">
        <v>1230</v>
      </c>
      <c r="C14" s="29">
        <v>96219</v>
      </c>
      <c r="D14" s="29">
        <v>266</v>
      </c>
      <c r="E14" s="29">
        <v>4228</v>
      </c>
      <c r="F14" s="29">
        <v>13524</v>
      </c>
      <c r="G14" s="29">
        <v>51318</v>
      </c>
      <c r="H14" s="29">
        <v>36286</v>
      </c>
      <c r="I14" s="28" t="s">
        <v>14</v>
      </c>
      <c r="J14" s="29">
        <v>6746</v>
      </c>
      <c r="K14" s="29">
        <v>32181</v>
      </c>
      <c r="L14" s="28" t="s">
        <v>14</v>
      </c>
      <c r="M14" s="29">
        <v>241999</v>
      </c>
    </row>
    <row r="15" spans="1:13">
      <c r="A15" s="297" t="s">
        <v>24</v>
      </c>
      <c r="B15" s="29">
        <v>202</v>
      </c>
      <c r="C15" s="29">
        <v>146</v>
      </c>
      <c r="D15" s="29">
        <v>1</v>
      </c>
      <c r="E15" s="29">
        <v>175</v>
      </c>
      <c r="F15" s="29">
        <v>115</v>
      </c>
      <c r="G15" s="29">
        <v>19</v>
      </c>
      <c r="H15" s="29">
        <v>48</v>
      </c>
      <c r="I15" s="28" t="s">
        <v>14</v>
      </c>
      <c r="J15" s="29">
        <v>4660</v>
      </c>
      <c r="K15" s="29">
        <v>70</v>
      </c>
      <c r="L15" s="28" t="s">
        <v>14</v>
      </c>
      <c r="M15" s="29">
        <v>5435</v>
      </c>
    </row>
    <row r="16" spans="1:13">
      <c r="A16" s="297" t="s">
        <v>25</v>
      </c>
      <c r="B16" s="29">
        <v>1463</v>
      </c>
      <c r="C16" s="29">
        <v>1610</v>
      </c>
      <c r="D16" s="28" t="s">
        <v>14</v>
      </c>
      <c r="E16" s="29">
        <v>502</v>
      </c>
      <c r="F16" s="29">
        <v>697</v>
      </c>
      <c r="G16" s="29">
        <v>220</v>
      </c>
      <c r="H16" s="29">
        <v>3060</v>
      </c>
      <c r="I16" s="28" t="s">
        <v>14</v>
      </c>
      <c r="J16" s="29">
        <v>800</v>
      </c>
      <c r="K16" s="29">
        <v>2455</v>
      </c>
      <c r="L16" s="28" t="s">
        <v>14</v>
      </c>
      <c r="M16" s="29">
        <v>10806</v>
      </c>
    </row>
    <row r="17" spans="1:13">
      <c r="A17" s="297" t="s">
        <v>26</v>
      </c>
      <c r="B17" s="29">
        <v>7892</v>
      </c>
      <c r="C17" s="29">
        <v>59974</v>
      </c>
      <c r="D17" s="29">
        <v>411</v>
      </c>
      <c r="E17" s="29">
        <v>5667</v>
      </c>
      <c r="F17" s="29">
        <v>62796</v>
      </c>
      <c r="G17" s="29">
        <v>3072</v>
      </c>
      <c r="H17" s="29">
        <v>47196</v>
      </c>
      <c r="I17" s="28" t="s">
        <v>14</v>
      </c>
      <c r="J17" s="29">
        <v>4140</v>
      </c>
      <c r="K17" s="29">
        <v>32114</v>
      </c>
      <c r="L17" s="28" t="s">
        <v>14</v>
      </c>
      <c r="M17" s="29">
        <v>223261</v>
      </c>
    </row>
    <row r="18" spans="1:13">
      <c r="A18" s="297"/>
      <c r="B18" s="29"/>
      <c r="C18" s="29"/>
      <c r="D18" s="29"/>
      <c r="E18" s="29"/>
      <c r="F18" s="29"/>
      <c r="G18" s="29"/>
      <c r="H18" s="29"/>
      <c r="I18" s="28"/>
      <c r="J18" s="29"/>
      <c r="K18" s="29"/>
      <c r="L18" s="28"/>
      <c r="M18" s="29"/>
    </row>
    <row r="19" spans="1:13">
      <c r="A19" s="297" t="s">
        <v>27</v>
      </c>
      <c r="B19" s="29">
        <v>2974</v>
      </c>
      <c r="C19" s="29">
        <v>2027</v>
      </c>
      <c r="D19" s="29">
        <v>22</v>
      </c>
      <c r="E19" s="28" t="s">
        <v>14</v>
      </c>
      <c r="F19" s="29">
        <v>2679</v>
      </c>
      <c r="G19" s="29">
        <v>2051</v>
      </c>
      <c r="H19" s="29">
        <v>10192</v>
      </c>
      <c r="I19" s="28" t="s">
        <v>14</v>
      </c>
      <c r="J19" s="29">
        <v>121</v>
      </c>
      <c r="K19" s="29">
        <v>1040</v>
      </c>
      <c r="L19" s="28" t="s">
        <v>14</v>
      </c>
      <c r="M19" s="29">
        <v>21107</v>
      </c>
    </row>
    <row r="20" spans="1:13">
      <c r="A20" s="297" t="s">
        <v>28</v>
      </c>
      <c r="B20" s="29">
        <v>324</v>
      </c>
      <c r="C20" s="29">
        <v>2</v>
      </c>
      <c r="D20" s="28" t="s">
        <v>14</v>
      </c>
      <c r="E20" s="28" t="s">
        <v>14</v>
      </c>
      <c r="F20" s="29">
        <v>293</v>
      </c>
      <c r="G20" s="29">
        <v>32</v>
      </c>
      <c r="H20" s="29">
        <v>180</v>
      </c>
      <c r="I20" s="28" t="s">
        <v>14</v>
      </c>
      <c r="J20" s="29">
        <v>5</v>
      </c>
      <c r="K20" s="29">
        <v>33</v>
      </c>
      <c r="L20" s="28" t="s">
        <v>14</v>
      </c>
      <c r="M20" s="29">
        <v>869</v>
      </c>
    </row>
    <row r="21" spans="1:13">
      <c r="A21" s="297" t="s">
        <v>29</v>
      </c>
      <c r="B21" s="29">
        <v>2060</v>
      </c>
      <c r="C21" s="29">
        <v>1668</v>
      </c>
      <c r="D21" s="29">
        <v>75</v>
      </c>
      <c r="E21" s="29">
        <v>657</v>
      </c>
      <c r="F21" s="29">
        <v>2482</v>
      </c>
      <c r="G21" s="29">
        <v>2132</v>
      </c>
      <c r="H21" s="29">
        <v>3831</v>
      </c>
      <c r="I21" s="28" t="s">
        <v>14</v>
      </c>
      <c r="J21" s="29">
        <v>796</v>
      </c>
      <c r="K21" s="29">
        <v>1014</v>
      </c>
      <c r="L21" s="28" t="s">
        <v>14</v>
      </c>
      <c r="M21" s="29">
        <v>14715</v>
      </c>
    </row>
    <row r="22" spans="1:13">
      <c r="A22" s="297" t="s">
        <v>30</v>
      </c>
      <c r="B22" s="29">
        <v>3401</v>
      </c>
      <c r="C22" s="29">
        <v>4946</v>
      </c>
      <c r="D22" s="28" t="s">
        <v>14</v>
      </c>
      <c r="E22" s="28" t="s">
        <v>14</v>
      </c>
      <c r="F22" s="29">
        <v>1086</v>
      </c>
      <c r="G22" s="28" t="s">
        <v>14</v>
      </c>
      <c r="H22" s="29">
        <v>11130</v>
      </c>
      <c r="I22" s="28" t="s">
        <v>14</v>
      </c>
      <c r="J22" s="29">
        <v>460</v>
      </c>
      <c r="K22" s="28" t="s">
        <v>14</v>
      </c>
      <c r="L22" s="28" t="s">
        <v>14</v>
      </c>
      <c r="M22" s="29">
        <v>21024</v>
      </c>
    </row>
    <row r="23" spans="1:13">
      <c r="A23" s="297" t="s">
        <v>331</v>
      </c>
      <c r="B23" s="29">
        <v>0</v>
      </c>
      <c r="C23" s="28" t="s">
        <v>14</v>
      </c>
      <c r="D23" s="28" t="s">
        <v>14</v>
      </c>
      <c r="E23" s="28" t="s">
        <v>14</v>
      </c>
      <c r="F23" s="28" t="s">
        <v>14</v>
      </c>
      <c r="G23" s="28" t="s">
        <v>14</v>
      </c>
      <c r="H23" s="28" t="s">
        <v>14</v>
      </c>
      <c r="I23" s="28" t="s">
        <v>14</v>
      </c>
      <c r="J23" s="28" t="s">
        <v>14</v>
      </c>
      <c r="K23" s="28" t="s">
        <v>14</v>
      </c>
      <c r="L23" s="28" t="s">
        <v>14</v>
      </c>
      <c r="M23" s="29">
        <v>0</v>
      </c>
    </row>
    <row r="24" spans="1:13">
      <c r="A24" s="297"/>
      <c r="B24" s="29"/>
      <c r="C24" s="28"/>
      <c r="D24" s="28"/>
      <c r="E24" s="28"/>
      <c r="F24" s="28"/>
      <c r="G24" s="28"/>
      <c r="H24" s="28"/>
      <c r="I24" s="28"/>
      <c r="J24" s="28"/>
      <c r="K24" s="28"/>
      <c r="L24" s="28"/>
      <c r="M24" s="29"/>
    </row>
    <row r="25" spans="1:13">
      <c r="A25" s="297" t="s">
        <v>31</v>
      </c>
      <c r="B25" s="29">
        <v>380</v>
      </c>
      <c r="C25" s="28" t="s">
        <v>14</v>
      </c>
      <c r="D25" s="28" t="s">
        <v>14</v>
      </c>
      <c r="E25" s="28" t="s">
        <v>14</v>
      </c>
      <c r="F25" s="29">
        <v>162</v>
      </c>
      <c r="G25" s="29">
        <v>748</v>
      </c>
      <c r="H25" s="29">
        <v>1457</v>
      </c>
      <c r="I25" s="28" t="s">
        <v>14</v>
      </c>
      <c r="J25" s="29">
        <v>37</v>
      </c>
      <c r="K25" s="29">
        <v>110</v>
      </c>
      <c r="L25" s="28" t="s">
        <v>14</v>
      </c>
      <c r="M25" s="29">
        <v>2894</v>
      </c>
    </row>
    <row r="26" spans="1:13">
      <c r="A26" s="297" t="s">
        <v>33</v>
      </c>
      <c r="B26" s="28" t="s">
        <v>14</v>
      </c>
      <c r="C26" s="28" t="s">
        <v>14</v>
      </c>
      <c r="D26" s="28" t="s">
        <v>14</v>
      </c>
      <c r="E26" s="28" t="s">
        <v>14</v>
      </c>
      <c r="F26" s="28" t="s">
        <v>14</v>
      </c>
      <c r="G26" s="28" t="s">
        <v>14</v>
      </c>
      <c r="H26" s="29">
        <v>0</v>
      </c>
      <c r="I26" s="28" t="s">
        <v>14</v>
      </c>
      <c r="J26" s="29">
        <v>173351</v>
      </c>
      <c r="K26" s="28" t="s">
        <v>14</v>
      </c>
      <c r="L26" s="28" t="s">
        <v>14</v>
      </c>
      <c r="M26" s="29">
        <v>173351</v>
      </c>
    </row>
    <row r="27" spans="1:13">
      <c r="A27" s="297" t="s">
        <v>34</v>
      </c>
      <c r="B27" s="28" t="s">
        <v>14</v>
      </c>
      <c r="C27" s="28" t="s">
        <v>14</v>
      </c>
      <c r="D27" s="28" t="s">
        <v>14</v>
      </c>
      <c r="E27" s="28" t="s">
        <v>14</v>
      </c>
      <c r="F27" s="28" t="s">
        <v>14</v>
      </c>
      <c r="G27" s="28" t="s">
        <v>14</v>
      </c>
      <c r="H27" s="28" t="s">
        <v>14</v>
      </c>
      <c r="I27" s="28" t="s">
        <v>14</v>
      </c>
      <c r="J27" s="29">
        <v>199136</v>
      </c>
      <c r="K27" s="28" t="s">
        <v>14</v>
      </c>
      <c r="L27" s="28" t="s">
        <v>14</v>
      </c>
      <c r="M27" s="29">
        <v>199136</v>
      </c>
    </row>
    <row r="28" spans="1:13">
      <c r="A28" s="297" t="s">
        <v>35</v>
      </c>
      <c r="B28" s="29">
        <v>453</v>
      </c>
      <c r="C28" s="29">
        <v>2518</v>
      </c>
      <c r="D28" s="28" t="s">
        <v>14</v>
      </c>
      <c r="E28" s="29">
        <v>75685</v>
      </c>
      <c r="F28" s="29">
        <v>41654</v>
      </c>
      <c r="G28" s="29">
        <v>1806</v>
      </c>
      <c r="H28" s="29">
        <v>4185</v>
      </c>
      <c r="I28" s="29">
        <v>27559</v>
      </c>
      <c r="J28" s="29">
        <v>92</v>
      </c>
      <c r="K28" s="29">
        <v>47</v>
      </c>
      <c r="L28" s="28" t="s">
        <v>14</v>
      </c>
      <c r="M28" s="29">
        <v>153998</v>
      </c>
    </row>
    <row r="29" spans="1:13">
      <c r="A29" s="297" t="s">
        <v>36</v>
      </c>
      <c r="B29" s="29">
        <v>42</v>
      </c>
      <c r="C29" s="29">
        <v>80144</v>
      </c>
      <c r="D29" s="29">
        <v>66</v>
      </c>
      <c r="E29" s="29">
        <v>4278</v>
      </c>
      <c r="F29" s="29">
        <v>64996</v>
      </c>
      <c r="G29" s="29">
        <v>3070</v>
      </c>
      <c r="H29" s="29">
        <v>2587</v>
      </c>
      <c r="I29" s="28" t="s">
        <v>14</v>
      </c>
      <c r="J29" s="29">
        <v>25976</v>
      </c>
      <c r="K29" s="29">
        <v>1149</v>
      </c>
      <c r="L29" s="28" t="s">
        <v>14</v>
      </c>
      <c r="M29" s="29">
        <v>182309</v>
      </c>
    </row>
    <row r="30" spans="1:13">
      <c r="A30" s="297"/>
      <c r="B30" s="29"/>
      <c r="C30" s="29"/>
      <c r="D30" s="29"/>
      <c r="E30" s="29"/>
      <c r="F30" s="29"/>
      <c r="G30" s="29"/>
      <c r="H30" s="29"/>
      <c r="I30" s="28"/>
      <c r="J30" s="29"/>
      <c r="K30" s="29"/>
      <c r="L30" s="28"/>
      <c r="M30" s="29"/>
    </row>
    <row r="31" spans="1:13">
      <c r="A31" s="297" t="s">
        <v>37</v>
      </c>
      <c r="B31" s="28" t="s">
        <v>14</v>
      </c>
      <c r="C31" s="28" t="s">
        <v>14</v>
      </c>
      <c r="D31" s="28" t="s">
        <v>14</v>
      </c>
      <c r="E31" s="28" t="s">
        <v>14</v>
      </c>
      <c r="F31" s="28" t="s">
        <v>14</v>
      </c>
      <c r="G31" s="29">
        <v>169104</v>
      </c>
      <c r="H31" s="28" t="s">
        <v>14</v>
      </c>
      <c r="I31" s="29">
        <v>2392860</v>
      </c>
      <c r="J31" s="29">
        <v>-4277</v>
      </c>
      <c r="K31" s="28" t="s">
        <v>14</v>
      </c>
      <c r="L31" s="28" t="s">
        <v>14</v>
      </c>
      <c r="M31" s="29">
        <v>2557687</v>
      </c>
    </row>
    <row r="32" spans="1:13">
      <c r="A32" s="297" t="s">
        <v>38</v>
      </c>
      <c r="B32" s="28" t="s">
        <v>14</v>
      </c>
      <c r="C32" s="29">
        <v>57180</v>
      </c>
      <c r="D32" s="28" t="s">
        <v>14</v>
      </c>
      <c r="E32" s="28" t="s">
        <v>14</v>
      </c>
      <c r="F32" s="29">
        <v>12644</v>
      </c>
      <c r="G32" s="29">
        <v>18915</v>
      </c>
      <c r="H32" s="28" t="s">
        <v>14</v>
      </c>
      <c r="I32" s="28" t="s">
        <v>14</v>
      </c>
      <c r="J32" s="28" t="s">
        <v>14</v>
      </c>
      <c r="K32" s="29">
        <v>656</v>
      </c>
      <c r="L32" s="28" t="s">
        <v>14</v>
      </c>
      <c r="M32" s="29">
        <v>89395</v>
      </c>
    </row>
    <row r="33" spans="1:13">
      <c r="A33" s="297" t="s">
        <v>40</v>
      </c>
      <c r="B33" s="29">
        <v>16793</v>
      </c>
      <c r="C33" s="29">
        <v>239380</v>
      </c>
      <c r="D33" s="29">
        <v>645</v>
      </c>
      <c r="E33" s="29">
        <v>19782</v>
      </c>
      <c r="F33" s="29">
        <v>113986</v>
      </c>
      <c r="G33" s="29">
        <v>93929</v>
      </c>
      <c r="H33" s="29">
        <v>76857</v>
      </c>
      <c r="I33" s="28" t="s">
        <v>14</v>
      </c>
      <c r="J33" s="29">
        <v>52018</v>
      </c>
      <c r="K33" s="29">
        <v>5066</v>
      </c>
      <c r="L33" s="28" t="s">
        <v>14</v>
      </c>
      <c r="M33" s="29">
        <v>618455</v>
      </c>
    </row>
    <row r="34" spans="1:13">
      <c r="A34" s="297" t="s">
        <v>41</v>
      </c>
      <c r="B34" s="28" t="s">
        <v>14</v>
      </c>
      <c r="C34" s="29">
        <v>198681</v>
      </c>
      <c r="D34" s="29">
        <v>4</v>
      </c>
      <c r="E34" s="29">
        <v>70527</v>
      </c>
      <c r="F34" s="29">
        <v>23662</v>
      </c>
      <c r="G34" s="29">
        <v>1463</v>
      </c>
      <c r="H34" s="29">
        <v>155</v>
      </c>
      <c r="I34" s="28" t="s">
        <v>14</v>
      </c>
      <c r="J34" s="28" t="s">
        <v>14</v>
      </c>
      <c r="K34" s="28" t="s">
        <v>14</v>
      </c>
      <c r="L34" s="28" t="s">
        <v>14</v>
      </c>
      <c r="M34" s="29">
        <v>294493</v>
      </c>
    </row>
    <row r="35" spans="1:13">
      <c r="A35" s="297" t="s">
        <v>42</v>
      </c>
      <c r="B35" s="28" t="s">
        <v>14</v>
      </c>
      <c r="C35" s="28" t="s">
        <v>14</v>
      </c>
      <c r="D35" s="28" t="s">
        <v>14</v>
      </c>
      <c r="E35" s="29">
        <v>69291</v>
      </c>
      <c r="F35" s="28" t="s">
        <v>14</v>
      </c>
      <c r="G35" s="28" t="s">
        <v>14</v>
      </c>
      <c r="H35" s="28" t="s">
        <v>14</v>
      </c>
      <c r="I35" s="28" t="s">
        <v>14</v>
      </c>
      <c r="J35" s="28" t="s">
        <v>14</v>
      </c>
      <c r="K35" s="28" t="s">
        <v>14</v>
      </c>
      <c r="L35" s="28" t="s">
        <v>14</v>
      </c>
      <c r="M35" s="29">
        <v>69291</v>
      </c>
    </row>
    <row r="36" spans="1:13">
      <c r="A36" s="297" t="s">
        <v>43</v>
      </c>
      <c r="B36" s="28" t="s">
        <v>14</v>
      </c>
      <c r="C36" s="28" t="s">
        <v>14</v>
      </c>
      <c r="D36" s="28" t="s">
        <v>14</v>
      </c>
      <c r="E36" s="29">
        <v>75681</v>
      </c>
      <c r="F36" s="28" t="s">
        <v>14</v>
      </c>
      <c r="G36" s="28" t="s">
        <v>14</v>
      </c>
      <c r="H36" s="28" t="s">
        <v>14</v>
      </c>
      <c r="I36" s="28" t="s">
        <v>14</v>
      </c>
      <c r="J36" s="28" t="s">
        <v>14</v>
      </c>
      <c r="K36" s="28" t="s">
        <v>14</v>
      </c>
      <c r="L36" s="28" t="s">
        <v>14</v>
      </c>
      <c r="M36" s="29">
        <v>75681</v>
      </c>
    </row>
    <row r="37" spans="1:13">
      <c r="A37" s="297" t="s">
        <v>44</v>
      </c>
      <c r="B37" s="28" t="s">
        <v>14</v>
      </c>
      <c r="C37" s="28" t="s">
        <v>14</v>
      </c>
      <c r="D37" s="28" t="s">
        <v>14</v>
      </c>
      <c r="E37" s="28" t="s">
        <v>14</v>
      </c>
      <c r="F37" s="28" t="s">
        <v>14</v>
      </c>
      <c r="G37" s="28" t="s">
        <v>14</v>
      </c>
      <c r="H37" s="28" t="s">
        <v>14</v>
      </c>
      <c r="I37" s="29">
        <v>7503</v>
      </c>
      <c r="J37" s="28" t="s">
        <v>14</v>
      </c>
      <c r="K37" s="28" t="s">
        <v>14</v>
      </c>
      <c r="L37" s="28" t="s">
        <v>14</v>
      </c>
      <c r="M37" s="29">
        <v>7503</v>
      </c>
    </row>
    <row r="38" spans="1:13">
      <c r="A38" s="297"/>
      <c r="B38" s="28"/>
      <c r="C38" s="28"/>
      <c r="D38" s="28"/>
      <c r="E38" s="28"/>
      <c r="F38" s="28"/>
      <c r="G38" s="28"/>
      <c r="H38" s="28"/>
      <c r="I38" s="29"/>
      <c r="J38" s="28"/>
      <c r="K38" s="28"/>
      <c r="L38" s="28"/>
      <c r="M38" s="29"/>
    </row>
    <row r="39" spans="1:13">
      <c r="A39" s="297"/>
      <c r="B39" s="28"/>
      <c r="C39" s="28"/>
      <c r="D39" s="28"/>
      <c r="E39" s="28"/>
      <c r="F39" s="28"/>
      <c r="G39" s="28"/>
      <c r="H39" s="28"/>
      <c r="I39" s="29"/>
      <c r="J39" s="28"/>
      <c r="K39" s="28"/>
      <c r="L39" s="28"/>
      <c r="M39" s="29"/>
    </row>
    <row r="40" spans="1:13">
      <c r="A40" s="297"/>
      <c r="B40" s="28"/>
      <c r="C40" s="28"/>
      <c r="D40" s="28"/>
      <c r="E40" s="28"/>
      <c r="F40" s="28"/>
      <c r="G40" s="28"/>
      <c r="H40" s="28"/>
      <c r="I40" s="29"/>
      <c r="J40" s="28"/>
      <c r="K40" s="28"/>
      <c r="L40" s="28"/>
      <c r="M40" s="29"/>
    </row>
    <row r="41" spans="1:13">
      <c r="A41" s="297" t="s">
        <v>45</v>
      </c>
      <c r="B41" s="28" t="s">
        <v>14</v>
      </c>
      <c r="C41" s="28" t="s">
        <v>14</v>
      </c>
      <c r="D41" s="28" t="s">
        <v>14</v>
      </c>
      <c r="E41" s="28" t="s">
        <v>14</v>
      </c>
      <c r="F41" s="28" t="s">
        <v>14</v>
      </c>
      <c r="G41" s="28" t="s">
        <v>14</v>
      </c>
      <c r="H41" s="28" t="s">
        <v>14</v>
      </c>
      <c r="I41" s="29">
        <v>-10429</v>
      </c>
      <c r="J41" s="28" t="s">
        <v>14</v>
      </c>
      <c r="K41" s="28" t="s">
        <v>14</v>
      </c>
      <c r="L41" s="28" t="s">
        <v>14</v>
      </c>
      <c r="M41" s="29">
        <v>-10429</v>
      </c>
    </row>
    <row r="42" spans="1:13">
      <c r="A42" s="297" t="s">
        <v>46</v>
      </c>
      <c r="B42" s="29">
        <v>0</v>
      </c>
      <c r="C42" s="29">
        <v>0</v>
      </c>
      <c r="D42" s="29">
        <v>0</v>
      </c>
      <c r="E42" s="29">
        <v>0</v>
      </c>
      <c r="F42" s="29">
        <v>2</v>
      </c>
      <c r="G42" s="29">
        <v>0</v>
      </c>
      <c r="H42" s="29">
        <v>0</v>
      </c>
      <c r="I42" s="28" t="s">
        <v>14</v>
      </c>
      <c r="J42" s="29">
        <v>0</v>
      </c>
      <c r="K42" s="29">
        <v>0</v>
      </c>
      <c r="L42" s="28" t="s">
        <v>14</v>
      </c>
      <c r="M42" s="29">
        <v>2</v>
      </c>
    </row>
    <row r="43" spans="1:13">
      <c r="A43" s="297" t="s">
        <v>47</v>
      </c>
      <c r="B43" s="29">
        <v>0</v>
      </c>
      <c r="C43" s="29">
        <v>0</v>
      </c>
      <c r="D43" s="29">
        <v>0</v>
      </c>
      <c r="E43" s="29">
        <v>0</v>
      </c>
      <c r="F43" s="29">
        <v>0</v>
      </c>
      <c r="G43" s="29">
        <v>0</v>
      </c>
      <c r="H43" s="29">
        <v>0</v>
      </c>
      <c r="I43" s="28" t="s">
        <v>14</v>
      </c>
      <c r="J43" s="29">
        <v>0</v>
      </c>
      <c r="K43" s="29">
        <v>0</v>
      </c>
      <c r="L43" s="28" t="s">
        <v>14</v>
      </c>
      <c r="M43" s="29">
        <v>0</v>
      </c>
    </row>
    <row r="44" spans="1:13">
      <c r="A44" s="297" t="s">
        <v>48</v>
      </c>
      <c r="B44" s="29">
        <v>0</v>
      </c>
      <c r="C44" s="29">
        <v>0</v>
      </c>
      <c r="D44" s="28" t="s">
        <v>14</v>
      </c>
      <c r="E44" s="29">
        <v>18</v>
      </c>
      <c r="F44" s="29">
        <v>0</v>
      </c>
      <c r="G44" s="29">
        <v>0</v>
      </c>
      <c r="H44" s="29">
        <v>0</v>
      </c>
      <c r="I44" s="28" t="s">
        <v>14</v>
      </c>
      <c r="J44" s="29">
        <v>0</v>
      </c>
      <c r="K44" s="29">
        <v>0</v>
      </c>
      <c r="L44" s="28" t="s">
        <v>14</v>
      </c>
      <c r="M44" s="29">
        <v>18</v>
      </c>
    </row>
    <row r="45" spans="1:13">
      <c r="A45" s="297" t="s">
        <v>49</v>
      </c>
      <c r="B45" s="29">
        <v>2411</v>
      </c>
      <c r="C45" s="29">
        <v>442</v>
      </c>
      <c r="D45" s="28" t="s">
        <v>14</v>
      </c>
      <c r="E45" s="28" t="s">
        <v>14</v>
      </c>
      <c r="F45" s="28" t="s">
        <v>14</v>
      </c>
      <c r="G45" s="29">
        <v>189</v>
      </c>
      <c r="H45" s="29">
        <v>748</v>
      </c>
      <c r="I45" s="28" t="s">
        <v>14</v>
      </c>
      <c r="J45" s="29">
        <v>1492</v>
      </c>
      <c r="K45" s="29">
        <v>359</v>
      </c>
      <c r="L45" s="28" t="s">
        <v>14</v>
      </c>
      <c r="M45" s="29">
        <v>5640</v>
      </c>
    </row>
    <row r="46" spans="1:13">
      <c r="A46" s="297" t="s">
        <v>50</v>
      </c>
      <c r="B46" s="29">
        <v>1783</v>
      </c>
      <c r="C46" s="28" t="s">
        <v>14</v>
      </c>
      <c r="D46" s="28" t="s">
        <v>14</v>
      </c>
      <c r="E46" s="28" t="s">
        <v>14</v>
      </c>
      <c r="F46" s="28" t="s">
        <v>14</v>
      </c>
      <c r="G46" s="28" t="s">
        <v>14</v>
      </c>
      <c r="H46" s="29">
        <v>938</v>
      </c>
      <c r="I46" s="28" t="s">
        <v>14</v>
      </c>
      <c r="J46" s="28" t="s">
        <v>14</v>
      </c>
      <c r="K46" s="29">
        <v>72</v>
      </c>
      <c r="L46" s="28" t="s">
        <v>14</v>
      </c>
      <c r="M46" s="29">
        <v>2793</v>
      </c>
    </row>
    <row r="47" spans="1:13">
      <c r="A47" s="297" t="s">
        <v>51</v>
      </c>
      <c r="B47" s="29">
        <v>712</v>
      </c>
      <c r="C47" s="29">
        <v>120</v>
      </c>
      <c r="D47" s="28" t="s">
        <v>14</v>
      </c>
      <c r="E47" s="28" t="s">
        <v>14</v>
      </c>
      <c r="F47" s="28" t="s">
        <v>14</v>
      </c>
      <c r="G47" s="28" t="s">
        <v>14</v>
      </c>
      <c r="H47" s="28" t="s">
        <v>14</v>
      </c>
      <c r="I47" s="28" t="s">
        <v>14</v>
      </c>
      <c r="J47" s="29">
        <v>207</v>
      </c>
      <c r="K47" s="29">
        <v>106</v>
      </c>
      <c r="L47" s="28" t="s">
        <v>14</v>
      </c>
      <c r="M47" s="29">
        <v>1145</v>
      </c>
    </row>
    <row r="48" spans="1:13">
      <c r="A48" s="297" t="s">
        <v>330</v>
      </c>
      <c r="B48" s="29">
        <v>50</v>
      </c>
      <c r="C48" s="28" t="s">
        <v>14</v>
      </c>
      <c r="D48" s="28" t="s">
        <v>14</v>
      </c>
      <c r="E48" s="28" t="s">
        <v>14</v>
      </c>
      <c r="F48" s="28" t="s">
        <v>14</v>
      </c>
      <c r="G48" s="28" t="s">
        <v>14</v>
      </c>
      <c r="H48" s="28" t="s">
        <v>14</v>
      </c>
      <c r="I48" s="28" t="s">
        <v>14</v>
      </c>
      <c r="J48" s="28" t="s">
        <v>14</v>
      </c>
      <c r="K48" s="28" t="s">
        <v>14</v>
      </c>
      <c r="L48" s="28" t="s">
        <v>14</v>
      </c>
      <c r="M48" s="29">
        <v>50</v>
      </c>
    </row>
    <row r="49" spans="1:13">
      <c r="A49" s="297"/>
      <c r="B49" s="29"/>
      <c r="C49" s="28"/>
      <c r="D49" s="28"/>
      <c r="E49" s="28"/>
      <c r="F49" s="28"/>
      <c r="G49" s="28"/>
      <c r="H49" s="28"/>
      <c r="I49" s="28"/>
      <c r="J49" s="28"/>
      <c r="K49" s="28"/>
      <c r="L49" s="28"/>
      <c r="M49" s="29"/>
    </row>
    <row r="50" spans="1:13">
      <c r="A50" s="297" t="s">
        <v>52</v>
      </c>
      <c r="B50" s="28" t="s">
        <v>14</v>
      </c>
      <c r="C50" s="28" t="s">
        <v>14</v>
      </c>
      <c r="D50" s="28" t="s">
        <v>14</v>
      </c>
      <c r="E50" s="28" t="s">
        <v>14</v>
      </c>
      <c r="F50" s="28" t="s">
        <v>14</v>
      </c>
      <c r="G50" s="28" t="s">
        <v>14</v>
      </c>
      <c r="H50" s="28" t="s">
        <v>14</v>
      </c>
      <c r="I50" s="29">
        <v>808294</v>
      </c>
      <c r="J50" s="28" t="s">
        <v>14</v>
      </c>
      <c r="K50" s="28" t="s">
        <v>14</v>
      </c>
      <c r="L50" s="28" t="s">
        <v>14</v>
      </c>
      <c r="M50" s="29">
        <v>808294</v>
      </c>
    </row>
    <row r="51" spans="1:13">
      <c r="A51" s="297" t="s">
        <v>53</v>
      </c>
      <c r="B51" s="28" t="s">
        <v>14</v>
      </c>
      <c r="C51" s="28" t="s">
        <v>14</v>
      </c>
      <c r="D51" s="29">
        <v>6465</v>
      </c>
      <c r="E51" s="29">
        <v>52250</v>
      </c>
      <c r="F51" s="28" t="s">
        <v>14</v>
      </c>
      <c r="G51" s="28" t="s">
        <v>14</v>
      </c>
      <c r="H51" s="28" t="s">
        <v>14</v>
      </c>
      <c r="I51" s="28" t="s">
        <v>14</v>
      </c>
      <c r="J51" s="28" t="s">
        <v>14</v>
      </c>
      <c r="K51" s="28" t="s">
        <v>14</v>
      </c>
      <c r="L51" s="28" t="s">
        <v>14</v>
      </c>
      <c r="M51" s="29">
        <v>58715</v>
      </c>
    </row>
    <row r="52" spans="1:13">
      <c r="A52" s="297" t="s">
        <v>54</v>
      </c>
      <c r="B52" s="28" t="s">
        <v>14</v>
      </c>
      <c r="C52" s="28" t="s">
        <v>14</v>
      </c>
      <c r="D52" s="29">
        <v>2535</v>
      </c>
      <c r="E52" s="29">
        <v>28109</v>
      </c>
      <c r="F52" s="28" t="s">
        <v>14</v>
      </c>
      <c r="G52" s="28" t="s">
        <v>14</v>
      </c>
      <c r="H52" s="28" t="s">
        <v>14</v>
      </c>
      <c r="I52" s="28" t="s">
        <v>14</v>
      </c>
      <c r="J52" s="28" t="s">
        <v>14</v>
      </c>
      <c r="K52" s="28" t="s">
        <v>14</v>
      </c>
      <c r="L52" s="28" t="s">
        <v>14</v>
      </c>
      <c r="M52" s="29">
        <v>30644</v>
      </c>
    </row>
    <row r="53" spans="1:13">
      <c r="A53" s="297" t="s">
        <v>55</v>
      </c>
      <c r="B53" s="29">
        <v>686</v>
      </c>
      <c r="C53" s="29">
        <v>8389</v>
      </c>
      <c r="D53" s="29">
        <v>30</v>
      </c>
      <c r="E53" s="29">
        <v>438</v>
      </c>
      <c r="F53" s="29">
        <v>3613</v>
      </c>
      <c r="G53" s="29">
        <v>925</v>
      </c>
      <c r="H53" s="29">
        <v>597</v>
      </c>
      <c r="I53" s="28" t="s">
        <v>14</v>
      </c>
      <c r="J53" s="29">
        <v>3229</v>
      </c>
      <c r="K53" s="29">
        <v>135</v>
      </c>
      <c r="L53" s="28" t="s">
        <v>14</v>
      </c>
      <c r="M53" s="29">
        <v>18043</v>
      </c>
    </row>
    <row r="54" spans="1:13">
      <c r="A54" s="297" t="s">
        <v>56</v>
      </c>
      <c r="B54" s="29">
        <v>719</v>
      </c>
      <c r="C54" s="29">
        <v>8389</v>
      </c>
      <c r="D54" s="29">
        <v>30</v>
      </c>
      <c r="E54" s="29">
        <v>438</v>
      </c>
      <c r="F54" s="29">
        <v>3062</v>
      </c>
      <c r="G54" s="29">
        <v>925</v>
      </c>
      <c r="H54" s="29">
        <v>597</v>
      </c>
      <c r="I54" s="28" t="s">
        <v>14</v>
      </c>
      <c r="J54" s="29">
        <v>3222</v>
      </c>
      <c r="K54" s="29">
        <v>135</v>
      </c>
      <c r="L54" s="28" t="s">
        <v>14</v>
      </c>
      <c r="M54" s="29">
        <v>17518</v>
      </c>
    </row>
    <row r="55" spans="1:13">
      <c r="A55" s="297"/>
      <c r="B55" s="29"/>
      <c r="C55" s="29"/>
      <c r="D55" s="29"/>
      <c r="E55" s="29"/>
      <c r="F55" s="29"/>
      <c r="G55" s="29"/>
      <c r="H55" s="29"/>
      <c r="I55" s="28"/>
      <c r="J55" s="29"/>
      <c r="K55" s="29"/>
      <c r="L55" s="28"/>
      <c r="M55" s="29"/>
    </row>
    <row r="56" spans="1:13">
      <c r="A56" s="297" t="s">
        <v>57</v>
      </c>
      <c r="B56" s="29">
        <v>822</v>
      </c>
      <c r="C56" s="29">
        <v>4019</v>
      </c>
      <c r="D56" s="29">
        <v>66</v>
      </c>
      <c r="E56" s="29">
        <v>1115</v>
      </c>
      <c r="F56" s="29">
        <v>11737</v>
      </c>
      <c r="G56" s="29">
        <v>591</v>
      </c>
      <c r="H56" s="29">
        <v>654</v>
      </c>
      <c r="I56" s="28" t="s">
        <v>14</v>
      </c>
      <c r="J56" s="29">
        <v>2384</v>
      </c>
      <c r="K56" s="29">
        <v>326</v>
      </c>
      <c r="L56" s="28" t="s">
        <v>14</v>
      </c>
      <c r="M56" s="29">
        <v>21713</v>
      </c>
    </row>
    <row r="57" spans="1:13">
      <c r="A57" s="297" t="s">
        <v>58</v>
      </c>
      <c r="B57" s="29">
        <v>0</v>
      </c>
      <c r="C57" s="29">
        <v>0</v>
      </c>
      <c r="D57" s="29">
        <v>0</v>
      </c>
      <c r="E57" s="29">
        <v>0</v>
      </c>
      <c r="F57" s="29">
        <v>0</v>
      </c>
      <c r="G57" s="29">
        <v>0</v>
      </c>
      <c r="H57" s="29">
        <v>0</v>
      </c>
      <c r="I57" s="29">
        <v>0</v>
      </c>
      <c r="J57" s="29">
        <v>0</v>
      </c>
      <c r="K57" s="29">
        <v>0</v>
      </c>
      <c r="L57" s="29">
        <v>0</v>
      </c>
      <c r="M57" s="29">
        <v>0</v>
      </c>
    </row>
    <row r="58" spans="1:13">
      <c r="A58" s="297" t="s">
        <v>59</v>
      </c>
      <c r="B58" s="29">
        <v>3221</v>
      </c>
      <c r="C58" s="29">
        <v>3820</v>
      </c>
      <c r="D58" s="28" t="s">
        <v>14</v>
      </c>
      <c r="E58" s="29">
        <v>829</v>
      </c>
      <c r="F58" s="29">
        <v>169935</v>
      </c>
      <c r="G58" s="29">
        <v>52</v>
      </c>
      <c r="H58" s="29">
        <v>6303</v>
      </c>
      <c r="I58" s="29">
        <v>703</v>
      </c>
      <c r="J58" s="29">
        <v>-18725</v>
      </c>
      <c r="K58" s="29">
        <v>140895</v>
      </c>
      <c r="L58" s="29">
        <v>772147</v>
      </c>
      <c r="M58" s="29">
        <v>1079180</v>
      </c>
    </row>
    <row r="59" spans="1:13">
      <c r="A59" s="297" t="s">
        <v>60</v>
      </c>
      <c r="B59" s="29">
        <v>398769</v>
      </c>
      <c r="C59" s="29">
        <v>2102428</v>
      </c>
      <c r="D59" s="29">
        <v>31925</v>
      </c>
      <c r="E59" s="29">
        <v>690465</v>
      </c>
      <c r="F59" s="29">
        <v>1394382</v>
      </c>
      <c r="G59" s="29">
        <v>2052766</v>
      </c>
      <c r="H59" s="29">
        <v>1957789</v>
      </c>
      <c r="I59" s="29">
        <v>3226490</v>
      </c>
      <c r="J59" s="29">
        <v>627271</v>
      </c>
      <c r="K59" s="29">
        <v>624746</v>
      </c>
      <c r="L59" s="29">
        <v>1295281</v>
      </c>
      <c r="M59" s="29">
        <v>14402311</v>
      </c>
    </row>
    <row r="60" spans="1:13">
      <c r="A60" s="297" t="s">
        <v>61</v>
      </c>
      <c r="B60" s="29">
        <v>186</v>
      </c>
      <c r="C60" s="29">
        <v>181028</v>
      </c>
      <c r="D60" s="29">
        <v>1293</v>
      </c>
      <c r="E60" s="29">
        <v>21519</v>
      </c>
      <c r="F60" s="29">
        <v>28965</v>
      </c>
      <c r="G60" s="29">
        <v>23956</v>
      </c>
      <c r="H60" s="29">
        <v>72</v>
      </c>
      <c r="I60" s="29">
        <v>100298</v>
      </c>
      <c r="J60" s="29">
        <v>36</v>
      </c>
      <c r="K60" s="29">
        <v>23</v>
      </c>
      <c r="L60" s="29">
        <v>771691</v>
      </c>
      <c r="M60" s="29">
        <v>1129068</v>
      </c>
    </row>
    <row r="61" spans="1:13">
      <c r="A61" s="297" t="s">
        <v>62</v>
      </c>
      <c r="B61" s="29">
        <v>398583</v>
      </c>
      <c r="C61" s="29">
        <v>1921400</v>
      </c>
      <c r="D61" s="29">
        <v>30631</v>
      </c>
      <c r="E61" s="29">
        <v>668946</v>
      </c>
      <c r="F61" s="29">
        <v>1365417</v>
      </c>
      <c r="G61" s="29">
        <v>2028810</v>
      </c>
      <c r="H61" s="29">
        <v>1957717</v>
      </c>
      <c r="I61" s="29">
        <v>3126192</v>
      </c>
      <c r="J61" s="29">
        <v>627235</v>
      </c>
      <c r="K61" s="29">
        <v>624722</v>
      </c>
      <c r="L61" s="29">
        <v>523590</v>
      </c>
      <c r="M61" s="29">
        <v>13273243</v>
      </c>
    </row>
  </sheetData>
  <mergeCells count="2">
    <mergeCell ref="A1:M1"/>
    <mergeCell ref="A2:M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M61"/>
  <sheetViews>
    <sheetView topLeftCell="A49" workbookViewId="0">
      <selection sqref="A1:XFD1048576"/>
    </sheetView>
  </sheetViews>
  <sheetFormatPr defaultRowHeight="15"/>
  <cols>
    <col min="1" max="1" width="14.7109375" style="300" customWidth="1"/>
    <col min="2" max="12" width="10.85546875" style="300" customWidth="1"/>
    <col min="13" max="13" width="9.140625" style="300" customWidth="1"/>
    <col min="14" max="256" width="9.140625" style="300"/>
    <col min="257" max="257" width="14.7109375" style="300" customWidth="1"/>
    <col min="258" max="268" width="10.85546875" style="300" customWidth="1"/>
    <col min="269" max="269" width="9.140625" style="300" customWidth="1"/>
    <col min="270" max="512" width="9.140625" style="300"/>
    <col min="513" max="513" width="14.7109375" style="300" customWidth="1"/>
    <col min="514" max="524" width="10.85546875" style="300" customWidth="1"/>
    <col min="525" max="525" width="9.140625" style="300" customWidth="1"/>
    <col min="526" max="768" width="9.140625" style="300"/>
    <col min="769" max="769" width="14.7109375" style="300" customWidth="1"/>
    <col min="770" max="780" width="10.85546875" style="300" customWidth="1"/>
    <col min="781" max="781" width="9.140625" style="300" customWidth="1"/>
    <col min="782" max="1024" width="9.140625" style="300"/>
    <col min="1025" max="1025" width="14.7109375" style="300" customWidth="1"/>
    <col min="1026" max="1036" width="10.85546875" style="300" customWidth="1"/>
    <col min="1037" max="1037" width="9.140625" style="300" customWidth="1"/>
    <col min="1038" max="1280" width="9.140625" style="300"/>
    <col min="1281" max="1281" width="14.7109375" style="300" customWidth="1"/>
    <col min="1282" max="1292" width="10.85546875" style="300" customWidth="1"/>
    <col min="1293" max="1293" width="9.140625" style="300" customWidth="1"/>
    <col min="1294" max="1536" width="9.140625" style="300"/>
    <col min="1537" max="1537" width="14.7109375" style="300" customWidth="1"/>
    <col min="1538" max="1548" width="10.85546875" style="300" customWidth="1"/>
    <col min="1549" max="1549" width="9.140625" style="300" customWidth="1"/>
    <col min="1550" max="1792" width="9.140625" style="300"/>
    <col min="1793" max="1793" width="14.7109375" style="300" customWidth="1"/>
    <col min="1794" max="1804" width="10.85546875" style="300" customWidth="1"/>
    <col min="1805" max="1805" width="9.140625" style="300" customWidth="1"/>
    <col min="1806" max="2048" width="9.140625" style="300"/>
    <col min="2049" max="2049" width="14.7109375" style="300" customWidth="1"/>
    <col min="2050" max="2060" width="10.85546875" style="300" customWidth="1"/>
    <col min="2061" max="2061" width="9.140625" style="300" customWidth="1"/>
    <col min="2062" max="2304" width="9.140625" style="300"/>
    <col min="2305" max="2305" width="14.7109375" style="300" customWidth="1"/>
    <col min="2306" max="2316" width="10.85546875" style="300" customWidth="1"/>
    <col min="2317" max="2317" width="9.140625" style="300" customWidth="1"/>
    <col min="2318" max="2560" width="9.140625" style="300"/>
    <col min="2561" max="2561" width="14.7109375" style="300" customWidth="1"/>
    <col min="2562" max="2572" width="10.85546875" style="300" customWidth="1"/>
    <col min="2573" max="2573" width="9.140625" style="300" customWidth="1"/>
    <col min="2574" max="2816" width="9.140625" style="300"/>
    <col min="2817" max="2817" width="14.7109375" style="300" customWidth="1"/>
    <col min="2818" max="2828" width="10.85546875" style="300" customWidth="1"/>
    <col min="2829" max="2829" width="9.140625" style="300" customWidth="1"/>
    <col min="2830" max="3072" width="9.140625" style="300"/>
    <col min="3073" max="3073" width="14.7109375" style="300" customWidth="1"/>
    <col min="3074" max="3084" width="10.85546875" style="300" customWidth="1"/>
    <col min="3085" max="3085" width="9.140625" style="300" customWidth="1"/>
    <col min="3086" max="3328" width="9.140625" style="300"/>
    <col min="3329" max="3329" width="14.7109375" style="300" customWidth="1"/>
    <col min="3330" max="3340" width="10.85546875" style="300" customWidth="1"/>
    <col min="3341" max="3341" width="9.140625" style="300" customWidth="1"/>
    <col min="3342" max="3584" width="9.140625" style="300"/>
    <col min="3585" max="3585" width="14.7109375" style="300" customWidth="1"/>
    <col min="3586" max="3596" width="10.85546875" style="300" customWidth="1"/>
    <col min="3597" max="3597" width="9.140625" style="300" customWidth="1"/>
    <col min="3598" max="3840" width="9.140625" style="300"/>
    <col min="3841" max="3841" width="14.7109375" style="300" customWidth="1"/>
    <col min="3842" max="3852" width="10.85546875" style="300" customWidth="1"/>
    <col min="3853" max="3853" width="9.140625" style="300" customWidth="1"/>
    <col min="3854" max="4096" width="9.140625" style="300"/>
    <col min="4097" max="4097" width="14.7109375" style="300" customWidth="1"/>
    <col min="4098" max="4108" width="10.85546875" style="300" customWidth="1"/>
    <col min="4109" max="4109" width="9.140625" style="300" customWidth="1"/>
    <col min="4110" max="4352" width="9.140625" style="300"/>
    <col min="4353" max="4353" width="14.7109375" style="300" customWidth="1"/>
    <col min="4354" max="4364" width="10.85546875" style="300" customWidth="1"/>
    <col min="4365" max="4365" width="9.140625" style="300" customWidth="1"/>
    <col min="4366" max="4608" width="9.140625" style="300"/>
    <col min="4609" max="4609" width="14.7109375" style="300" customWidth="1"/>
    <col min="4610" max="4620" width="10.85546875" style="300" customWidth="1"/>
    <col min="4621" max="4621" width="9.140625" style="300" customWidth="1"/>
    <col min="4622" max="4864" width="9.140625" style="300"/>
    <col min="4865" max="4865" width="14.7109375" style="300" customWidth="1"/>
    <col min="4866" max="4876" width="10.85546875" style="300" customWidth="1"/>
    <col min="4877" max="4877" width="9.140625" style="300" customWidth="1"/>
    <col min="4878" max="5120" width="9.140625" style="300"/>
    <col min="5121" max="5121" width="14.7109375" style="300" customWidth="1"/>
    <col min="5122" max="5132" width="10.85546875" style="300" customWidth="1"/>
    <col min="5133" max="5133" width="9.140625" style="300" customWidth="1"/>
    <col min="5134" max="5376" width="9.140625" style="300"/>
    <col min="5377" max="5377" width="14.7109375" style="300" customWidth="1"/>
    <col min="5378" max="5388" width="10.85546875" style="300" customWidth="1"/>
    <col min="5389" max="5389" width="9.140625" style="300" customWidth="1"/>
    <col min="5390" max="5632" width="9.140625" style="300"/>
    <col min="5633" max="5633" width="14.7109375" style="300" customWidth="1"/>
    <col min="5634" max="5644" width="10.85546875" style="300" customWidth="1"/>
    <col min="5645" max="5645" width="9.140625" style="300" customWidth="1"/>
    <col min="5646" max="5888" width="9.140625" style="300"/>
    <col min="5889" max="5889" width="14.7109375" style="300" customWidth="1"/>
    <col min="5890" max="5900" width="10.85546875" style="300" customWidth="1"/>
    <col min="5901" max="5901" width="9.140625" style="300" customWidth="1"/>
    <col min="5902" max="6144" width="9.140625" style="300"/>
    <col min="6145" max="6145" width="14.7109375" style="300" customWidth="1"/>
    <col min="6146" max="6156" width="10.85546875" style="300" customWidth="1"/>
    <col min="6157" max="6157" width="9.140625" style="300" customWidth="1"/>
    <col min="6158" max="6400" width="9.140625" style="300"/>
    <col min="6401" max="6401" width="14.7109375" style="300" customWidth="1"/>
    <col min="6402" max="6412" width="10.85546875" style="300" customWidth="1"/>
    <col min="6413" max="6413" width="9.140625" style="300" customWidth="1"/>
    <col min="6414" max="6656" width="9.140625" style="300"/>
    <col min="6657" max="6657" width="14.7109375" style="300" customWidth="1"/>
    <col min="6658" max="6668" width="10.85546875" style="300" customWidth="1"/>
    <col min="6669" max="6669" width="9.140625" style="300" customWidth="1"/>
    <col min="6670" max="6912" width="9.140625" style="300"/>
    <col min="6913" max="6913" width="14.7109375" style="300" customWidth="1"/>
    <col min="6914" max="6924" width="10.85546875" style="300" customWidth="1"/>
    <col min="6925" max="6925" width="9.140625" style="300" customWidth="1"/>
    <col min="6926" max="7168" width="9.140625" style="300"/>
    <col min="7169" max="7169" width="14.7109375" style="300" customWidth="1"/>
    <col min="7170" max="7180" width="10.85546875" style="300" customWidth="1"/>
    <col min="7181" max="7181" width="9.140625" style="300" customWidth="1"/>
    <col min="7182" max="7424" width="9.140625" style="300"/>
    <col min="7425" max="7425" width="14.7109375" style="300" customWidth="1"/>
    <col min="7426" max="7436" width="10.85546875" style="300" customWidth="1"/>
    <col min="7437" max="7437" width="9.140625" style="300" customWidth="1"/>
    <col min="7438" max="7680" width="9.140625" style="300"/>
    <col min="7681" max="7681" width="14.7109375" style="300" customWidth="1"/>
    <col min="7682" max="7692" width="10.85546875" style="300" customWidth="1"/>
    <col min="7693" max="7693" width="9.140625" style="300" customWidth="1"/>
    <col min="7694" max="7936" width="9.140625" style="300"/>
    <col min="7937" max="7937" width="14.7109375" style="300" customWidth="1"/>
    <col min="7938" max="7948" width="10.85546875" style="300" customWidth="1"/>
    <col min="7949" max="7949" width="9.140625" style="300" customWidth="1"/>
    <col min="7950" max="8192" width="9.140625" style="300"/>
    <col min="8193" max="8193" width="14.7109375" style="300" customWidth="1"/>
    <col min="8194" max="8204" width="10.85546875" style="300" customWidth="1"/>
    <col min="8205" max="8205" width="9.140625" style="300" customWidth="1"/>
    <col min="8206" max="8448" width="9.140625" style="300"/>
    <col min="8449" max="8449" width="14.7109375" style="300" customWidth="1"/>
    <col min="8450" max="8460" width="10.85546875" style="300" customWidth="1"/>
    <col min="8461" max="8461" width="9.140625" style="300" customWidth="1"/>
    <col min="8462" max="8704" width="9.140625" style="300"/>
    <col min="8705" max="8705" width="14.7109375" style="300" customWidth="1"/>
    <col min="8706" max="8716" width="10.85546875" style="300" customWidth="1"/>
    <col min="8717" max="8717" width="9.140625" style="300" customWidth="1"/>
    <col min="8718" max="8960" width="9.140625" style="300"/>
    <col min="8961" max="8961" width="14.7109375" style="300" customWidth="1"/>
    <col min="8962" max="8972" width="10.85546875" style="300" customWidth="1"/>
    <col min="8973" max="8973" width="9.140625" style="300" customWidth="1"/>
    <col min="8974" max="9216" width="9.140625" style="300"/>
    <col min="9217" max="9217" width="14.7109375" style="300" customWidth="1"/>
    <col min="9218" max="9228" width="10.85546875" style="300" customWidth="1"/>
    <col min="9229" max="9229" width="9.140625" style="300" customWidth="1"/>
    <col min="9230" max="9472" width="9.140625" style="300"/>
    <col min="9473" max="9473" width="14.7109375" style="300" customWidth="1"/>
    <col min="9474" max="9484" width="10.85546875" style="300" customWidth="1"/>
    <col min="9485" max="9485" width="9.140625" style="300" customWidth="1"/>
    <col min="9486" max="9728" width="9.140625" style="300"/>
    <col min="9729" max="9729" width="14.7109375" style="300" customWidth="1"/>
    <col min="9730" max="9740" width="10.85546875" style="300" customWidth="1"/>
    <col min="9741" max="9741" width="9.140625" style="300" customWidth="1"/>
    <col min="9742" max="9984" width="9.140625" style="300"/>
    <col min="9985" max="9985" width="14.7109375" style="300" customWidth="1"/>
    <col min="9986" max="9996" width="10.85546875" style="300" customWidth="1"/>
    <col min="9997" max="9997" width="9.140625" style="300" customWidth="1"/>
    <col min="9998" max="10240" width="9.140625" style="300"/>
    <col min="10241" max="10241" width="14.7109375" style="300" customWidth="1"/>
    <col min="10242" max="10252" width="10.85546875" style="300" customWidth="1"/>
    <col min="10253" max="10253" width="9.140625" style="300" customWidth="1"/>
    <col min="10254" max="10496" width="9.140625" style="300"/>
    <col min="10497" max="10497" width="14.7109375" style="300" customWidth="1"/>
    <col min="10498" max="10508" width="10.85546875" style="300" customWidth="1"/>
    <col min="10509" max="10509" width="9.140625" style="300" customWidth="1"/>
    <col min="10510" max="10752" width="9.140625" style="300"/>
    <col min="10753" max="10753" width="14.7109375" style="300" customWidth="1"/>
    <col min="10754" max="10764" width="10.85546875" style="300" customWidth="1"/>
    <col min="10765" max="10765" width="9.140625" style="300" customWidth="1"/>
    <col min="10766" max="11008" width="9.140625" style="300"/>
    <col min="11009" max="11009" width="14.7109375" style="300" customWidth="1"/>
    <col min="11010" max="11020" width="10.85546875" style="300" customWidth="1"/>
    <col min="11021" max="11021" width="9.140625" style="300" customWidth="1"/>
    <col min="11022" max="11264" width="9.140625" style="300"/>
    <col min="11265" max="11265" width="14.7109375" style="300" customWidth="1"/>
    <col min="11266" max="11276" width="10.85546875" style="300" customWidth="1"/>
    <col min="11277" max="11277" width="9.140625" style="300" customWidth="1"/>
    <col min="11278" max="11520" width="9.140625" style="300"/>
    <col min="11521" max="11521" width="14.7109375" style="300" customWidth="1"/>
    <col min="11522" max="11532" width="10.85546875" style="300" customWidth="1"/>
    <col min="11533" max="11533" width="9.140625" style="300" customWidth="1"/>
    <col min="11534" max="11776" width="9.140625" style="300"/>
    <col min="11777" max="11777" width="14.7109375" style="300" customWidth="1"/>
    <col min="11778" max="11788" width="10.85546875" style="300" customWidth="1"/>
    <col min="11789" max="11789" width="9.140625" style="300" customWidth="1"/>
    <col min="11790" max="12032" width="9.140625" style="300"/>
    <col min="12033" max="12033" width="14.7109375" style="300" customWidth="1"/>
    <col min="12034" max="12044" width="10.85546875" style="300" customWidth="1"/>
    <col min="12045" max="12045" width="9.140625" style="300" customWidth="1"/>
    <col min="12046" max="12288" width="9.140625" style="300"/>
    <col min="12289" max="12289" width="14.7109375" style="300" customWidth="1"/>
    <col min="12290" max="12300" width="10.85546875" style="300" customWidth="1"/>
    <col min="12301" max="12301" width="9.140625" style="300" customWidth="1"/>
    <col min="12302" max="12544" width="9.140625" style="300"/>
    <col min="12545" max="12545" width="14.7109375" style="300" customWidth="1"/>
    <col min="12546" max="12556" width="10.85546875" style="300" customWidth="1"/>
    <col min="12557" max="12557" width="9.140625" style="300" customWidth="1"/>
    <col min="12558" max="12800" width="9.140625" style="300"/>
    <col min="12801" max="12801" width="14.7109375" style="300" customWidth="1"/>
    <col min="12802" max="12812" width="10.85546875" style="300" customWidth="1"/>
    <col min="12813" max="12813" width="9.140625" style="300" customWidth="1"/>
    <col min="12814" max="13056" width="9.140625" style="300"/>
    <col min="13057" max="13057" width="14.7109375" style="300" customWidth="1"/>
    <col min="13058" max="13068" width="10.85546875" style="300" customWidth="1"/>
    <col min="13069" max="13069" width="9.140625" style="300" customWidth="1"/>
    <col min="13070" max="13312" width="9.140625" style="300"/>
    <col min="13313" max="13313" width="14.7109375" style="300" customWidth="1"/>
    <col min="13314" max="13324" width="10.85546875" style="300" customWidth="1"/>
    <col min="13325" max="13325" width="9.140625" style="300" customWidth="1"/>
    <col min="13326" max="13568" width="9.140625" style="300"/>
    <col min="13569" max="13569" width="14.7109375" style="300" customWidth="1"/>
    <col min="13570" max="13580" width="10.85546875" style="300" customWidth="1"/>
    <col min="13581" max="13581" width="9.140625" style="300" customWidth="1"/>
    <col min="13582" max="13824" width="9.140625" style="300"/>
    <col min="13825" max="13825" width="14.7109375" style="300" customWidth="1"/>
    <col min="13826" max="13836" width="10.85546875" style="300" customWidth="1"/>
    <col min="13837" max="13837" width="9.140625" style="300" customWidth="1"/>
    <col min="13838" max="14080" width="9.140625" style="300"/>
    <col min="14081" max="14081" width="14.7109375" style="300" customWidth="1"/>
    <col min="14082" max="14092" width="10.85546875" style="300" customWidth="1"/>
    <col min="14093" max="14093" width="9.140625" style="300" customWidth="1"/>
    <col min="14094" max="14336" width="9.140625" style="300"/>
    <col min="14337" max="14337" width="14.7109375" style="300" customWidth="1"/>
    <col min="14338" max="14348" width="10.85546875" style="300" customWidth="1"/>
    <col min="14349" max="14349" width="9.140625" style="300" customWidth="1"/>
    <col min="14350" max="14592" width="9.140625" style="300"/>
    <col min="14593" max="14593" width="14.7109375" style="300" customWidth="1"/>
    <col min="14594" max="14604" width="10.85546875" style="300" customWidth="1"/>
    <col min="14605" max="14605" width="9.140625" style="300" customWidth="1"/>
    <col min="14606" max="14848" width="9.140625" style="300"/>
    <col min="14849" max="14849" width="14.7109375" style="300" customWidth="1"/>
    <col min="14850" max="14860" width="10.85546875" style="300" customWidth="1"/>
    <col min="14861" max="14861" width="9.140625" style="300" customWidth="1"/>
    <col min="14862" max="15104" width="9.140625" style="300"/>
    <col min="15105" max="15105" width="14.7109375" style="300" customWidth="1"/>
    <col min="15106" max="15116" width="10.85546875" style="300" customWidth="1"/>
    <col min="15117" max="15117" width="9.140625" style="300" customWidth="1"/>
    <col min="15118" max="15360" width="9.140625" style="300"/>
    <col min="15361" max="15361" width="14.7109375" style="300" customWidth="1"/>
    <col min="15362" max="15372" width="10.85546875" style="300" customWidth="1"/>
    <col min="15373" max="15373" width="9.140625" style="300" customWidth="1"/>
    <col min="15374" max="15616" width="9.140625" style="300"/>
    <col min="15617" max="15617" width="14.7109375" style="300" customWidth="1"/>
    <col min="15618" max="15628" width="10.85546875" style="300" customWidth="1"/>
    <col min="15629" max="15629" width="9.140625" style="300" customWidth="1"/>
    <col min="15630" max="15872" width="9.140625" style="300"/>
    <col min="15873" max="15873" width="14.7109375" style="300" customWidth="1"/>
    <col min="15874" max="15884" width="10.85546875" style="300" customWidth="1"/>
    <col min="15885" max="15885" width="9.140625" style="300" customWidth="1"/>
    <col min="15886" max="16128" width="9.140625" style="300"/>
    <col min="16129" max="16129" width="14.7109375" style="300" customWidth="1"/>
    <col min="16130" max="16140" width="10.85546875" style="300" customWidth="1"/>
    <col min="16141" max="16141" width="9.140625" style="300" customWidth="1"/>
    <col min="16142" max="16384" width="9.140625" style="300"/>
  </cols>
  <sheetData>
    <row r="1" spans="1:13">
      <c r="A1" s="301" t="s">
        <v>346</v>
      </c>
      <c r="B1" s="302"/>
      <c r="C1" s="302"/>
      <c r="D1" s="302"/>
      <c r="E1" s="302"/>
      <c r="F1" s="302"/>
      <c r="G1" s="302"/>
      <c r="H1" s="302"/>
      <c r="I1" s="302"/>
      <c r="J1" s="302"/>
      <c r="K1" s="302"/>
      <c r="L1" s="302"/>
      <c r="M1" s="302"/>
    </row>
    <row r="2" spans="1:13">
      <c r="A2" s="301" t="s">
        <v>347</v>
      </c>
      <c r="B2" s="302"/>
      <c r="C2" s="302"/>
      <c r="D2" s="302"/>
      <c r="E2" s="302"/>
      <c r="F2" s="302"/>
      <c r="G2" s="302"/>
      <c r="H2" s="302"/>
      <c r="I2" s="302"/>
      <c r="J2" s="302"/>
      <c r="K2" s="302"/>
      <c r="L2" s="302"/>
      <c r="M2" s="302"/>
    </row>
    <row r="3" spans="1:13">
      <c r="A3" s="299" t="s">
        <v>0</v>
      </c>
      <c r="B3" s="299" t="s">
        <v>1</v>
      </c>
      <c r="C3" s="299" t="s">
        <v>2</v>
      </c>
      <c r="D3" s="299" t="s">
        <v>3</v>
      </c>
      <c r="E3" s="299" t="s">
        <v>4</v>
      </c>
      <c r="F3" s="299" t="s">
        <v>5</v>
      </c>
      <c r="G3" s="299" t="s">
        <v>6</v>
      </c>
      <c r="H3" s="299" t="s">
        <v>7</v>
      </c>
      <c r="I3" s="299" t="s">
        <v>8</v>
      </c>
      <c r="J3" s="299" t="s">
        <v>9</v>
      </c>
      <c r="K3" s="299" t="s">
        <v>10</v>
      </c>
      <c r="L3" s="299" t="s">
        <v>11</v>
      </c>
      <c r="M3" s="299" t="s">
        <v>12</v>
      </c>
    </row>
    <row r="4" spans="1:13">
      <c r="A4" s="299" t="s">
        <v>13</v>
      </c>
      <c r="B4" s="29">
        <v>214436</v>
      </c>
      <c r="C4" s="29">
        <v>870612</v>
      </c>
      <c r="D4" s="29">
        <v>2540</v>
      </c>
      <c r="E4" s="29">
        <v>183793</v>
      </c>
      <c r="F4" s="29">
        <v>520791</v>
      </c>
      <c r="G4" s="29">
        <v>785961</v>
      </c>
      <c r="H4" s="29">
        <v>1044434</v>
      </c>
      <c r="I4" s="28" t="s">
        <v>14</v>
      </c>
      <c r="J4" s="29">
        <v>105676</v>
      </c>
      <c r="K4" s="29">
        <v>261802</v>
      </c>
      <c r="L4" s="28" t="s">
        <v>14</v>
      </c>
      <c r="M4" s="29">
        <v>3990046</v>
      </c>
    </row>
    <row r="5" spans="1:13">
      <c r="A5" s="299" t="s">
        <v>15</v>
      </c>
      <c r="B5" s="29">
        <v>97581</v>
      </c>
      <c r="C5" s="29">
        <v>396668</v>
      </c>
      <c r="D5" s="29">
        <v>1170</v>
      </c>
      <c r="E5" s="29">
        <v>84244</v>
      </c>
      <c r="F5" s="29">
        <v>235656</v>
      </c>
      <c r="G5" s="29">
        <v>442362</v>
      </c>
      <c r="H5" s="29">
        <v>480816</v>
      </c>
      <c r="I5" s="28" t="s">
        <v>14</v>
      </c>
      <c r="J5" s="29">
        <v>48704</v>
      </c>
      <c r="K5" s="29">
        <v>118057</v>
      </c>
      <c r="L5" s="28" t="s">
        <v>14</v>
      </c>
      <c r="M5" s="29">
        <v>1905258</v>
      </c>
    </row>
    <row r="6" spans="1:13">
      <c r="A6" s="299" t="s">
        <v>16</v>
      </c>
      <c r="B6" s="29">
        <v>6636</v>
      </c>
      <c r="C6" s="29">
        <v>49627</v>
      </c>
      <c r="D6" s="29">
        <v>54</v>
      </c>
      <c r="E6" s="29">
        <v>8272</v>
      </c>
      <c r="F6" s="29">
        <v>26628</v>
      </c>
      <c r="G6" s="29">
        <v>31696</v>
      </c>
      <c r="H6" s="29">
        <v>39384</v>
      </c>
      <c r="I6" s="28" t="s">
        <v>14</v>
      </c>
      <c r="J6" s="29">
        <v>3848</v>
      </c>
      <c r="K6" s="29">
        <v>3696</v>
      </c>
      <c r="L6" s="28" t="s">
        <v>14</v>
      </c>
      <c r="M6" s="29">
        <v>169840</v>
      </c>
    </row>
    <row r="7" spans="1:13">
      <c r="A7" s="299" t="s">
        <v>17</v>
      </c>
      <c r="B7" s="29">
        <v>27100</v>
      </c>
      <c r="C7" s="29">
        <v>89466</v>
      </c>
      <c r="D7" s="29">
        <v>301</v>
      </c>
      <c r="E7" s="29">
        <v>27491</v>
      </c>
      <c r="F7" s="29">
        <v>57691</v>
      </c>
      <c r="G7" s="29">
        <v>164620</v>
      </c>
      <c r="H7" s="29">
        <v>145610</v>
      </c>
      <c r="I7" s="28" t="s">
        <v>14</v>
      </c>
      <c r="J7" s="29">
        <v>10738</v>
      </c>
      <c r="K7" s="29">
        <v>32298</v>
      </c>
      <c r="L7" s="28" t="s">
        <v>14</v>
      </c>
      <c r="M7" s="29">
        <v>555315</v>
      </c>
    </row>
    <row r="8" spans="1:13">
      <c r="A8" s="299" t="s">
        <v>18</v>
      </c>
      <c r="B8" s="29">
        <v>10995</v>
      </c>
      <c r="C8" s="29">
        <v>62703</v>
      </c>
      <c r="D8" s="29">
        <v>113</v>
      </c>
      <c r="E8" s="29">
        <v>12984</v>
      </c>
      <c r="F8" s="29">
        <v>34980</v>
      </c>
      <c r="G8" s="29">
        <v>48994</v>
      </c>
      <c r="H8" s="29">
        <v>58226</v>
      </c>
      <c r="I8" s="28" t="s">
        <v>14</v>
      </c>
      <c r="J8" s="29">
        <v>6192</v>
      </c>
      <c r="K8" s="29">
        <v>15003</v>
      </c>
      <c r="L8" s="28" t="s">
        <v>14</v>
      </c>
      <c r="M8" s="29">
        <v>250189</v>
      </c>
    </row>
    <row r="9" spans="1:13">
      <c r="A9" s="299" t="s">
        <v>19</v>
      </c>
      <c r="B9" s="28" t="s">
        <v>14</v>
      </c>
      <c r="C9" s="28" t="s">
        <v>14</v>
      </c>
      <c r="D9" s="28" t="s">
        <v>14</v>
      </c>
      <c r="E9" s="28" t="s">
        <v>14</v>
      </c>
      <c r="F9" s="28" t="s">
        <v>14</v>
      </c>
      <c r="G9" s="28" t="s">
        <v>14</v>
      </c>
      <c r="H9" s="28" t="s">
        <v>14</v>
      </c>
      <c r="I9" s="28" t="s">
        <v>14</v>
      </c>
      <c r="J9" s="28" t="s">
        <v>14</v>
      </c>
      <c r="K9" s="28" t="s">
        <v>14</v>
      </c>
      <c r="L9" s="29">
        <v>597922</v>
      </c>
      <c r="M9" s="29">
        <v>597922</v>
      </c>
    </row>
    <row r="10" spans="1:13">
      <c r="A10" s="299"/>
      <c r="B10" s="28"/>
      <c r="C10" s="28"/>
      <c r="D10" s="28"/>
      <c r="E10" s="28"/>
      <c r="F10" s="28"/>
      <c r="G10" s="28"/>
      <c r="H10" s="28"/>
      <c r="I10" s="28"/>
      <c r="J10" s="28"/>
      <c r="K10" s="28"/>
      <c r="L10" s="29"/>
      <c r="M10" s="29"/>
    </row>
    <row r="11" spans="1:13">
      <c r="A11" s="299" t="s">
        <v>20</v>
      </c>
      <c r="B11" s="29">
        <v>18</v>
      </c>
      <c r="C11" s="28" t="s">
        <v>14</v>
      </c>
      <c r="D11" s="28" t="s">
        <v>14</v>
      </c>
      <c r="E11" s="28" t="s">
        <v>14</v>
      </c>
      <c r="F11" s="28" t="s">
        <v>14</v>
      </c>
      <c r="G11" s="29">
        <v>273694</v>
      </c>
      <c r="H11" s="29">
        <v>82113</v>
      </c>
      <c r="I11" s="28" t="s">
        <v>14</v>
      </c>
      <c r="J11" s="29">
        <v>11</v>
      </c>
      <c r="K11" s="28" t="s">
        <v>14</v>
      </c>
      <c r="L11" s="28" t="s">
        <v>14</v>
      </c>
      <c r="M11" s="29">
        <v>355836</v>
      </c>
    </row>
    <row r="12" spans="1:13">
      <c r="A12" s="299" t="s">
        <v>21</v>
      </c>
      <c r="B12" s="29">
        <v>69</v>
      </c>
      <c r="C12" s="28" t="s">
        <v>14</v>
      </c>
      <c r="D12" s="28" t="s">
        <v>14</v>
      </c>
      <c r="E12" s="29">
        <v>705</v>
      </c>
      <c r="F12" s="29">
        <v>225</v>
      </c>
      <c r="G12" s="29">
        <v>261</v>
      </c>
      <c r="H12" s="29">
        <v>6203</v>
      </c>
      <c r="I12" s="28" t="s">
        <v>14</v>
      </c>
      <c r="J12" s="28" t="s">
        <v>14</v>
      </c>
      <c r="K12" s="28" t="s">
        <v>14</v>
      </c>
      <c r="L12" s="28" t="s">
        <v>14</v>
      </c>
      <c r="M12" s="29">
        <v>7463</v>
      </c>
    </row>
    <row r="13" spans="1:13">
      <c r="A13" s="299" t="s">
        <v>22</v>
      </c>
      <c r="B13" s="29">
        <v>177</v>
      </c>
      <c r="C13" s="29">
        <v>24566</v>
      </c>
      <c r="D13" s="28" t="s">
        <v>14</v>
      </c>
      <c r="E13" s="29">
        <v>6318</v>
      </c>
      <c r="F13" s="29">
        <v>11941</v>
      </c>
      <c r="G13" s="29">
        <v>34101</v>
      </c>
      <c r="H13" s="29">
        <v>52363</v>
      </c>
      <c r="I13" s="28" t="s">
        <v>14</v>
      </c>
      <c r="J13" s="29">
        <v>434</v>
      </c>
      <c r="K13" s="28" t="s">
        <v>14</v>
      </c>
      <c r="L13" s="28" t="s">
        <v>14</v>
      </c>
      <c r="M13" s="29">
        <v>129900</v>
      </c>
    </row>
    <row r="14" spans="1:13">
      <c r="A14" s="299" t="s">
        <v>23</v>
      </c>
      <c r="B14" s="29">
        <v>940</v>
      </c>
      <c r="C14" s="29">
        <v>120238</v>
      </c>
      <c r="D14" s="29">
        <v>11</v>
      </c>
      <c r="E14" s="29">
        <v>4565</v>
      </c>
      <c r="F14" s="29">
        <v>12549</v>
      </c>
      <c r="G14" s="29">
        <v>48520</v>
      </c>
      <c r="H14" s="29">
        <v>37188</v>
      </c>
      <c r="I14" s="28" t="s">
        <v>14</v>
      </c>
      <c r="J14" s="29">
        <v>6456</v>
      </c>
      <c r="K14" s="29">
        <v>28060</v>
      </c>
      <c r="L14" s="28" t="s">
        <v>14</v>
      </c>
      <c r="M14" s="29">
        <v>258527</v>
      </c>
    </row>
    <row r="15" spans="1:13">
      <c r="A15" s="299" t="s">
        <v>24</v>
      </c>
      <c r="B15" s="29">
        <v>153</v>
      </c>
      <c r="C15" s="29">
        <v>80</v>
      </c>
      <c r="D15" s="28" t="s">
        <v>14</v>
      </c>
      <c r="E15" s="29">
        <v>111</v>
      </c>
      <c r="F15" s="29">
        <v>93</v>
      </c>
      <c r="G15" s="29">
        <v>236</v>
      </c>
      <c r="H15" s="29">
        <v>102</v>
      </c>
      <c r="I15" s="28" t="s">
        <v>14</v>
      </c>
      <c r="J15" s="29">
        <v>5471</v>
      </c>
      <c r="K15" s="29">
        <v>59</v>
      </c>
      <c r="L15" s="28" t="s">
        <v>14</v>
      </c>
      <c r="M15" s="29">
        <v>6306</v>
      </c>
    </row>
    <row r="16" spans="1:13">
      <c r="A16" s="299" t="s">
        <v>25</v>
      </c>
      <c r="B16" s="29">
        <v>1310</v>
      </c>
      <c r="C16" s="29">
        <v>2018</v>
      </c>
      <c r="D16" s="28" t="s">
        <v>14</v>
      </c>
      <c r="E16" s="29">
        <v>851</v>
      </c>
      <c r="F16" s="29">
        <v>1118</v>
      </c>
      <c r="G16" s="29">
        <v>1086</v>
      </c>
      <c r="H16" s="29">
        <v>2993</v>
      </c>
      <c r="I16" s="28" t="s">
        <v>14</v>
      </c>
      <c r="J16" s="29">
        <v>931</v>
      </c>
      <c r="K16" s="29">
        <v>2730</v>
      </c>
      <c r="L16" s="28" t="s">
        <v>14</v>
      </c>
      <c r="M16" s="29">
        <v>13036</v>
      </c>
    </row>
    <row r="17" spans="1:13">
      <c r="A17" s="299" t="s">
        <v>26</v>
      </c>
      <c r="B17" s="29">
        <v>6100</v>
      </c>
      <c r="C17" s="29">
        <v>54650</v>
      </c>
      <c r="D17" s="29">
        <v>15</v>
      </c>
      <c r="E17" s="29">
        <v>5034</v>
      </c>
      <c r="F17" s="29">
        <v>55766</v>
      </c>
      <c r="G17" s="29">
        <v>3058</v>
      </c>
      <c r="H17" s="29">
        <v>44455</v>
      </c>
      <c r="I17" s="28" t="s">
        <v>14</v>
      </c>
      <c r="J17" s="29">
        <v>3317</v>
      </c>
      <c r="K17" s="29">
        <v>27921</v>
      </c>
      <c r="L17" s="28" t="s">
        <v>14</v>
      </c>
      <c r="M17" s="29">
        <v>200316</v>
      </c>
    </row>
    <row r="18" spans="1:13">
      <c r="A18" s="299"/>
      <c r="B18" s="29"/>
      <c r="C18" s="29"/>
      <c r="D18" s="29"/>
      <c r="E18" s="29"/>
      <c r="F18" s="29"/>
      <c r="G18" s="29"/>
      <c r="H18" s="29"/>
      <c r="I18" s="28"/>
      <c r="J18" s="29"/>
      <c r="K18" s="29"/>
      <c r="L18" s="28"/>
      <c r="M18" s="29"/>
    </row>
    <row r="19" spans="1:13">
      <c r="A19" s="299" t="s">
        <v>27</v>
      </c>
      <c r="B19" s="29">
        <v>2859</v>
      </c>
      <c r="C19" s="29">
        <v>1796</v>
      </c>
      <c r="D19" s="29">
        <v>12</v>
      </c>
      <c r="E19" s="28" t="s">
        <v>14</v>
      </c>
      <c r="F19" s="29">
        <v>2882</v>
      </c>
      <c r="G19" s="29">
        <v>2925</v>
      </c>
      <c r="H19" s="29">
        <v>10908</v>
      </c>
      <c r="I19" s="28" t="s">
        <v>14</v>
      </c>
      <c r="J19" s="29">
        <v>455</v>
      </c>
      <c r="K19" s="29">
        <v>1342</v>
      </c>
      <c r="L19" s="28" t="s">
        <v>14</v>
      </c>
      <c r="M19" s="29">
        <v>23180</v>
      </c>
    </row>
    <row r="20" spans="1:13">
      <c r="A20" s="299" t="s">
        <v>28</v>
      </c>
      <c r="B20" s="29">
        <v>316</v>
      </c>
      <c r="C20" s="29">
        <v>5</v>
      </c>
      <c r="D20" s="28" t="s">
        <v>14</v>
      </c>
      <c r="E20" s="28" t="s">
        <v>14</v>
      </c>
      <c r="F20" s="29">
        <v>318</v>
      </c>
      <c r="G20" s="29">
        <v>31</v>
      </c>
      <c r="H20" s="29">
        <v>305</v>
      </c>
      <c r="I20" s="28" t="s">
        <v>14</v>
      </c>
      <c r="J20" s="29">
        <v>4</v>
      </c>
      <c r="K20" s="29">
        <v>19</v>
      </c>
      <c r="L20" s="28" t="s">
        <v>14</v>
      </c>
      <c r="M20" s="29">
        <v>997</v>
      </c>
    </row>
    <row r="21" spans="1:13">
      <c r="A21" s="299" t="s">
        <v>29</v>
      </c>
      <c r="B21" s="29">
        <v>1982</v>
      </c>
      <c r="C21" s="29">
        <v>2130</v>
      </c>
      <c r="D21" s="28" t="s">
        <v>14</v>
      </c>
      <c r="E21" s="29">
        <v>718</v>
      </c>
      <c r="F21" s="29">
        <v>2650</v>
      </c>
      <c r="G21" s="29">
        <v>3209</v>
      </c>
      <c r="H21" s="29">
        <v>7147</v>
      </c>
      <c r="I21" s="28" t="s">
        <v>14</v>
      </c>
      <c r="J21" s="29">
        <v>561</v>
      </c>
      <c r="K21" s="29">
        <v>1272</v>
      </c>
      <c r="L21" s="28" t="s">
        <v>14</v>
      </c>
      <c r="M21" s="29">
        <v>19668</v>
      </c>
    </row>
    <row r="22" spans="1:13">
      <c r="A22" s="299" t="s">
        <v>30</v>
      </c>
      <c r="B22" s="29">
        <v>5821</v>
      </c>
      <c r="C22" s="29">
        <v>7924</v>
      </c>
      <c r="D22" s="28" t="s">
        <v>14</v>
      </c>
      <c r="E22" s="29">
        <v>568</v>
      </c>
      <c r="F22" s="29">
        <v>1007</v>
      </c>
      <c r="G22" s="28" t="s">
        <v>14</v>
      </c>
      <c r="H22" s="29">
        <v>12522</v>
      </c>
      <c r="I22" s="28" t="s">
        <v>14</v>
      </c>
      <c r="J22" s="29">
        <v>687</v>
      </c>
      <c r="K22" s="28" t="s">
        <v>14</v>
      </c>
      <c r="L22" s="28" t="s">
        <v>14</v>
      </c>
      <c r="M22" s="29">
        <v>28528</v>
      </c>
    </row>
    <row r="23" spans="1:13">
      <c r="A23" s="299"/>
      <c r="B23" s="29"/>
      <c r="C23" s="29"/>
      <c r="D23" s="28"/>
      <c r="E23" s="29"/>
      <c r="F23" s="29"/>
      <c r="G23" s="28"/>
      <c r="H23" s="29"/>
      <c r="I23" s="28"/>
      <c r="J23" s="29"/>
      <c r="K23" s="28"/>
      <c r="L23" s="28"/>
      <c r="M23" s="29"/>
    </row>
    <row r="24" spans="1:13">
      <c r="A24" s="299" t="s">
        <v>333</v>
      </c>
      <c r="B24" s="28" t="s">
        <v>14</v>
      </c>
      <c r="C24" s="28" t="s">
        <v>14</v>
      </c>
      <c r="D24" s="28" t="s">
        <v>14</v>
      </c>
      <c r="E24" s="28" t="s">
        <v>14</v>
      </c>
      <c r="F24" s="28" t="s">
        <v>14</v>
      </c>
      <c r="G24" s="29">
        <v>0</v>
      </c>
      <c r="H24" s="28" t="s">
        <v>14</v>
      </c>
      <c r="I24" s="28" t="s">
        <v>14</v>
      </c>
      <c r="J24" s="28" t="s">
        <v>14</v>
      </c>
      <c r="K24" s="28" t="s">
        <v>14</v>
      </c>
      <c r="L24" s="28" t="s">
        <v>14</v>
      </c>
      <c r="M24" s="29">
        <v>0</v>
      </c>
    </row>
    <row r="25" spans="1:13">
      <c r="A25" s="299" t="s">
        <v>31</v>
      </c>
      <c r="B25" s="29">
        <v>495</v>
      </c>
      <c r="C25" s="28" t="s">
        <v>14</v>
      </c>
      <c r="D25" s="28" t="s">
        <v>14</v>
      </c>
      <c r="E25" s="28" t="s">
        <v>14</v>
      </c>
      <c r="F25" s="28" t="s">
        <v>14</v>
      </c>
      <c r="G25" s="29">
        <v>113</v>
      </c>
      <c r="H25" s="29">
        <v>2282</v>
      </c>
      <c r="I25" s="28" t="s">
        <v>14</v>
      </c>
      <c r="J25" s="29">
        <v>119</v>
      </c>
      <c r="K25" s="29">
        <v>112</v>
      </c>
      <c r="L25" s="28" t="s">
        <v>14</v>
      </c>
      <c r="M25" s="29">
        <v>3121</v>
      </c>
    </row>
    <row r="26" spans="1:13">
      <c r="A26" s="299" t="s">
        <v>33</v>
      </c>
      <c r="B26" s="28" t="s">
        <v>14</v>
      </c>
      <c r="C26" s="28" t="s">
        <v>14</v>
      </c>
      <c r="D26" s="28" t="s">
        <v>14</v>
      </c>
      <c r="E26" s="28" t="s">
        <v>14</v>
      </c>
      <c r="F26" s="28" t="s">
        <v>14</v>
      </c>
      <c r="G26" s="28" t="s">
        <v>14</v>
      </c>
      <c r="H26" s="28" t="s">
        <v>14</v>
      </c>
      <c r="I26" s="28" t="s">
        <v>14</v>
      </c>
      <c r="J26" s="29">
        <v>190251</v>
      </c>
      <c r="K26" s="28" t="s">
        <v>14</v>
      </c>
      <c r="L26" s="28" t="s">
        <v>14</v>
      </c>
      <c r="M26" s="29">
        <v>190251</v>
      </c>
    </row>
    <row r="27" spans="1:13">
      <c r="A27" s="299" t="s">
        <v>34</v>
      </c>
      <c r="B27" s="28" t="s">
        <v>14</v>
      </c>
      <c r="C27" s="28" t="s">
        <v>14</v>
      </c>
      <c r="D27" s="28" t="s">
        <v>14</v>
      </c>
      <c r="E27" s="28" t="s">
        <v>14</v>
      </c>
      <c r="F27" s="28" t="s">
        <v>14</v>
      </c>
      <c r="G27" s="28" t="s">
        <v>14</v>
      </c>
      <c r="H27" s="28" t="s">
        <v>14</v>
      </c>
      <c r="I27" s="28" t="s">
        <v>14</v>
      </c>
      <c r="J27" s="29">
        <v>347186</v>
      </c>
      <c r="K27" s="28" t="s">
        <v>14</v>
      </c>
      <c r="L27" s="28" t="s">
        <v>14</v>
      </c>
      <c r="M27" s="29">
        <v>347186</v>
      </c>
    </row>
    <row r="28" spans="1:13">
      <c r="A28" s="299" t="s">
        <v>35</v>
      </c>
      <c r="B28" s="29">
        <v>1101</v>
      </c>
      <c r="C28" s="29">
        <v>756</v>
      </c>
      <c r="D28" s="28" t="s">
        <v>14</v>
      </c>
      <c r="E28" s="29">
        <v>111180</v>
      </c>
      <c r="F28" s="29">
        <v>39809</v>
      </c>
      <c r="G28" s="29">
        <v>945</v>
      </c>
      <c r="H28" s="29">
        <v>5736</v>
      </c>
      <c r="I28" s="29">
        <v>3126</v>
      </c>
      <c r="J28" s="29">
        <v>157</v>
      </c>
      <c r="K28" s="29">
        <v>286</v>
      </c>
      <c r="L28" s="28" t="s">
        <v>14</v>
      </c>
      <c r="M28" s="29">
        <v>163097</v>
      </c>
    </row>
    <row r="29" spans="1:13">
      <c r="A29" s="299" t="s">
        <v>36</v>
      </c>
      <c r="B29" s="29">
        <v>238</v>
      </c>
      <c r="C29" s="29">
        <v>110074</v>
      </c>
      <c r="D29" s="28" t="s">
        <v>14</v>
      </c>
      <c r="E29" s="29">
        <v>9096</v>
      </c>
      <c r="F29" s="29">
        <v>104753</v>
      </c>
      <c r="G29" s="29">
        <v>4272</v>
      </c>
      <c r="H29" s="29">
        <v>12573</v>
      </c>
      <c r="I29" s="28" t="s">
        <v>14</v>
      </c>
      <c r="J29" s="29">
        <v>27603</v>
      </c>
      <c r="K29" s="29">
        <v>4223</v>
      </c>
      <c r="L29" s="28" t="s">
        <v>14</v>
      </c>
      <c r="M29" s="29">
        <v>272832</v>
      </c>
    </row>
    <row r="30" spans="1:13">
      <c r="A30" s="299" t="s">
        <v>332</v>
      </c>
      <c r="B30" s="28" t="s">
        <v>14</v>
      </c>
      <c r="C30" s="28" t="s">
        <v>14</v>
      </c>
      <c r="D30" s="28" t="s">
        <v>14</v>
      </c>
      <c r="E30" s="28" t="s">
        <v>14</v>
      </c>
      <c r="F30" s="28" t="s">
        <v>14</v>
      </c>
      <c r="G30" s="28" t="s">
        <v>14</v>
      </c>
      <c r="H30" s="29">
        <v>0</v>
      </c>
      <c r="I30" s="28" t="s">
        <v>14</v>
      </c>
      <c r="J30" s="28" t="s">
        <v>14</v>
      </c>
      <c r="K30" s="28" t="s">
        <v>14</v>
      </c>
      <c r="L30" s="28" t="s">
        <v>14</v>
      </c>
      <c r="M30" s="29">
        <v>0</v>
      </c>
    </row>
    <row r="31" spans="1:13">
      <c r="A31" s="299" t="s">
        <v>37</v>
      </c>
      <c r="B31" s="28" t="s">
        <v>14</v>
      </c>
      <c r="C31" s="28" t="s">
        <v>14</v>
      </c>
      <c r="D31" s="28" t="s">
        <v>14</v>
      </c>
      <c r="E31" s="28" t="s">
        <v>14</v>
      </c>
      <c r="F31" s="28" t="s">
        <v>14</v>
      </c>
      <c r="G31" s="29">
        <v>117092</v>
      </c>
      <c r="H31" s="28" t="s">
        <v>14</v>
      </c>
      <c r="I31" s="29">
        <v>2062863</v>
      </c>
      <c r="J31" s="29">
        <v>25039</v>
      </c>
      <c r="K31" s="28" t="s">
        <v>14</v>
      </c>
      <c r="L31" s="28" t="s">
        <v>14</v>
      </c>
      <c r="M31" s="29">
        <v>2204994</v>
      </c>
    </row>
    <row r="32" spans="1:13">
      <c r="A32" s="299" t="s">
        <v>38</v>
      </c>
      <c r="B32" s="28" t="s">
        <v>14</v>
      </c>
      <c r="C32" s="29">
        <v>19869</v>
      </c>
      <c r="D32" s="28" t="s">
        <v>14</v>
      </c>
      <c r="E32" s="28" t="s">
        <v>14</v>
      </c>
      <c r="F32" s="29">
        <v>22154</v>
      </c>
      <c r="G32" s="29">
        <v>38069</v>
      </c>
      <c r="H32" s="28" t="s">
        <v>14</v>
      </c>
      <c r="I32" s="28" t="s">
        <v>14</v>
      </c>
      <c r="J32" s="29">
        <v>132</v>
      </c>
      <c r="K32" s="29">
        <v>706</v>
      </c>
      <c r="L32" s="28" t="s">
        <v>14</v>
      </c>
      <c r="M32" s="29">
        <v>80930</v>
      </c>
    </row>
    <row r="33" spans="1:13">
      <c r="A33" s="299" t="s">
        <v>40</v>
      </c>
      <c r="B33" s="29">
        <v>22252</v>
      </c>
      <c r="C33" s="29">
        <v>349097</v>
      </c>
      <c r="D33" s="29">
        <v>1326</v>
      </c>
      <c r="E33" s="29">
        <v>16144</v>
      </c>
      <c r="F33" s="29">
        <v>158239</v>
      </c>
      <c r="G33" s="29">
        <v>126054</v>
      </c>
      <c r="H33" s="29">
        <v>90148</v>
      </c>
      <c r="I33" s="28" t="s">
        <v>14</v>
      </c>
      <c r="J33" s="29">
        <v>74727</v>
      </c>
      <c r="K33" s="29">
        <v>12431</v>
      </c>
      <c r="L33" s="28" t="s">
        <v>14</v>
      </c>
      <c r="M33" s="29">
        <v>850417</v>
      </c>
    </row>
    <row r="34" spans="1:13">
      <c r="A34" s="299" t="s">
        <v>41</v>
      </c>
      <c r="B34" s="29">
        <v>301</v>
      </c>
      <c r="C34" s="29">
        <v>153284</v>
      </c>
      <c r="D34" s="29">
        <v>1475</v>
      </c>
      <c r="E34" s="29">
        <v>33583</v>
      </c>
      <c r="F34" s="29">
        <v>31313</v>
      </c>
      <c r="G34" s="29">
        <v>1410</v>
      </c>
      <c r="H34" s="28" t="s">
        <v>14</v>
      </c>
      <c r="I34" s="28" t="s">
        <v>14</v>
      </c>
      <c r="J34" s="28" t="s">
        <v>14</v>
      </c>
      <c r="K34" s="28" t="s">
        <v>14</v>
      </c>
      <c r="L34" s="28" t="s">
        <v>14</v>
      </c>
      <c r="M34" s="29">
        <v>221366</v>
      </c>
    </row>
    <row r="35" spans="1:13">
      <c r="A35" s="299" t="s">
        <v>42</v>
      </c>
      <c r="B35" s="28" t="s">
        <v>14</v>
      </c>
      <c r="C35" s="28" t="s">
        <v>14</v>
      </c>
      <c r="D35" s="28" t="s">
        <v>14</v>
      </c>
      <c r="E35" s="29">
        <v>64303</v>
      </c>
      <c r="F35" s="28" t="s">
        <v>14</v>
      </c>
      <c r="G35" s="28" t="s">
        <v>14</v>
      </c>
      <c r="H35" s="28" t="s">
        <v>14</v>
      </c>
      <c r="I35" s="28" t="s">
        <v>14</v>
      </c>
      <c r="J35" s="28" t="s">
        <v>14</v>
      </c>
      <c r="K35" s="28" t="s">
        <v>14</v>
      </c>
      <c r="L35" s="28" t="s">
        <v>14</v>
      </c>
      <c r="M35" s="29">
        <v>64303</v>
      </c>
    </row>
    <row r="36" spans="1:13">
      <c r="A36" s="299" t="s">
        <v>43</v>
      </c>
      <c r="B36" s="28" t="s">
        <v>14</v>
      </c>
      <c r="C36" s="28" t="s">
        <v>14</v>
      </c>
      <c r="D36" s="28" t="s">
        <v>14</v>
      </c>
      <c r="E36" s="29">
        <v>93019</v>
      </c>
      <c r="F36" s="28" t="s">
        <v>14</v>
      </c>
      <c r="G36" s="28" t="s">
        <v>14</v>
      </c>
      <c r="H36" s="28" t="s">
        <v>14</v>
      </c>
      <c r="I36" s="28" t="s">
        <v>14</v>
      </c>
      <c r="J36" s="28" t="s">
        <v>14</v>
      </c>
      <c r="K36" s="28" t="s">
        <v>14</v>
      </c>
      <c r="L36" s="28" t="s">
        <v>14</v>
      </c>
      <c r="M36" s="29">
        <v>93019</v>
      </c>
    </row>
    <row r="37" spans="1:13">
      <c r="A37" s="299" t="s">
        <v>44</v>
      </c>
      <c r="B37" s="28" t="s">
        <v>14</v>
      </c>
      <c r="C37" s="28" t="s">
        <v>14</v>
      </c>
      <c r="D37" s="28" t="s">
        <v>14</v>
      </c>
      <c r="E37" s="28" t="s">
        <v>14</v>
      </c>
      <c r="F37" s="28" t="s">
        <v>14</v>
      </c>
      <c r="G37" s="28" t="s">
        <v>14</v>
      </c>
      <c r="H37" s="28" t="s">
        <v>14</v>
      </c>
      <c r="I37" s="29">
        <v>12432</v>
      </c>
      <c r="J37" s="28" t="s">
        <v>14</v>
      </c>
      <c r="K37" s="28" t="s">
        <v>14</v>
      </c>
      <c r="L37" s="28" t="s">
        <v>14</v>
      </c>
      <c r="M37" s="29">
        <v>12432</v>
      </c>
    </row>
    <row r="38" spans="1:13">
      <c r="A38" s="299"/>
      <c r="B38" s="28"/>
      <c r="C38" s="28"/>
      <c r="D38" s="28"/>
      <c r="E38" s="28"/>
      <c r="F38" s="28"/>
      <c r="G38" s="28"/>
      <c r="H38" s="28"/>
      <c r="I38" s="29"/>
      <c r="J38" s="28"/>
      <c r="K38" s="28"/>
      <c r="L38" s="28"/>
      <c r="M38" s="29"/>
    </row>
    <row r="39" spans="1:13">
      <c r="A39" s="299" t="s">
        <v>338</v>
      </c>
      <c r="B39" s="28" t="s">
        <v>14</v>
      </c>
      <c r="C39" s="28" t="s">
        <v>14</v>
      </c>
      <c r="D39" s="28" t="s">
        <v>14</v>
      </c>
      <c r="E39" s="28" t="s">
        <v>14</v>
      </c>
      <c r="F39" s="28" t="s">
        <v>14</v>
      </c>
      <c r="G39" s="28" t="s">
        <v>14</v>
      </c>
      <c r="H39" s="29">
        <v>-1</v>
      </c>
      <c r="I39" s="28" t="s">
        <v>14</v>
      </c>
      <c r="J39" s="28" t="s">
        <v>14</v>
      </c>
      <c r="K39" s="28" t="s">
        <v>14</v>
      </c>
      <c r="L39" s="28" t="s">
        <v>14</v>
      </c>
      <c r="M39" s="29">
        <v>-1</v>
      </c>
    </row>
    <row r="40" spans="1:13">
      <c r="A40" s="299"/>
      <c r="B40" s="28"/>
      <c r="C40" s="28"/>
      <c r="D40" s="28"/>
      <c r="E40" s="28"/>
      <c r="F40" s="28"/>
      <c r="G40" s="28"/>
      <c r="H40" s="29"/>
      <c r="I40" s="28"/>
      <c r="J40" s="28"/>
      <c r="K40" s="28"/>
      <c r="L40" s="28"/>
      <c r="M40" s="29"/>
    </row>
    <row r="41" spans="1:13">
      <c r="A41" s="299" t="s">
        <v>45</v>
      </c>
      <c r="B41" s="28" t="s">
        <v>14</v>
      </c>
      <c r="C41" s="28" t="s">
        <v>14</v>
      </c>
      <c r="D41" s="28" t="s">
        <v>14</v>
      </c>
      <c r="E41" s="28" t="s">
        <v>14</v>
      </c>
      <c r="F41" s="28" t="s">
        <v>14</v>
      </c>
      <c r="G41" s="28" t="s">
        <v>14</v>
      </c>
      <c r="H41" s="28" t="s">
        <v>14</v>
      </c>
      <c r="I41" s="29">
        <v>10513</v>
      </c>
      <c r="J41" s="28" t="s">
        <v>14</v>
      </c>
      <c r="K41" s="28" t="s">
        <v>14</v>
      </c>
      <c r="L41" s="28" t="s">
        <v>14</v>
      </c>
      <c r="M41" s="29">
        <v>10513</v>
      </c>
    </row>
    <row r="42" spans="1:13">
      <c r="A42" s="299" t="s">
        <v>46</v>
      </c>
      <c r="B42" s="29">
        <v>0</v>
      </c>
      <c r="C42" s="29">
        <v>0</v>
      </c>
      <c r="D42" s="28" t="s">
        <v>14</v>
      </c>
      <c r="E42" s="29">
        <v>0</v>
      </c>
      <c r="F42" s="29">
        <v>0</v>
      </c>
      <c r="G42" s="29">
        <v>0</v>
      </c>
      <c r="H42" s="29">
        <v>0</v>
      </c>
      <c r="I42" s="28" t="s">
        <v>14</v>
      </c>
      <c r="J42" s="29">
        <v>0</v>
      </c>
      <c r="K42" s="29">
        <v>0</v>
      </c>
      <c r="L42" s="28" t="s">
        <v>14</v>
      </c>
      <c r="M42" s="29">
        <v>0</v>
      </c>
    </row>
    <row r="43" spans="1:13">
      <c r="A43" s="299" t="s">
        <v>47</v>
      </c>
      <c r="B43" s="29">
        <v>0</v>
      </c>
      <c r="C43" s="29">
        <v>0</v>
      </c>
      <c r="D43" s="28" t="s">
        <v>14</v>
      </c>
      <c r="E43" s="29">
        <v>0</v>
      </c>
      <c r="F43" s="29">
        <v>0</v>
      </c>
      <c r="G43" s="29">
        <v>0</v>
      </c>
      <c r="H43" s="29">
        <v>0</v>
      </c>
      <c r="I43" s="28" t="s">
        <v>14</v>
      </c>
      <c r="J43" s="29">
        <v>0</v>
      </c>
      <c r="K43" s="29">
        <v>0</v>
      </c>
      <c r="L43" s="28" t="s">
        <v>14</v>
      </c>
      <c r="M43" s="29">
        <v>0</v>
      </c>
    </row>
    <row r="44" spans="1:13">
      <c r="A44" s="299" t="s">
        <v>48</v>
      </c>
      <c r="B44" s="29">
        <v>0</v>
      </c>
      <c r="C44" s="29">
        <v>0</v>
      </c>
      <c r="D44" s="28" t="s">
        <v>14</v>
      </c>
      <c r="E44" s="29">
        <v>0</v>
      </c>
      <c r="F44" s="29">
        <v>0</v>
      </c>
      <c r="G44" s="29">
        <v>0</v>
      </c>
      <c r="H44" s="29">
        <v>0</v>
      </c>
      <c r="I44" s="28" t="s">
        <v>14</v>
      </c>
      <c r="J44" s="29">
        <v>0</v>
      </c>
      <c r="K44" s="29">
        <v>0</v>
      </c>
      <c r="L44" s="28" t="s">
        <v>14</v>
      </c>
      <c r="M44" s="29">
        <v>0</v>
      </c>
    </row>
    <row r="45" spans="1:13">
      <c r="A45" s="299" t="s">
        <v>49</v>
      </c>
      <c r="B45" s="29">
        <v>3842</v>
      </c>
      <c r="C45" s="29">
        <v>157</v>
      </c>
      <c r="D45" s="28" t="s">
        <v>14</v>
      </c>
      <c r="E45" s="28" t="s">
        <v>14</v>
      </c>
      <c r="F45" s="28" t="s">
        <v>14</v>
      </c>
      <c r="G45" s="29">
        <v>334</v>
      </c>
      <c r="H45" s="29">
        <v>20</v>
      </c>
      <c r="I45" s="28" t="s">
        <v>14</v>
      </c>
      <c r="J45" s="28" t="s">
        <v>14</v>
      </c>
      <c r="K45" s="29">
        <v>467</v>
      </c>
      <c r="L45" s="28" t="s">
        <v>14</v>
      </c>
      <c r="M45" s="29">
        <v>4820</v>
      </c>
    </row>
    <row r="46" spans="1:13">
      <c r="A46" s="299" t="s">
        <v>50</v>
      </c>
      <c r="B46" s="29">
        <v>1447</v>
      </c>
      <c r="C46" s="29">
        <v>38</v>
      </c>
      <c r="D46" s="28" t="s">
        <v>14</v>
      </c>
      <c r="E46" s="28" t="s">
        <v>14</v>
      </c>
      <c r="F46" s="29">
        <v>270</v>
      </c>
      <c r="G46" s="29">
        <v>42</v>
      </c>
      <c r="H46" s="29">
        <v>942</v>
      </c>
      <c r="I46" s="28" t="s">
        <v>14</v>
      </c>
      <c r="J46" s="28" t="s">
        <v>14</v>
      </c>
      <c r="K46" s="29">
        <v>149</v>
      </c>
      <c r="L46" s="28" t="s">
        <v>14</v>
      </c>
      <c r="M46" s="29">
        <v>2888</v>
      </c>
    </row>
    <row r="47" spans="1:13">
      <c r="A47" s="299" t="s">
        <v>51</v>
      </c>
      <c r="B47" s="29">
        <v>167</v>
      </c>
      <c r="C47" s="29">
        <v>182</v>
      </c>
      <c r="D47" s="28" t="s">
        <v>14</v>
      </c>
      <c r="E47" s="28" t="s">
        <v>14</v>
      </c>
      <c r="F47" s="28" t="s">
        <v>14</v>
      </c>
      <c r="G47" s="28" t="s">
        <v>14</v>
      </c>
      <c r="H47" s="28" t="s">
        <v>14</v>
      </c>
      <c r="I47" s="28" t="s">
        <v>14</v>
      </c>
      <c r="J47" s="29">
        <v>83</v>
      </c>
      <c r="K47" s="28" t="s">
        <v>14</v>
      </c>
      <c r="L47" s="28" t="s">
        <v>14</v>
      </c>
      <c r="M47" s="29">
        <v>431</v>
      </c>
    </row>
    <row r="48" spans="1:13">
      <c r="A48" s="299" t="s">
        <v>330</v>
      </c>
      <c r="B48" s="29">
        <v>-76</v>
      </c>
      <c r="C48" s="28" t="s">
        <v>14</v>
      </c>
      <c r="D48" s="28" t="s">
        <v>14</v>
      </c>
      <c r="E48" s="28" t="s">
        <v>14</v>
      </c>
      <c r="F48" s="28" t="s">
        <v>14</v>
      </c>
      <c r="G48" s="28" t="s">
        <v>14</v>
      </c>
      <c r="H48" s="28" t="s">
        <v>14</v>
      </c>
      <c r="I48" s="28" t="s">
        <v>14</v>
      </c>
      <c r="J48" s="28" t="s">
        <v>14</v>
      </c>
      <c r="K48" s="29">
        <v>61</v>
      </c>
      <c r="L48" s="28" t="s">
        <v>14</v>
      </c>
      <c r="M48" s="29">
        <v>-15</v>
      </c>
    </row>
    <row r="49" spans="1:13">
      <c r="A49" s="299"/>
      <c r="B49" s="29"/>
      <c r="C49" s="28"/>
      <c r="D49" s="28"/>
      <c r="E49" s="28"/>
      <c r="F49" s="28"/>
      <c r="G49" s="28"/>
      <c r="H49" s="28"/>
      <c r="I49" s="28"/>
      <c r="J49" s="28"/>
      <c r="K49" s="29"/>
      <c r="L49" s="28"/>
      <c r="M49" s="29"/>
    </row>
    <row r="50" spans="1:13">
      <c r="A50" s="299" t="s">
        <v>52</v>
      </c>
      <c r="B50" s="28" t="s">
        <v>14</v>
      </c>
      <c r="C50" s="28" t="s">
        <v>14</v>
      </c>
      <c r="D50" s="28" t="s">
        <v>14</v>
      </c>
      <c r="E50" s="28" t="s">
        <v>14</v>
      </c>
      <c r="F50" s="28" t="s">
        <v>14</v>
      </c>
      <c r="G50" s="28" t="s">
        <v>14</v>
      </c>
      <c r="H50" s="28" t="s">
        <v>14</v>
      </c>
      <c r="I50" s="29">
        <v>363850</v>
      </c>
      <c r="J50" s="28" t="s">
        <v>14</v>
      </c>
      <c r="K50" s="28" t="s">
        <v>14</v>
      </c>
      <c r="L50" s="28" t="s">
        <v>14</v>
      </c>
      <c r="M50" s="29">
        <v>363850</v>
      </c>
    </row>
    <row r="51" spans="1:13">
      <c r="A51" s="299" t="s">
        <v>53</v>
      </c>
      <c r="B51" s="28" t="s">
        <v>14</v>
      </c>
      <c r="C51" s="28" t="s">
        <v>14</v>
      </c>
      <c r="D51" s="28" t="s">
        <v>14</v>
      </c>
      <c r="E51" s="29">
        <v>42957</v>
      </c>
      <c r="F51" s="28" t="s">
        <v>14</v>
      </c>
      <c r="G51" s="28" t="s">
        <v>14</v>
      </c>
      <c r="H51" s="28" t="s">
        <v>14</v>
      </c>
      <c r="I51" s="28" t="s">
        <v>14</v>
      </c>
      <c r="J51" s="28" t="s">
        <v>14</v>
      </c>
      <c r="K51" s="28" t="s">
        <v>14</v>
      </c>
      <c r="L51" s="28" t="s">
        <v>14</v>
      </c>
      <c r="M51" s="29">
        <v>42957</v>
      </c>
    </row>
    <row r="52" spans="1:13">
      <c r="A52" s="299" t="s">
        <v>54</v>
      </c>
      <c r="B52" s="28" t="s">
        <v>14</v>
      </c>
      <c r="C52" s="28" t="s">
        <v>14</v>
      </c>
      <c r="D52" s="28" t="s">
        <v>14</v>
      </c>
      <c r="E52" s="29">
        <v>53493</v>
      </c>
      <c r="F52" s="28" t="s">
        <v>14</v>
      </c>
      <c r="G52" s="28" t="s">
        <v>14</v>
      </c>
      <c r="H52" s="28" t="s">
        <v>14</v>
      </c>
      <c r="I52" s="28" t="s">
        <v>14</v>
      </c>
      <c r="J52" s="28" t="s">
        <v>14</v>
      </c>
      <c r="K52" s="28" t="s">
        <v>14</v>
      </c>
      <c r="L52" s="28" t="s">
        <v>14</v>
      </c>
      <c r="M52" s="29">
        <v>53493</v>
      </c>
    </row>
    <row r="53" spans="1:13">
      <c r="A53" s="299" t="s">
        <v>55</v>
      </c>
      <c r="B53" s="29">
        <v>1031</v>
      </c>
      <c r="C53" s="29">
        <v>17196</v>
      </c>
      <c r="D53" s="28" t="s">
        <v>14</v>
      </c>
      <c r="E53" s="29">
        <v>791</v>
      </c>
      <c r="F53" s="29">
        <v>6804</v>
      </c>
      <c r="G53" s="29">
        <v>3340</v>
      </c>
      <c r="H53" s="29">
        <v>920</v>
      </c>
      <c r="I53" s="28" t="s">
        <v>14</v>
      </c>
      <c r="J53" s="29">
        <v>6598</v>
      </c>
      <c r="K53" s="29">
        <v>473</v>
      </c>
      <c r="L53" s="28" t="s">
        <v>14</v>
      </c>
      <c r="M53" s="29">
        <v>37154</v>
      </c>
    </row>
    <row r="54" spans="1:13">
      <c r="A54" s="299" t="s">
        <v>56</v>
      </c>
      <c r="B54" s="29">
        <v>1031</v>
      </c>
      <c r="C54" s="29">
        <v>17196</v>
      </c>
      <c r="D54" s="28" t="s">
        <v>14</v>
      </c>
      <c r="E54" s="29">
        <v>791</v>
      </c>
      <c r="F54" s="29">
        <v>6804</v>
      </c>
      <c r="G54" s="29">
        <v>3340</v>
      </c>
      <c r="H54" s="29">
        <v>920</v>
      </c>
      <c r="I54" s="28" t="s">
        <v>14</v>
      </c>
      <c r="J54" s="29">
        <v>6598</v>
      </c>
      <c r="K54" s="29">
        <v>473</v>
      </c>
      <c r="L54" s="28" t="s">
        <v>14</v>
      </c>
      <c r="M54" s="29">
        <v>37153</v>
      </c>
    </row>
    <row r="55" spans="1:13">
      <c r="A55" s="299"/>
      <c r="B55" s="29"/>
      <c r="C55" s="29"/>
      <c r="D55" s="28"/>
      <c r="E55" s="29"/>
      <c r="F55" s="29"/>
      <c r="G55" s="29"/>
      <c r="H55" s="29"/>
      <c r="I55" s="28"/>
      <c r="J55" s="29"/>
      <c r="K55" s="29"/>
      <c r="L55" s="28"/>
      <c r="M55" s="29"/>
    </row>
    <row r="56" spans="1:13">
      <c r="A56" s="299" t="s">
        <v>57</v>
      </c>
      <c r="B56" s="29">
        <v>222</v>
      </c>
      <c r="C56" s="29">
        <v>6575</v>
      </c>
      <c r="D56" s="29">
        <v>348</v>
      </c>
      <c r="E56" s="29">
        <v>1373</v>
      </c>
      <c r="F56" s="29">
        <v>17428</v>
      </c>
      <c r="G56" s="29">
        <v>5201</v>
      </c>
      <c r="H56" s="29">
        <v>691</v>
      </c>
      <c r="I56" s="28" t="s">
        <v>14</v>
      </c>
      <c r="J56" s="29">
        <v>1757</v>
      </c>
      <c r="K56" s="29">
        <v>647</v>
      </c>
      <c r="L56" s="28" t="s">
        <v>14</v>
      </c>
      <c r="M56" s="29">
        <v>34240</v>
      </c>
    </row>
    <row r="57" spans="1:13">
      <c r="A57" s="299" t="s">
        <v>58</v>
      </c>
      <c r="B57" s="29">
        <v>0</v>
      </c>
      <c r="C57" s="29">
        <v>0</v>
      </c>
      <c r="D57" s="29">
        <v>0</v>
      </c>
      <c r="E57" s="29">
        <v>0</v>
      </c>
      <c r="F57" s="29">
        <v>0</v>
      </c>
      <c r="G57" s="29">
        <v>0</v>
      </c>
      <c r="H57" s="29">
        <v>0</v>
      </c>
      <c r="I57" s="29">
        <v>0</v>
      </c>
      <c r="J57" s="29">
        <v>0</v>
      </c>
      <c r="K57" s="29">
        <v>0</v>
      </c>
      <c r="L57" s="29">
        <v>0</v>
      </c>
      <c r="M57" s="29">
        <v>0</v>
      </c>
    </row>
    <row r="58" spans="1:13">
      <c r="A58" s="299" t="s">
        <v>59</v>
      </c>
      <c r="B58" s="29">
        <v>5942</v>
      </c>
      <c r="C58" s="29">
        <v>13423</v>
      </c>
      <c r="D58" s="29">
        <v>2558</v>
      </c>
      <c r="E58" s="29">
        <v>156</v>
      </c>
      <c r="F58" s="29">
        <v>152986</v>
      </c>
      <c r="G58" s="29">
        <v>32</v>
      </c>
      <c r="H58" s="29">
        <v>11402</v>
      </c>
      <c r="I58" s="29">
        <v>3439</v>
      </c>
      <c r="J58" s="29">
        <v>4676</v>
      </c>
      <c r="K58" s="29">
        <v>92111</v>
      </c>
      <c r="L58" s="29">
        <v>873523</v>
      </c>
      <c r="M58" s="29">
        <v>1160249</v>
      </c>
    </row>
    <row r="59" spans="1:13">
      <c r="A59" s="299" t="s">
        <v>60</v>
      </c>
      <c r="B59" s="29">
        <v>414486</v>
      </c>
      <c r="C59" s="29">
        <v>2370330</v>
      </c>
      <c r="D59" s="29">
        <v>9923</v>
      </c>
      <c r="E59" s="29">
        <v>762539</v>
      </c>
      <c r="F59" s="29">
        <v>1504853</v>
      </c>
      <c r="G59" s="29">
        <v>2140998</v>
      </c>
      <c r="H59" s="29">
        <v>2150401</v>
      </c>
      <c r="I59" s="29">
        <v>2456223</v>
      </c>
      <c r="J59" s="29">
        <v>878411</v>
      </c>
      <c r="K59" s="29">
        <v>604396</v>
      </c>
      <c r="L59" s="29">
        <v>1471444</v>
      </c>
      <c r="M59" s="29">
        <v>14764005</v>
      </c>
    </row>
    <row r="60" spans="1:13">
      <c r="A60" s="299" t="s">
        <v>61</v>
      </c>
      <c r="B60" s="29">
        <v>0</v>
      </c>
      <c r="C60" s="29">
        <v>57965</v>
      </c>
      <c r="D60" s="29">
        <v>0</v>
      </c>
      <c r="E60" s="29">
        <v>26097</v>
      </c>
      <c r="F60" s="29">
        <v>14575</v>
      </c>
      <c r="G60" s="29">
        <v>21741</v>
      </c>
      <c r="H60" s="29">
        <v>105</v>
      </c>
      <c r="I60" s="29">
        <v>107773</v>
      </c>
      <c r="J60" s="29">
        <v>0</v>
      </c>
      <c r="K60" s="29">
        <v>0</v>
      </c>
      <c r="L60" s="29">
        <v>872999</v>
      </c>
      <c r="M60" s="29">
        <v>1101256</v>
      </c>
    </row>
    <row r="61" spans="1:13">
      <c r="A61" s="299" t="s">
        <v>62</v>
      </c>
      <c r="B61" s="29">
        <v>414486</v>
      </c>
      <c r="C61" s="29">
        <v>2312365</v>
      </c>
      <c r="D61" s="29">
        <v>9923</v>
      </c>
      <c r="E61" s="29">
        <v>736442</v>
      </c>
      <c r="F61" s="29">
        <v>1490278</v>
      </c>
      <c r="G61" s="29">
        <v>2119257</v>
      </c>
      <c r="H61" s="29">
        <v>2150296</v>
      </c>
      <c r="I61" s="29">
        <v>2348450</v>
      </c>
      <c r="J61" s="29">
        <v>878411</v>
      </c>
      <c r="K61" s="29">
        <v>604396</v>
      </c>
      <c r="L61" s="29">
        <v>598445</v>
      </c>
      <c r="M61" s="29">
        <v>13662748</v>
      </c>
    </row>
  </sheetData>
  <mergeCells count="2">
    <mergeCell ref="A1:M1"/>
    <mergeCell ref="A2:M2"/>
  </mergeCells>
  <pageMargins left="0.7" right="0.7" top="0.75" bottom="0.75" header="0.3" footer="0.3"/>
  <pageSetup scale="75" orientation="landscape" r:id="rId1"/>
</worksheet>
</file>

<file path=xl/worksheets/sheet5.xml><?xml version="1.0" encoding="utf-8"?>
<worksheet xmlns="http://schemas.openxmlformats.org/spreadsheetml/2006/main" xmlns:r="http://schemas.openxmlformats.org/officeDocument/2006/relationships">
  <dimension ref="A1:BQ135"/>
  <sheetViews>
    <sheetView view="pageBreakPreview" zoomScale="122" zoomScaleSheetLayoutView="122" workbookViewId="0">
      <pane xSplit="2" ySplit="4" topLeftCell="BE78" activePane="bottomRight" state="frozen"/>
      <selection pane="topRight" activeCell="C1" sqref="C1"/>
      <selection pane="bottomLeft" activeCell="A6" sqref="A6"/>
      <selection pane="bottomRight" activeCell="BJ85" sqref="BJ85"/>
    </sheetView>
  </sheetViews>
  <sheetFormatPr defaultRowHeight="15.75"/>
  <cols>
    <col min="1" max="1" width="10.5703125" style="130" customWidth="1"/>
    <col min="2" max="2" width="27.7109375" bestFit="1" customWidth="1"/>
    <col min="3" max="3" width="12.140625" style="243" customWidth="1"/>
    <col min="4" max="4" width="11.5703125" style="243" customWidth="1"/>
    <col min="5" max="5" width="16.5703125" style="243" customWidth="1"/>
    <col min="6" max="6" width="11.7109375" style="243" customWidth="1"/>
    <col min="7" max="7" width="12.140625" style="243" customWidth="1"/>
    <col min="8" max="8" width="11.42578125" style="243" customWidth="1"/>
    <col min="9" max="9" width="11.85546875" style="243" bestFit="1" customWidth="1"/>
    <col min="10" max="10" width="11" style="243" customWidth="1"/>
    <col min="11" max="11" width="12.140625" style="243" customWidth="1"/>
    <col min="12" max="13" width="12" style="243" bestFit="1" customWidth="1"/>
    <col min="14" max="14" width="10.5703125" style="243" customWidth="1"/>
    <col min="15" max="15" width="11.85546875" style="243" bestFit="1" customWidth="1"/>
    <col min="16" max="16" width="12" style="243" bestFit="1" customWidth="1"/>
    <col min="17" max="18" width="11.85546875" style="243" bestFit="1" customWidth="1"/>
    <col min="19" max="19" width="12" style="243" bestFit="1" customWidth="1"/>
    <col min="20" max="20" width="11.85546875" style="243" customWidth="1"/>
    <col min="21" max="21" width="11.85546875" style="243" bestFit="1" customWidth="1"/>
    <col min="22" max="22" width="10.5703125" style="244" bestFit="1" customWidth="1"/>
    <col min="23" max="23" width="12" style="243" bestFit="1" customWidth="1"/>
    <col min="24" max="24" width="10.140625" style="243" customWidth="1"/>
    <col min="25" max="25" width="13.7109375" style="243" bestFit="1" customWidth="1"/>
    <col min="26" max="26" width="12.42578125" style="243" customWidth="1"/>
    <col min="27" max="27" width="11.85546875" style="243" customWidth="1"/>
    <col min="28" max="28" width="10.28515625" style="243" customWidth="1"/>
    <col min="29" max="29" width="12.7109375" style="244" customWidth="1"/>
    <col min="30" max="30" width="14.85546875" style="245" customWidth="1"/>
    <col min="31" max="31" width="10.5703125" style="243" bestFit="1" customWidth="1"/>
    <col min="32" max="32" width="9.28515625" style="243" bestFit="1" customWidth="1"/>
    <col min="33" max="33" width="10.28515625" style="243" customWidth="1"/>
    <col min="34" max="34" width="9.28515625" style="243" bestFit="1" customWidth="1"/>
    <col min="35" max="35" width="12" style="243" customWidth="1"/>
    <col min="36" max="36" width="12.42578125" style="243" customWidth="1"/>
    <col min="37" max="37" width="12.85546875" style="243" customWidth="1"/>
    <col min="38" max="38" width="12.140625" style="243" customWidth="1"/>
    <col min="39" max="39" width="14.140625" style="243" customWidth="1"/>
    <col min="40" max="40" width="11.5703125" style="243" customWidth="1"/>
    <col min="41" max="41" width="11" style="244" customWidth="1"/>
    <col min="42" max="42" width="11.7109375" style="243" customWidth="1"/>
    <col min="43" max="43" width="10.7109375" style="244" customWidth="1"/>
    <col min="44" max="44" width="9.7109375" style="243" bestFit="1" customWidth="1"/>
    <col min="45" max="45" width="9.140625" style="243"/>
    <col min="46" max="46" width="11.7109375" style="243" customWidth="1"/>
    <col min="47" max="47" width="10.85546875" style="243" customWidth="1"/>
    <col min="48" max="48" width="9.140625" style="243"/>
    <col min="49" max="49" width="11.85546875" style="243" customWidth="1"/>
    <col min="50" max="50" width="11.28515625" style="243" customWidth="1"/>
    <col min="51" max="51" width="12.28515625" style="243" customWidth="1"/>
    <col min="52" max="52" width="11.140625" style="243" customWidth="1"/>
    <col min="53" max="53" width="10.28515625" style="243" customWidth="1"/>
    <col min="54" max="54" width="14" style="244" customWidth="1"/>
    <col min="55" max="55" width="13.28515625" style="243" customWidth="1"/>
    <col min="56" max="56" width="13.85546875" style="243" customWidth="1"/>
    <col min="57" max="57" width="12.7109375" style="243" customWidth="1"/>
    <col min="58" max="58" width="14" style="243" customWidth="1"/>
    <col min="59" max="59" width="16.28515625" style="243" customWidth="1"/>
    <col min="60" max="60" width="16.28515625" style="244" customWidth="1"/>
    <col min="61" max="61" width="16.28515625" style="245" customWidth="1"/>
    <col min="62" max="62" width="13.28515625" style="243" customWidth="1"/>
    <col min="63" max="63" width="17.5703125" style="246" customWidth="1"/>
    <col min="64" max="64" width="11.28515625" customWidth="1"/>
    <col min="65" max="65" width="11.42578125" customWidth="1"/>
  </cols>
  <sheetData>
    <row r="1" spans="1:68">
      <c r="A1" s="119"/>
      <c r="B1" s="186"/>
      <c r="C1" s="303" t="s">
        <v>339</v>
      </c>
      <c r="D1" s="303"/>
      <c r="E1" s="303"/>
      <c r="F1" s="303"/>
      <c r="G1" s="303"/>
      <c r="H1" s="303"/>
      <c r="I1" s="303"/>
      <c r="J1" s="303"/>
      <c r="K1" s="303"/>
      <c r="L1" s="1"/>
      <c r="M1" s="1"/>
      <c r="N1" s="1"/>
      <c r="O1" s="1"/>
      <c r="P1" s="1"/>
      <c r="Q1" s="1"/>
      <c r="R1" s="1"/>
      <c r="S1" s="1"/>
      <c r="T1" s="1"/>
      <c r="U1" s="1"/>
      <c r="V1" s="174"/>
      <c r="W1" s="1"/>
      <c r="X1" s="1"/>
      <c r="Y1" s="1"/>
      <c r="Z1" s="1"/>
      <c r="AA1" s="1"/>
      <c r="AB1" s="1"/>
      <c r="AC1" s="174"/>
      <c r="AD1" s="209"/>
      <c r="AE1" s="1"/>
      <c r="AF1" s="1"/>
      <c r="AG1" s="1"/>
      <c r="AH1" s="1"/>
      <c r="AI1" s="1"/>
      <c r="AJ1" s="1"/>
      <c r="AK1" s="1"/>
      <c r="AL1" s="1"/>
      <c r="AM1" s="1"/>
      <c r="AN1" s="1"/>
      <c r="AO1" s="174"/>
      <c r="AP1" s="1"/>
      <c r="AQ1" s="174"/>
      <c r="AR1" s="1"/>
      <c r="AS1" s="1"/>
      <c r="AT1" s="1"/>
      <c r="AU1" s="1"/>
      <c r="AV1" s="1"/>
      <c r="AW1" s="2"/>
      <c r="AX1" s="1"/>
      <c r="AY1" s="1"/>
      <c r="AZ1" s="1"/>
      <c r="BA1" s="1"/>
      <c r="BB1" s="174"/>
      <c r="BD1" s="1"/>
      <c r="BE1" s="1"/>
      <c r="BF1" s="1"/>
      <c r="BG1" s="1"/>
      <c r="BH1" s="174"/>
      <c r="BI1" s="209"/>
      <c r="BJ1" s="1"/>
      <c r="BK1" s="46"/>
      <c r="BO1" s="242">
        <v>-7106</v>
      </c>
      <c r="BP1" s="242" t="s">
        <v>235</v>
      </c>
    </row>
    <row r="2" spans="1:68">
      <c r="A2" s="119"/>
      <c r="B2" s="1"/>
      <c r="C2" s="1"/>
      <c r="D2" s="1"/>
      <c r="E2" s="1"/>
      <c r="F2" s="1"/>
      <c r="G2" s="1"/>
      <c r="H2" s="1"/>
      <c r="I2" s="1"/>
      <c r="J2" s="1"/>
      <c r="K2" s="1"/>
      <c r="L2" s="1"/>
      <c r="M2" s="304" t="s">
        <v>63</v>
      </c>
      <c r="N2" s="304"/>
      <c r="O2" s="304"/>
      <c r="P2" s="1"/>
      <c r="Q2" s="1"/>
      <c r="R2" s="1"/>
      <c r="S2" s="1"/>
      <c r="T2" s="1"/>
      <c r="U2" s="1"/>
      <c r="V2" s="174"/>
      <c r="W2" s="1"/>
      <c r="X2" s="1"/>
      <c r="Y2" s="1"/>
      <c r="Z2" s="1"/>
      <c r="AA2" s="1"/>
      <c r="AB2" s="1"/>
      <c r="AC2" s="174"/>
      <c r="AD2" s="209"/>
      <c r="AE2" s="1"/>
      <c r="AF2" s="1"/>
      <c r="AG2" s="1"/>
      <c r="AH2" s="1"/>
      <c r="AI2" s="1"/>
      <c r="AJ2" s="1"/>
      <c r="AK2" s="1"/>
      <c r="AL2" s="1"/>
      <c r="AM2" s="1"/>
      <c r="AN2" s="1"/>
      <c r="AO2" s="174"/>
      <c r="AP2" s="1"/>
      <c r="AQ2" s="304" t="s">
        <v>63</v>
      </c>
      <c r="AR2" s="304"/>
      <c r="AS2" s="304"/>
      <c r="AT2" s="1"/>
      <c r="AU2" s="1"/>
      <c r="AV2" s="1"/>
      <c r="AW2" s="2"/>
      <c r="AX2" s="1"/>
      <c r="AY2" s="1"/>
      <c r="AZ2" s="1"/>
      <c r="BA2" s="1"/>
      <c r="BB2" s="174"/>
      <c r="BC2" s="1"/>
      <c r="BD2" s="1"/>
      <c r="BE2" s="1"/>
      <c r="BF2" s="1"/>
      <c r="BG2" s="1"/>
      <c r="BH2" s="174"/>
      <c r="BI2" s="304" t="s">
        <v>63</v>
      </c>
      <c r="BJ2" s="304"/>
      <c r="BK2" s="304"/>
      <c r="BO2" s="242">
        <v>-406251</v>
      </c>
      <c r="BP2" s="242" t="s">
        <v>236</v>
      </c>
    </row>
    <row r="3" spans="1:68" ht="37.5" customHeight="1">
      <c r="A3" s="39"/>
      <c r="B3" s="3"/>
      <c r="C3" s="3" t="s">
        <v>64</v>
      </c>
      <c r="D3" s="3" t="s">
        <v>65</v>
      </c>
      <c r="E3" s="3" t="s">
        <v>66</v>
      </c>
      <c r="F3" s="3" t="s">
        <v>67</v>
      </c>
      <c r="G3" s="3" t="s">
        <v>68</v>
      </c>
      <c r="H3" s="3" t="s">
        <v>69</v>
      </c>
      <c r="I3" s="3" t="s">
        <v>70</v>
      </c>
      <c r="J3" s="3" t="s">
        <v>71</v>
      </c>
      <c r="K3" s="3" t="s">
        <v>72</v>
      </c>
      <c r="L3" s="3" t="s">
        <v>73</v>
      </c>
      <c r="M3" s="3" t="s">
        <v>74</v>
      </c>
      <c r="N3" s="3" t="s">
        <v>75</v>
      </c>
      <c r="O3" s="3" t="s">
        <v>76</v>
      </c>
      <c r="P3" s="3" t="s">
        <v>77</v>
      </c>
      <c r="Q3" s="3" t="s">
        <v>78</v>
      </c>
      <c r="R3" s="3" t="s">
        <v>79</v>
      </c>
      <c r="S3" s="3" t="s">
        <v>80</v>
      </c>
      <c r="T3" s="3" t="s">
        <v>81</v>
      </c>
      <c r="U3" s="3" t="s">
        <v>97</v>
      </c>
      <c r="V3" s="39" t="s">
        <v>82</v>
      </c>
      <c r="W3" s="3" t="s">
        <v>83</v>
      </c>
      <c r="X3" s="3" t="s">
        <v>84</v>
      </c>
      <c r="Y3" s="3" t="s">
        <v>85</v>
      </c>
      <c r="Z3" s="3" t="s">
        <v>86</v>
      </c>
      <c r="AA3" s="3" t="s">
        <v>87</v>
      </c>
      <c r="AB3" s="3" t="s">
        <v>292</v>
      </c>
      <c r="AC3" s="39" t="s">
        <v>113</v>
      </c>
      <c r="AD3" s="39" t="s">
        <v>88</v>
      </c>
      <c r="AE3" s="3" t="s">
        <v>89</v>
      </c>
      <c r="AF3" s="3" t="s">
        <v>90</v>
      </c>
      <c r="AG3" s="3" t="s">
        <v>91</v>
      </c>
      <c r="AH3" s="3" t="s">
        <v>92</v>
      </c>
      <c r="AI3" s="3" t="s">
        <v>93</v>
      </c>
      <c r="AJ3" s="3" t="s">
        <v>94</v>
      </c>
      <c r="AK3" s="3" t="s">
        <v>95</v>
      </c>
      <c r="AL3" s="3" t="s">
        <v>96</v>
      </c>
      <c r="AM3" s="3" t="s">
        <v>98</v>
      </c>
      <c r="AN3" s="3" t="s">
        <v>99</v>
      </c>
      <c r="AO3" s="39" t="s">
        <v>100</v>
      </c>
      <c r="AP3" s="3" t="s">
        <v>101</v>
      </c>
      <c r="AQ3" s="39" t="s">
        <v>102</v>
      </c>
      <c r="AR3" s="3" t="s">
        <v>103</v>
      </c>
      <c r="AS3" s="3" t="s">
        <v>104</v>
      </c>
      <c r="AT3" s="3" t="s">
        <v>105</v>
      </c>
      <c r="AU3" s="39" t="s">
        <v>106</v>
      </c>
      <c r="AV3" s="39" t="s">
        <v>107</v>
      </c>
      <c r="AW3" s="39" t="s">
        <v>108</v>
      </c>
      <c r="AX3" s="3" t="s">
        <v>109</v>
      </c>
      <c r="AY3" s="3" t="s">
        <v>110</v>
      </c>
      <c r="AZ3" s="3" t="s">
        <v>111</v>
      </c>
      <c r="BA3" s="3" t="s">
        <v>112</v>
      </c>
      <c r="BB3" s="39" t="s">
        <v>114</v>
      </c>
      <c r="BC3" s="3" t="s">
        <v>115</v>
      </c>
      <c r="BD3" s="3" t="s">
        <v>116</v>
      </c>
      <c r="BE3" s="3" t="s">
        <v>117</v>
      </c>
      <c r="BF3" s="3" t="s">
        <v>118</v>
      </c>
      <c r="BG3" s="3" t="s">
        <v>119</v>
      </c>
      <c r="BH3" s="39" t="s">
        <v>138</v>
      </c>
      <c r="BI3" s="210" t="s">
        <v>120</v>
      </c>
      <c r="BJ3" s="3" t="s">
        <v>121</v>
      </c>
      <c r="BK3" s="47" t="s">
        <v>122</v>
      </c>
      <c r="BO3" s="242">
        <v>-70336</v>
      </c>
      <c r="BP3" s="242" t="s">
        <v>237</v>
      </c>
    </row>
    <row r="4" spans="1:68" s="130" customFormat="1">
      <c r="A4" s="128" t="s">
        <v>201</v>
      </c>
      <c r="B4" s="128" t="s">
        <v>123</v>
      </c>
      <c r="C4" s="128">
        <v>1</v>
      </c>
      <c r="D4" s="128">
        <v>2</v>
      </c>
      <c r="E4" s="128">
        <v>3</v>
      </c>
      <c r="F4" s="128">
        <v>4</v>
      </c>
      <c r="G4" s="128">
        <v>7</v>
      </c>
      <c r="H4" s="128">
        <v>8</v>
      </c>
      <c r="I4" s="128">
        <v>9</v>
      </c>
      <c r="J4" s="128">
        <v>10</v>
      </c>
      <c r="K4" s="128">
        <v>11</v>
      </c>
      <c r="L4" s="128">
        <v>12</v>
      </c>
      <c r="M4" s="128">
        <v>13</v>
      </c>
      <c r="N4" s="128">
        <v>14</v>
      </c>
      <c r="O4" s="128">
        <v>15</v>
      </c>
      <c r="P4" s="128">
        <v>16</v>
      </c>
      <c r="Q4" s="128">
        <v>17</v>
      </c>
      <c r="R4" s="128">
        <v>20</v>
      </c>
      <c r="S4" s="128">
        <v>25</v>
      </c>
      <c r="T4" s="128">
        <v>26</v>
      </c>
      <c r="U4" s="129">
        <v>29</v>
      </c>
      <c r="V4" s="129">
        <v>34</v>
      </c>
      <c r="W4" s="128">
        <v>39</v>
      </c>
      <c r="X4" s="128">
        <v>40</v>
      </c>
      <c r="Y4" s="128">
        <v>42</v>
      </c>
      <c r="Z4" s="128">
        <v>43</v>
      </c>
      <c r="AA4" s="128">
        <v>44</v>
      </c>
      <c r="AB4" s="128">
        <v>53</v>
      </c>
      <c r="AC4" s="129">
        <v>63</v>
      </c>
      <c r="AD4" s="211"/>
      <c r="AE4" s="128">
        <v>18</v>
      </c>
      <c r="AF4" s="128">
        <v>19</v>
      </c>
      <c r="AG4" s="128">
        <v>21</v>
      </c>
      <c r="AH4" s="128">
        <v>22</v>
      </c>
      <c r="AI4" s="128">
        <v>23</v>
      </c>
      <c r="AJ4" s="128">
        <v>24</v>
      </c>
      <c r="AK4" s="128">
        <v>27</v>
      </c>
      <c r="AL4" s="128">
        <v>28</v>
      </c>
      <c r="AM4" s="129">
        <v>30</v>
      </c>
      <c r="AN4" s="128">
        <v>31</v>
      </c>
      <c r="AO4" s="129">
        <v>32</v>
      </c>
      <c r="AP4" s="128">
        <v>33</v>
      </c>
      <c r="AQ4" s="129">
        <v>35</v>
      </c>
      <c r="AR4" s="128">
        <v>36</v>
      </c>
      <c r="AS4" s="128">
        <v>37</v>
      </c>
      <c r="AT4" s="128">
        <v>38</v>
      </c>
      <c r="AU4" s="129">
        <v>41</v>
      </c>
      <c r="AV4" s="129">
        <v>48</v>
      </c>
      <c r="AW4" s="129">
        <v>50</v>
      </c>
      <c r="AX4" s="128">
        <v>51</v>
      </c>
      <c r="AY4" s="128">
        <v>52</v>
      </c>
      <c r="AZ4" s="128">
        <v>60</v>
      </c>
      <c r="BA4" s="128">
        <v>61</v>
      </c>
      <c r="BB4" s="129">
        <v>64</v>
      </c>
      <c r="BC4" s="128">
        <v>72</v>
      </c>
      <c r="BD4" s="128">
        <v>73</v>
      </c>
      <c r="BE4" s="128">
        <v>74</v>
      </c>
      <c r="BF4" s="128">
        <v>75</v>
      </c>
      <c r="BG4" s="128">
        <v>99</v>
      </c>
      <c r="BH4" s="129"/>
      <c r="BI4" s="211" t="s">
        <v>124</v>
      </c>
      <c r="BJ4" s="128">
        <v>98</v>
      </c>
      <c r="BK4" s="135"/>
      <c r="BO4" s="242">
        <v>-133564</v>
      </c>
      <c r="BP4" s="242" t="s">
        <v>238</v>
      </c>
    </row>
    <row r="5" spans="1:68" s="176" customFormat="1">
      <c r="A5" s="8" t="s">
        <v>125</v>
      </c>
      <c r="B5" s="9" t="s">
        <v>334</v>
      </c>
      <c r="C5" s="260">
        <v>213145</v>
      </c>
      <c r="D5" s="256">
        <v>102502</v>
      </c>
      <c r="E5" s="256">
        <v>6836</v>
      </c>
      <c r="F5" s="256">
        <v>28812</v>
      </c>
      <c r="G5" s="256">
        <v>11632</v>
      </c>
      <c r="H5" s="256">
        <v>0</v>
      </c>
      <c r="I5" s="256">
        <v>0</v>
      </c>
      <c r="J5" s="256">
        <v>0</v>
      </c>
      <c r="K5" s="256">
        <v>55</v>
      </c>
      <c r="L5" s="256">
        <v>136</v>
      </c>
      <c r="M5" s="256">
        <v>1048</v>
      </c>
      <c r="N5" s="256">
        <v>688</v>
      </c>
      <c r="O5" s="256">
        <v>1101</v>
      </c>
      <c r="P5" s="256">
        <v>8266</v>
      </c>
      <c r="Q5" s="256">
        <v>0</v>
      </c>
      <c r="R5" s="256">
        <v>1368</v>
      </c>
      <c r="S5" s="256">
        <v>0</v>
      </c>
      <c r="T5" s="256">
        <v>0</v>
      </c>
      <c r="U5" s="256">
        <v>0</v>
      </c>
      <c r="V5" s="256">
        <v>0</v>
      </c>
      <c r="W5" s="256">
        <v>0</v>
      </c>
      <c r="X5" s="256">
        <v>0</v>
      </c>
      <c r="Y5" s="256">
        <v>0</v>
      </c>
      <c r="Z5" s="256">
        <v>0</v>
      </c>
      <c r="AA5" s="256">
        <v>0</v>
      </c>
      <c r="AB5" s="256">
        <v>0</v>
      </c>
      <c r="AC5" s="256">
        <v>0</v>
      </c>
      <c r="AD5" s="264">
        <f t="shared" ref="AD5" si="0">SUM(C5:AC5)</f>
        <v>375589</v>
      </c>
      <c r="AE5" s="256">
        <v>2776</v>
      </c>
      <c r="AF5" s="256">
        <v>385</v>
      </c>
      <c r="AG5" s="256">
        <v>2205</v>
      </c>
      <c r="AH5" s="256">
        <v>0</v>
      </c>
      <c r="AI5" s="256">
        <v>0</v>
      </c>
      <c r="AJ5" s="256">
        <v>525</v>
      </c>
      <c r="AK5" s="256">
        <v>298</v>
      </c>
      <c r="AL5" s="256">
        <v>23</v>
      </c>
      <c r="AM5" s="256">
        <v>0</v>
      </c>
      <c r="AN5" s="256">
        <v>0</v>
      </c>
      <c r="AO5" s="256">
        <v>17421</v>
      </c>
      <c r="AP5" s="256">
        <v>2</v>
      </c>
      <c r="AQ5" s="256">
        <v>0</v>
      </c>
      <c r="AR5" s="256">
        <v>0</v>
      </c>
      <c r="AS5" s="256">
        <v>0</v>
      </c>
      <c r="AT5" s="256">
        <v>0</v>
      </c>
      <c r="AU5" s="256">
        <v>0</v>
      </c>
      <c r="AV5" s="256">
        <v>0</v>
      </c>
      <c r="AW5" s="256">
        <v>2547</v>
      </c>
      <c r="AX5" s="256">
        <v>1737</v>
      </c>
      <c r="AY5" s="256">
        <v>560</v>
      </c>
      <c r="AZ5" s="256">
        <v>0</v>
      </c>
      <c r="BA5" s="256">
        <v>0</v>
      </c>
      <c r="BB5" s="256">
        <v>0</v>
      </c>
      <c r="BC5" s="256">
        <v>672</v>
      </c>
      <c r="BD5" s="256">
        <v>677</v>
      </c>
      <c r="BE5" s="256">
        <v>0</v>
      </c>
      <c r="BF5" s="256">
        <v>591</v>
      </c>
      <c r="BG5" s="256">
        <v>4122</v>
      </c>
      <c r="BH5" s="9">
        <f>SUM(AE5:BG5)</f>
        <v>34541</v>
      </c>
      <c r="BI5" s="258">
        <f>AD5+BH5</f>
        <v>410130</v>
      </c>
      <c r="BJ5" s="95">
        <v>50</v>
      </c>
      <c r="BK5" s="264">
        <f t="shared" ref="BK5:BK6" si="1">BI5-BJ5</f>
        <v>410080</v>
      </c>
      <c r="BL5" s="176">
        <v>1</v>
      </c>
      <c r="BM5" s="261"/>
    </row>
    <row r="6" spans="1:68" s="41" customFormat="1">
      <c r="A6" s="134"/>
      <c r="B6" s="207" t="s">
        <v>340</v>
      </c>
      <c r="C6" s="10">
        <v>198104</v>
      </c>
      <c r="D6" s="10">
        <v>124276</v>
      </c>
      <c r="E6" s="10">
        <v>5791</v>
      </c>
      <c r="F6" s="10">
        <v>26284</v>
      </c>
      <c r="G6" s="10">
        <v>10437</v>
      </c>
      <c r="H6" s="10">
        <v>0</v>
      </c>
      <c r="I6" s="10">
        <v>0</v>
      </c>
      <c r="J6" s="10">
        <v>0</v>
      </c>
      <c r="K6" s="10">
        <v>21</v>
      </c>
      <c r="L6" s="10">
        <v>110</v>
      </c>
      <c r="M6" s="10">
        <v>748</v>
      </c>
      <c r="N6" s="10">
        <v>676</v>
      </c>
      <c r="O6" s="10">
        <v>1162</v>
      </c>
      <c r="P6" s="10">
        <v>5789</v>
      </c>
      <c r="Q6" s="10">
        <v>0</v>
      </c>
      <c r="R6" s="10">
        <v>1051</v>
      </c>
      <c r="S6" s="10">
        <v>0</v>
      </c>
      <c r="T6" s="10">
        <v>0</v>
      </c>
      <c r="U6" s="10">
        <v>0</v>
      </c>
      <c r="V6" s="10">
        <v>0</v>
      </c>
      <c r="W6" s="10">
        <v>0</v>
      </c>
      <c r="X6" s="10">
        <v>0</v>
      </c>
      <c r="Y6" s="10">
        <f>IF('[1]Upto Month Current'!$B$42="",0,'[1]Upto Month Current'!$B$42)</f>
        <v>0</v>
      </c>
      <c r="Z6" s="10">
        <f>IF('[1]Upto Month Current'!$B$43="",0,'[1]Upto Month Current'!$B$43)</f>
        <v>0</v>
      </c>
      <c r="AA6" s="10">
        <f>IF('[1]Upto Month Current'!$B$44="",0,'[1]Upto Month Current'!$B$44)</f>
        <v>0</v>
      </c>
      <c r="AB6" s="10">
        <v>0</v>
      </c>
      <c r="AC6" s="10">
        <f>IF('[1]Upto Month Current'!$B$51="",0,'[1]Upto Month Current'!$B$51)</f>
        <v>0</v>
      </c>
      <c r="AD6" s="121">
        <f t="shared" ref="AD6" si="2">SUM(C6:AC6)</f>
        <v>374449</v>
      </c>
      <c r="AE6" s="10">
        <v>1548</v>
      </c>
      <c r="AF6" s="10">
        <v>310</v>
      </c>
      <c r="AG6" s="10">
        <v>1993</v>
      </c>
      <c r="AH6" s="10">
        <v>0</v>
      </c>
      <c r="AI6" s="10">
        <v>0</v>
      </c>
      <c r="AJ6" s="10">
        <v>458</v>
      </c>
      <c r="AK6" s="10">
        <v>400</v>
      </c>
      <c r="AL6" s="10">
        <v>3</v>
      </c>
      <c r="AM6" s="10">
        <f>IF('[1]Upto Month Current'!$B$31="",0,'[1]Upto Month Current'!$B$31)</f>
        <v>0</v>
      </c>
      <c r="AN6" s="10">
        <f>IF('[1]Upto Month Current'!$B$32="",0,'[1]Upto Month Current'!$B$32)</f>
        <v>0</v>
      </c>
      <c r="AO6" s="10">
        <v>12495</v>
      </c>
      <c r="AP6" s="10">
        <v>1</v>
      </c>
      <c r="AQ6" s="10">
        <v>0</v>
      </c>
      <c r="AR6" s="10">
        <f>IF('[1]Upto Month Current'!$B$37="",0,'[1]Upto Month Current'!$B$37)</f>
        <v>0</v>
      </c>
      <c r="AS6" s="10">
        <v>0</v>
      </c>
      <c r="AT6" s="10">
        <v>0</v>
      </c>
      <c r="AU6" s="10">
        <f>IF('[1]Upto Month Current'!$B$41="",0,'[1]Upto Month Current'!$B$41)</f>
        <v>0</v>
      </c>
      <c r="AV6" s="10">
        <v>0</v>
      </c>
      <c r="AW6" s="10">
        <v>1914</v>
      </c>
      <c r="AX6" s="10">
        <v>1516</v>
      </c>
      <c r="AY6" s="10">
        <v>420</v>
      </c>
      <c r="AZ6" s="10">
        <v>0</v>
      </c>
      <c r="BA6" s="10">
        <f>IF('[1]Upto Month Current'!$B$50="",0,'[1]Upto Month Current'!$B$50)</f>
        <v>0</v>
      </c>
      <c r="BB6" s="10">
        <f>IF('[1]Upto Month Current'!$B$52="",0,'[1]Upto Month Current'!$B$52)</f>
        <v>0</v>
      </c>
      <c r="BC6" s="10">
        <v>375</v>
      </c>
      <c r="BD6" s="10">
        <v>383</v>
      </c>
      <c r="BE6" s="10">
        <v>0</v>
      </c>
      <c r="BF6" s="10">
        <v>547</v>
      </c>
      <c r="BG6" s="10">
        <v>2168</v>
      </c>
      <c r="BH6" s="9">
        <f>SUM(AE6:BG6)</f>
        <v>24531</v>
      </c>
      <c r="BI6" s="241">
        <f>AD6+BH6</f>
        <v>398980</v>
      </c>
      <c r="BJ6" s="10">
        <v>15</v>
      </c>
      <c r="BK6" s="10">
        <f t="shared" si="1"/>
        <v>398965</v>
      </c>
      <c r="BL6" s="41">
        <v>0</v>
      </c>
      <c r="BM6" s="208"/>
    </row>
    <row r="7" spans="1:68">
      <c r="A7" s="128"/>
      <c r="B7" s="12" t="s">
        <v>341</v>
      </c>
      <c r="C7" s="9">
        <f>IF('Upto Month COPPY'!$B$4="",0,'Upto Month COPPY'!$B$4)</f>
        <v>222708</v>
      </c>
      <c r="D7" s="9">
        <f>IF('Upto Month COPPY'!$B$5="",0,'Upto Month COPPY'!$B$5)</f>
        <v>83177</v>
      </c>
      <c r="E7" s="9">
        <f>IF('Upto Month COPPY'!$B$6="",0,'Upto Month COPPY'!$B$6)</f>
        <v>6645</v>
      </c>
      <c r="F7" s="9">
        <f>IF('Upto Month COPPY'!$B$7="",0,'Upto Month COPPY'!$B$7)</f>
        <v>27910</v>
      </c>
      <c r="G7" s="9">
        <f>IF('Upto Month COPPY'!$B$8="",0,'Upto Month COPPY'!$B$8)</f>
        <v>10551</v>
      </c>
      <c r="H7" s="9">
        <f>IF('Upto Month COPPY'!$B$9="",0,'Upto Month COPPY'!$B$9)</f>
        <v>0</v>
      </c>
      <c r="I7" s="9">
        <f>IF('Upto Month COPPY'!$B$10="",0,'Upto Month COPPY'!$B$10)</f>
        <v>0</v>
      </c>
      <c r="J7" s="9">
        <f>IF('Upto Month COPPY'!$B$11="",0,'Upto Month COPPY'!$B$11)</f>
        <v>0</v>
      </c>
      <c r="K7" s="9">
        <f>IF('Upto Month COPPY'!$B$12="",0,'Upto Month COPPY'!$B$12)</f>
        <v>0</v>
      </c>
      <c r="L7" s="9">
        <f>IF('Upto Month COPPY'!$B$13="",0,'Upto Month COPPY'!$B$13)</f>
        <v>158</v>
      </c>
      <c r="M7" s="9">
        <f>IF('Upto Month COPPY'!$B$14="",0,'Upto Month COPPY'!$B$14)</f>
        <v>1230</v>
      </c>
      <c r="N7" s="9">
        <f>IF('Upto Month COPPY'!$B$15="",0,'Upto Month COPPY'!$B$15)</f>
        <v>202</v>
      </c>
      <c r="O7" s="9">
        <f>IF('Upto Month COPPY'!$B$16="",0,'Upto Month COPPY'!$B$16)</f>
        <v>1463</v>
      </c>
      <c r="P7" s="9">
        <f>IF('Upto Month COPPY'!$B$17="",0,'Upto Month COPPY'!$B$17)</f>
        <v>7892</v>
      </c>
      <c r="Q7" s="9">
        <f>IF('Upto Month COPPY'!$B$18="",0,'Upto Month COPPY'!$B$18)</f>
        <v>0</v>
      </c>
      <c r="R7" s="9">
        <f>IF('Upto Month COPPY'!$B$21="",0,'Upto Month COPPY'!$B$21)</f>
        <v>2060</v>
      </c>
      <c r="S7" s="9">
        <f>IF('Upto Month COPPY'!$B$26="",0,'Upto Month COPPY'!$B$26)</f>
        <v>0</v>
      </c>
      <c r="T7" s="9">
        <f>IF('Upto Month COPPY'!$B$27="",0,'Upto Month COPPY'!$B$27)</f>
        <v>0</v>
      </c>
      <c r="U7" s="9">
        <f>IF('Upto Month COPPY'!$B$30="",0,'Upto Month COPPY'!$B$30)</f>
        <v>0</v>
      </c>
      <c r="V7" s="9">
        <f>IF('Upto Month COPPY'!$B$35="",0,'Upto Month COPPY'!$B$35)</f>
        <v>0</v>
      </c>
      <c r="W7" s="9">
        <f>IF('Upto Month COPPY'!$B$39="",0,'Upto Month COPPY'!$B$39)</f>
        <v>0</v>
      </c>
      <c r="X7" s="9">
        <f>IF('Upto Month COPPY'!$B$40="",0,'Upto Month COPPY'!$B$40)</f>
        <v>0</v>
      </c>
      <c r="Y7" s="9">
        <f>IF('Upto Month COPPY'!$B$42="",0,'Upto Month COPPY'!$B$42)</f>
        <v>0</v>
      </c>
      <c r="Z7" s="9">
        <f>IF('Upto Month COPPY'!$B$43="",0,'Upto Month COPPY'!$B$43)</f>
        <v>0</v>
      </c>
      <c r="AA7" s="9">
        <f>IF('Upto Month COPPY'!$B$44="",0,'Upto Month COPPY'!$B$44)</f>
        <v>0</v>
      </c>
      <c r="AB7" s="9">
        <f>IF('Upto Month COPPY'!$B$48="",0,'Upto Month COPPY'!$B$48)</f>
        <v>50</v>
      </c>
      <c r="AC7" s="9">
        <f>IF('Upto Month COPPY'!$B$51="",0,'Upto Month COPPY'!$B$51)</f>
        <v>0</v>
      </c>
      <c r="AD7" s="264">
        <f t="shared" ref="AD7:AD8" si="3">SUM(C7:AC7)</f>
        <v>364046</v>
      </c>
      <c r="AE7" s="9">
        <f>IF('Upto Month COPPY'!$B$19="",0,'Upto Month COPPY'!$B$19)</f>
        <v>2974</v>
      </c>
      <c r="AF7" s="9">
        <f>IF('Upto Month COPPY'!$B$20="",0,'Upto Month COPPY'!$B$20)</f>
        <v>324</v>
      </c>
      <c r="AG7" s="9">
        <f>IF('Upto Month COPPY'!$B$22="",0,'Upto Month COPPY'!$B$22)</f>
        <v>3401</v>
      </c>
      <c r="AH7" s="9">
        <f>IF('Upto Month COPPY'!$B$23="",0,'Upto Month COPPY'!$B$23)</f>
        <v>0</v>
      </c>
      <c r="AI7" s="9">
        <f>IF('Upto Month COPPY'!$B$24="",0,'Upto Month COPPY'!$B$24)</f>
        <v>0</v>
      </c>
      <c r="AJ7" s="9">
        <f>IF('Upto Month COPPY'!$B$25="",0,'Upto Month COPPY'!$B$25)</f>
        <v>380</v>
      </c>
      <c r="AK7" s="9">
        <f>IF('Upto Month COPPY'!$B$28="",0,'Upto Month COPPY'!$B$28)</f>
        <v>453</v>
      </c>
      <c r="AL7" s="9">
        <f>IF('Upto Month COPPY'!$B$29="",0,'Upto Month COPPY'!$B$29)</f>
        <v>42</v>
      </c>
      <c r="AM7" s="9">
        <f>IF('Upto Month COPPY'!$B$31="",0,'Upto Month COPPY'!$B$31)</f>
        <v>0</v>
      </c>
      <c r="AN7" s="9">
        <f>IF('Upto Month COPPY'!$B$32="",0,'Upto Month COPPY'!$B$32)</f>
        <v>0</v>
      </c>
      <c r="AO7" s="9">
        <f>IF('Upto Month COPPY'!$B$33="",0,'Upto Month COPPY'!$B$33)</f>
        <v>16793</v>
      </c>
      <c r="AP7" s="9">
        <f>IF('Upto Month COPPY'!$B$34="",0,'Upto Month COPPY'!$B$34)</f>
        <v>0</v>
      </c>
      <c r="AQ7" s="9">
        <f>IF('Upto Month COPPY'!$B$36="",0,'Upto Month COPPY'!$B$36)</f>
        <v>0</v>
      </c>
      <c r="AR7" s="9">
        <f>IF('Upto Month COPPY'!$B$37="",0,'Upto Month COPPY'!$B$37)</f>
        <v>0</v>
      </c>
      <c r="AS7" s="9">
        <v>0</v>
      </c>
      <c r="AT7" s="9">
        <f>IF('Upto Month COPPY'!$B$38="",0,'Upto Month COPPY'!$B$38)</f>
        <v>0</v>
      </c>
      <c r="AU7" s="9">
        <f>IF('Upto Month COPPY'!$B$41="",0,'Upto Month COPPY'!$B$41)</f>
        <v>0</v>
      </c>
      <c r="AV7" s="9">
        <v>0</v>
      </c>
      <c r="AW7" s="9">
        <f>IF('Upto Month COPPY'!$B$45="",0,'Upto Month COPPY'!$B$45)</f>
        <v>2411</v>
      </c>
      <c r="AX7" s="9">
        <f>IF('Upto Month COPPY'!$B$46="",0,'Upto Month COPPY'!$B$46)</f>
        <v>1783</v>
      </c>
      <c r="AY7" s="9">
        <f>IF('Upto Month COPPY'!$B$47="",0,'Upto Month COPPY'!$B$47)</f>
        <v>712</v>
      </c>
      <c r="AZ7" s="9">
        <f>IF('Upto Month COPPY'!$B$49="",0,'Upto Month COPPY'!$B$49)</f>
        <v>0</v>
      </c>
      <c r="BA7" s="9">
        <f>IF('Upto Month COPPY'!$B$50="",0,'Upto Month COPPY'!$B$50)</f>
        <v>0</v>
      </c>
      <c r="BB7" s="9">
        <f>IF('Upto Month COPPY'!$B$52="",0,'Upto Month COPPY'!$B$52)</f>
        <v>0</v>
      </c>
      <c r="BC7" s="9">
        <f>IF('Upto Month COPPY'!$B$53="",0,'Upto Month COPPY'!$B$53)</f>
        <v>686</v>
      </c>
      <c r="BD7" s="9">
        <f>IF('Upto Month COPPY'!$B$54="",0,'Upto Month COPPY'!$B$54)</f>
        <v>719</v>
      </c>
      <c r="BE7" s="9">
        <f>IF('Upto Month COPPY'!$B$55="",0,'Upto Month COPPY'!$B$55)</f>
        <v>0</v>
      </c>
      <c r="BF7" s="9">
        <f>IF('Upto Month COPPY'!$B$56="",0,'Upto Month COPPY'!$B$56)</f>
        <v>822</v>
      </c>
      <c r="BG7" s="9">
        <f>IF('Upto Month COPPY'!$B$58="",0,'Upto Month COPPY'!$B$58)</f>
        <v>3221</v>
      </c>
      <c r="BH7" s="9">
        <f>SUM(AE7:BG7)</f>
        <v>34721</v>
      </c>
      <c r="BI7" s="258">
        <f>AD7+BH7</f>
        <v>398767</v>
      </c>
      <c r="BJ7" s="9">
        <f>IF('Upto Month COPPY'!$B$60="",0,'Upto Month COPPY'!$B$60)</f>
        <v>186</v>
      </c>
      <c r="BK7" s="49">
        <f t="shared" ref="BK7" si="4">BI7-BJ7</f>
        <v>398581</v>
      </c>
      <c r="BL7">
        <f>'Upto Month COPPY'!$B$61</f>
        <v>398583</v>
      </c>
      <c r="BM7" s="30">
        <f t="shared" ref="BM7:BM11" si="5">BK7-AD7</f>
        <v>34535</v>
      </c>
      <c r="BO7" s="242">
        <v>-184</v>
      </c>
      <c r="BP7" s="242" t="s">
        <v>241</v>
      </c>
    </row>
    <row r="8" spans="1:68">
      <c r="A8" s="128"/>
      <c r="B8" s="180" t="s">
        <v>342</v>
      </c>
      <c r="C8" s="9">
        <f>IF('Upto Month Current'!$B$4="",0,'Upto Month Current'!$B$4)</f>
        <v>214436</v>
      </c>
      <c r="D8" s="9">
        <f>IF('Upto Month Current'!$B$5="",0,'Upto Month Current'!$B$5)</f>
        <v>97581</v>
      </c>
      <c r="E8" s="9">
        <f>IF('Upto Month Current'!$B$6="",0,'Upto Month Current'!$B$6)</f>
        <v>6636</v>
      </c>
      <c r="F8" s="9">
        <f>IF('Upto Month Current'!$B$7="",0,'Upto Month Current'!$B$7)</f>
        <v>27100</v>
      </c>
      <c r="G8" s="9">
        <f>IF('Upto Month Current'!$B$8="",0,'Upto Month Current'!$B$8)</f>
        <v>10995</v>
      </c>
      <c r="H8" s="9">
        <f>IF('Upto Month Current'!$B$9="",0,'Upto Month Current'!$B$9)</f>
        <v>0</v>
      </c>
      <c r="I8" s="9">
        <f>IF('Upto Month Current'!$B$10="",0,'Upto Month Current'!$B$10)</f>
        <v>0</v>
      </c>
      <c r="J8" s="9">
        <f>IF('Upto Month Current'!$B$11="",0,'Upto Month Current'!$B$11)</f>
        <v>18</v>
      </c>
      <c r="K8" s="9">
        <f>IF('Upto Month Current'!$B$12="",0,'Upto Month Current'!$B$12)</f>
        <v>69</v>
      </c>
      <c r="L8" s="9">
        <f>IF('Upto Month Current'!$B$13="",0,'Upto Month Current'!$B$13)</f>
        <v>177</v>
      </c>
      <c r="M8" s="9">
        <f>IF('Upto Month Current'!$B$14="",0,'Upto Month Current'!$B$14)</f>
        <v>940</v>
      </c>
      <c r="N8" s="9">
        <f>IF('Upto Month Current'!$B$15="",0,'Upto Month Current'!$B$15)</f>
        <v>153</v>
      </c>
      <c r="O8" s="9">
        <f>IF('Upto Month Current'!$B$16="",0,'Upto Month Current'!$B$16)</f>
        <v>1310</v>
      </c>
      <c r="P8" s="9">
        <f>IF('Upto Month Current'!$B$17="",0,'Upto Month Current'!$B$17)</f>
        <v>6100</v>
      </c>
      <c r="Q8" s="9">
        <f>IF('Upto Month Current'!$B$18="",0,'Upto Month Current'!$B$18)</f>
        <v>0</v>
      </c>
      <c r="R8" s="9">
        <f>IF('Upto Month Current'!$B$21="",0,'Upto Month Current'!$B$21)</f>
        <v>1982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Current'!$B$48="",0,'Upto Month Current'!$B$48)</f>
        <v>-76</v>
      </c>
      <c r="AC8" s="9">
        <f>IF('Upto Month Current'!$B$51="",0,'Upto Month Current'!$B$51)</f>
        <v>0</v>
      </c>
      <c r="AD8" s="264">
        <f t="shared" si="3"/>
        <v>367421</v>
      </c>
      <c r="AE8" s="9">
        <f>IF('Upto Month Current'!$B$19="",0,'Upto Month Current'!$B$19)</f>
        <v>2859</v>
      </c>
      <c r="AF8" s="9">
        <f>IF('Upto Month Current'!$B$20="",0,'Upto Month Current'!$B$20)</f>
        <v>316</v>
      </c>
      <c r="AG8" s="9">
        <f>IF('Upto Month Current'!$B$22="",0,'Upto Month Current'!$B$22)</f>
        <v>5821</v>
      </c>
      <c r="AH8" s="9">
        <f>IF('Upto Month Current'!$B$23="",0,'Upto Month Current'!$B$23)</f>
        <v>0</v>
      </c>
      <c r="AI8" s="9">
        <f>IF('Upto Month Current'!$B$24="",0,'Upto Month Current'!$B$24)</f>
        <v>0</v>
      </c>
      <c r="AJ8" s="9">
        <f>IF('Upto Month Current'!$B$25="",0,'Upto Month Current'!$B$25)</f>
        <v>495</v>
      </c>
      <c r="AK8" s="9">
        <f>IF('Upto Month Current'!$B$28="",0,'Upto Month Current'!$B$28)</f>
        <v>1101</v>
      </c>
      <c r="AL8" s="9">
        <f>IF('Upto Month Current'!$B$29="",0,'Upto Month Current'!$B$29)</f>
        <v>238</v>
      </c>
      <c r="AM8" s="9">
        <f>IF('Upto Month Current'!$B$31="",0,'Upto Month Current'!$B$31)</f>
        <v>0</v>
      </c>
      <c r="AN8" s="9">
        <f>IF('Upto Month Current'!$B$32="",0,'Upto Month Current'!$B$32)</f>
        <v>0</v>
      </c>
      <c r="AO8" s="9">
        <f>IF('Upto Month Current'!$B$33="",0,'Upto Month Current'!$B$33)</f>
        <v>22252</v>
      </c>
      <c r="AP8" s="9">
        <f>IF('Upto Month Current'!$B$34="",0,'Upto Month Current'!$B$34)</f>
        <v>301</v>
      </c>
      <c r="AQ8" s="9">
        <f>IF('Upto Month Current'!$B$36="",0,'Upto Month Current'!$B$36)</f>
        <v>0</v>
      </c>
      <c r="AR8" s="9">
        <f>IF('Upto Month Current'!$B$37="",0,'Upto Month Current'!$B$37)</f>
        <v>0</v>
      </c>
      <c r="AS8" s="9">
        <v>0</v>
      </c>
      <c r="AT8" s="9">
        <f>IF('Upto Month Current'!$B$38="",0,'Upto Month Current'!$B$38)</f>
        <v>0</v>
      </c>
      <c r="AU8" s="9">
        <f>IF('Upto Month Current'!$B$41="",0,'Upto Month Current'!$B$41)</f>
        <v>0</v>
      </c>
      <c r="AV8" s="9">
        <v>0</v>
      </c>
      <c r="AW8" s="9">
        <f>IF('Upto Month Current'!$B$45="",0,'Upto Month Current'!$B$45)</f>
        <v>3842</v>
      </c>
      <c r="AX8" s="9">
        <f>IF('Upto Month Current'!$B$46="",0,'Upto Month Current'!$B$46)</f>
        <v>1447</v>
      </c>
      <c r="AY8" s="9">
        <f>IF('Upto Month Current'!$B$47="",0,'Upto Month Current'!$B$47)</f>
        <v>167</v>
      </c>
      <c r="AZ8" s="9">
        <f>IF('Upto Month Current'!$B$49="",0,'Upto Month Current'!$B$49)</f>
        <v>0</v>
      </c>
      <c r="BA8" s="9">
        <f>IF('Upto Month Current'!$B$50="",0,'Upto Month Current'!$B$50)</f>
        <v>0</v>
      </c>
      <c r="BB8" s="9">
        <f>IF('Upto Month Current'!$B$52="",0,'Upto Month Current'!$B$52)</f>
        <v>0</v>
      </c>
      <c r="BC8" s="9">
        <f>IF('Upto Month Current'!$B$53="",0,'Upto Month Current'!$B$53)</f>
        <v>1031</v>
      </c>
      <c r="BD8" s="9">
        <f>IF('Upto Month Current'!$B$54="",0,'Upto Month Current'!$B$54)</f>
        <v>1031</v>
      </c>
      <c r="BE8" s="9">
        <f>IF('Upto Month Current'!$B$55="",0,'Upto Month Current'!$B$55)</f>
        <v>0</v>
      </c>
      <c r="BF8" s="9">
        <f>IF('Upto Month Current'!$B$56="",0,'Upto Month Current'!$B$56)</f>
        <v>222</v>
      </c>
      <c r="BG8" s="9">
        <f>IF('Upto Month Current'!$B$58="",0,'Upto Month Current'!$B$58)</f>
        <v>5942</v>
      </c>
      <c r="BH8" s="9">
        <f>SUM(AE8:BG8)</f>
        <v>47065</v>
      </c>
      <c r="BI8" s="258">
        <f>AD8+BH8</f>
        <v>414486</v>
      </c>
      <c r="BJ8" s="9">
        <f>IF('Upto Month Current'!$B$60="",0,'Upto Month Current'!$B$60)</f>
        <v>0</v>
      </c>
      <c r="BK8" s="49">
        <f t="shared" ref="BK8" si="6">BI8-BJ8</f>
        <v>414486</v>
      </c>
      <c r="BL8">
        <f>'Upto Month Current'!$B$61</f>
        <v>414486</v>
      </c>
      <c r="BM8" s="30">
        <f t="shared" si="5"/>
        <v>47065</v>
      </c>
      <c r="BO8" s="242">
        <v>-495057</v>
      </c>
      <c r="BP8" s="242" t="s">
        <v>242</v>
      </c>
    </row>
    <row r="9" spans="1:68">
      <c r="A9" s="128"/>
      <c r="B9" s="5" t="s">
        <v>126</v>
      </c>
      <c r="C9" s="11">
        <f>C8-C6</f>
        <v>16332</v>
      </c>
      <c r="D9" s="11">
        <f t="shared" ref="D9:BK9" si="7">D8-D6</f>
        <v>-26695</v>
      </c>
      <c r="E9" s="11">
        <f t="shared" si="7"/>
        <v>845</v>
      </c>
      <c r="F9" s="11">
        <f t="shared" si="7"/>
        <v>816</v>
      </c>
      <c r="G9" s="11">
        <f t="shared" si="7"/>
        <v>558</v>
      </c>
      <c r="H9" s="11">
        <f t="shared" si="7"/>
        <v>0</v>
      </c>
      <c r="I9" s="11">
        <f t="shared" si="7"/>
        <v>0</v>
      </c>
      <c r="J9" s="11">
        <f t="shared" si="7"/>
        <v>18</v>
      </c>
      <c r="K9" s="11">
        <f t="shared" si="7"/>
        <v>48</v>
      </c>
      <c r="L9" s="11">
        <f t="shared" si="7"/>
        <v>67</v>
      </c>
      <c r="M9" s="11">
        <f t="shared" si="7"/>
        <v>192</v>
      </c>
      <c r="N9" s="11">
        <f t="shared" si="7"/>
        <v>-523</v>
      </c>
      <c r="O9" s="11">
        <f t="shared" si="7"/>
        <v>148</v>
      </c>
      <c r="P9" s="11">
        <f t="shared" si="7"/>
        <v>311</v>
      </c>
      <c r="Q9" s="11">
        <f t="shared" si="7"/>
        <v>0</v>
      </c>
      <c r="R9" s="11">
        <f t="shared" si="7"/>
        <v>931</v>
      </c>
      <c r="S9" s="11">
        <f t="shared" si="7"/>
        <v>0</v>
      </c>
      <c r="T9" s="11">
        <f t="shared" si="7"/>
        <v>0</v>
      </c>
      <c r="U9" s="11">
        <f t="shared" ref="U9" si="8">U8-U6</f>
        <v>0</v>
      </c>
      <c r="V9" s="9">
        <f t="shared" si="7"/>
        <v>0</v>
      </c>
      <c r="W9" s="11">
        <f t="shared" si="7"/>
        <v>0</v>
      </c>
      <c r="X9" s="11">
        <f t="shared" si="7"/>
        <v>0</v>
      </c>
      <c r="Y9" s="11">
        <f t="shared" si="7"/>
        <v>0</v>
      </c>
      <c r="Z9" s="11">
        <f t="shared" si="7"/>
        <v>0</v>
      </c>
      <c r="AA9" s="11">
        <f t="shared" si="7"/>
        <v>0</v>
      </c>
      <c r="AB9" s="11">
        <f t="shared" ref="AB9" si="9">AB8-AB6</f>
        <v>-76</v>
      </c>
      <c r="AC9" s="9">
        <f t="shared" ref="AC9" si="10">AC8-AC6</f>
        <v>0</v>
      </c>
      <c r="AD9" s="9">
        <f t="shared" si="7"/>
        <v>-7028</v>
      </c>
      <c r="AE9" s="11">
        <f t="shared" si="7"/>
        <v>1311</v>
      </c>
      <c r="AF9" s="11">
        <f t="shared" si="7"/>
        <v>6</v>
      </c>
      <c r="AG9" s="11">
        <f t="shared" si="7"/>
        <v>3828</v>
      </c>
      <c r="AH9" s="11">
        <f t="shared" si="7"/>
        <v>0</v>
      </c>
      <c r="AI9" s="11">
        <f t="shared" si="7"/>
        <v>0</v>
      </c>
      <c r="AJ9" s="11">
        <f t="shared" si="7"/>
        <v>37</v>
      </c>
      <c r="AK9" s="11">
        <f t="shared" si="7"/>
        <v>701</v>
      </c>
      <c r="AL9" s="11">
        <f t="shared" si="7"/>
        <v>235</v>
      </c>
      <c r="AM9" s="11">
        <f t="shared" si="7"/>
        <v>0</v>
      </c>
      <c r="AN9" s="11">
        <f t="shared" si="7"/>
        <v>0</v>
      </c>
      <c r="AO9" s="9">
        <f t="shared" si="7"/>
        <v>9757</v>
      </c>
      <c r="AP9" s="11">
        <f t="shared" si="7"/>
        <v>300</v>
      </c>
      <c r="AQ9" s="9">
        <f t="shared" si="7"/>
        <v>0</v>
      </c>
      <c r="AR9" s="11">
        <f t="shared" si="7"/>
        <v>0</v>
      </c>
      <c r="AS9" s="11">
        <f t="shared" si="7"/>
        <v>0</v>
      </c>
      <c r="AT9" s="11">
        <f t="shared" si="7"/>
        <v>0</v>
      </c>
      <c r="AU9" s="11">
        <f t="shared" si="7"/>
        <v>0</v>
      </c>
      <c r="AV9" s="11">
        <f t="shared" si="7"/>
        <v>0</v>
      </c>
      <c r="AW9" s="11">
        <f t="shared" si="7"/>
        <v>1928</v>
      </c>
      <c r="AX9" s="11">
        <f t="shared" si="7"/>
        <v>-69</v>
      </c>
      <c r="AY9" s="11">
        <f t="shared" si="7"/>
        <v>-253</v>
      </c>
      <c r="AZ9" s="11">
        <f t="shared" si="7"/>
        <v>0</v>
      </c>
      <c r="BA9" s="11">
        <f t="shared" si="7"/>
        <v>0</v>
      </c>
      <c r="BB9" s="9">
        <f t="shared" si="7"/>
        <v>0</v>
      </c>
      <c r="BC9" s="11">
        <f t="shared" si="7"/>
        <v>656</v>
      </c>
      <c r="BD9" s="11">
        <f t="shared" si="7"/>
        <v>648</v>
      </c>
      <c r="BE9" s="11">
        <f t="shared" si="7"/>
        <v>0</v>
      </c>
      <c r="BF9" s="11">
        <f t="shared" si="7"/>
        <v>-325</v>
      </c>
      <c r="BG9" s="11">
        <f t="shared" si="7"/>
        <v>3774</v>
      </c>
      <c r="BH9" s="9">
        <f t="shared" si="7"/>
        <v>22534</v>
      </c>
      <c r="BI9" s="9">
        <f t="shared" si="7"/>
        <v>15506</v>
      </c>
      <c r="BJ9" s="11">
        <f t="shared" si="7"/>
        <v>-15</v>
      </c>
      <c r="BK9" s="49">
        <f t="shared" si="7"/>
        <v>15521</v>
      </c>
      <c r="BM9" s="30">
        <f t="shared" si="5"/>
        <v>22549</v>
      </c>
      <c r="BO9" s="242">
        <v>-6393</v>
      </c>
      <c r="BP9" s="242" t="s">
        <v>243</v>
      </c>
    </row>
    <row r="10" spans="1:68">
      <c r="A10" s="128"/>
      <c r="B10" s="5" t="s">
        <v>127</v>
      </c>
      <c r="C10" s="13">
        <f>C9/C6</f>
        <v>8.2441545854702578E-2</v>
      </c>
      <c r="D10" s="13">
        <f t="shared" ref="D10:BM10" si="11">D9/D6</f>
        <v>-0.21480414561138111</v>
      </c>
      <c r="E10" s="13">
        <v>0</v>
      </c>
      <c r="F10" s="13">
        <f t="shared" si="11"/>
        <v>3.1045502967584841E-2</v>
      </c>
      <c r="G10" s="13">
        <f t="shared" si="11"/>
        <v>5.3463638976717451E-2</v>
      </c>
      <c r="H10" s="13" t="e">
        <f t="shared" si="11"/>
        <v>#DIV/0!</v>
      </c>
      <c r="I10" s="13" t="e">
        <f t="shared" si="11"/>
        <v>#DIV/0!</v>
      </c>
      <c r="J10" s="13" t="e">
        <f t="shared" si="11"/>
        <v>#DIV/0!</v>
      </c>
      <c r="K10" s="13">
        <f t="shared" si="11"/>
        <v>2.2857142857142856</v>
      </c>
      <c r="L10" s="13">
        <f t="shared" si="11"/>
        <v>0.60909090909090913</v>
      </c>
      <c r="M10" s="13">
        <f t="shared" si="11"/>
        <v>0.25668449197860965</v>
      </c>
      <c r="N10" s="13">
        <f t="shared" si="11"/>
        <v>-0.77366863905325445</v>
      </c>
      <c r="O10" s="13">
        <f t="shared" si="11"/>
        <v>0.12736660929432014</v>
      </c>
      <c r="P10" s="13">
        <f t="shared" si="11"/>
        <v>5.3722577301779234E-2</v>
      </c>
      <c r="Q10" s="13" t="e">
        <f t="shared" si="11"/>
        <v>#DIV/0!</v>
      </c>
      <c r="R10" s="13">
        <f t="shared" si="11"/>
        <v>0.88582302568981919</v>
      </c>
      <c r="S10" s="13" t="e">
        <f t="shared" si="11"/>
        <v>#DIV/0!</v>
      </c>
      <c r="T10" s="13" t="e">
        <f t="shared" si="11"/>
        <v>#DIV/0!</v>
      </c>
      <c r="U10" s="13" t="e">
        <f t="shared" ref="U10" si="12">U9/U6</f>
        <v>#DIV/0!</v>
      </c>
      <c r="V10" s="160" t="e">
        <f t="shared" si="11"/>
        <v>#DIV/0!</v>
      </c>
      <c r="W10" s="13" t="e">
        <f t="shared" si="11"/>
        <v>#DIV/0!</v>
      </c>
      <c r="X10" s="13" t="e">
        <f t="shared" si="11"/>
        <v>#DIV/0!</v>
      </c>
      <c r="Y10" s="13" t="e">
        <f t="shared" si="11"/>
        <v>#DIV/0!</v>
      </c>
      <c r="Z10" s="13" t="e">
        <f t="shared" si="11"/>
        <v>#DIV/0!</v>
      </c>
      <c r="AA10" s="13" t="e">
        <f t="shared" si="11"/>
        <v>#DIV/0!</v>
      </c>
      <c r="AB10" s="13" t="e">
        <f t="shared" ref="AB10" si="13">AB9/AB6</f>
        <v>#DIV/0!</v>
      </c>
      <c r="AC10" s="160" t="e">
        <f t="shared" ref="AC10" si="14">AC9/AC6</f>
        <v>#DIV/0!</v>
      </c>
      <c r="AD10" s="160">
        <f t="shared" si="11"/>
        <v>-1.8768911120072427E-2</v>
      </c>
      <c r="AE10" s="13">
        <f t="shared" si="11"/>
        <v>0.8468992248062015</v>
      </c>
      <c r="AF10" s="13">
        <f t="shared" si="11"/>
        <v>1.935483870967742E-2</v>
      </c>
      <c r="AG10" s="13">
        <f t="shared" si="11"/>
        <v>1.9207225288509784</v>
      </c>
      <c r="AH10" s="13" t="e">
        <f t="shared" si="11"/>
        <v>#DIV/0!</v>
      </c>
      <c r="AI10" s="13" t="e">
        <f t="shared" si="11"/>
        <v>#DIV/0!</v>
      </c>
      <c r="AJ10" s="13">
        <f t="shared" si="11"/>
        <v>8.0786026200873357E-2</v>
      </c>
      <c r="AK10" s="13">
        <f t="shared" si="11"/>
        <v>1.7524999999999999</v>
      </c>
      <c r="AL10" s="13">
        <f t="shared" si="11"/>
        <v>78.333333333333329</v>
      </c>
      <c r="AM10" s="13" t="e">
        <f t="shared" si="11"/>
        <v>#DIV/0!</v>
      </c>
      <c r="AN10" s="13" t="e">
        <f t="shared" si="11"/>
        <v>#DIV/0!</v>
      </c>
      <c r="AO10" s="160">
        <f t="shared" si="11"/>
        <v>0.7808723489395758</v>
      </c>
      <c r="AP10" s="13">
        <f t="shared" si="11"/>
        <v>300</v>
      </c>
      <c r="AQ10" s="160" t="e">
        <f t="shared" si="11"/>
        <v>#DIV/0!</v>
      </c>
      <c r="AR10" s="13" t="e">
        <f t="shared" si="11"/>
        <v>#DIV/0!</v>
      </c>
      <c r="AS10" s="13" t="e">
        <f t="shared" si="11"/>
        <v>#DIV/0!</v>
      </c>
      <c r="AT10" s="13" t="e">
        <f t="shared" si="11"/>
        <v>#DIV/0!</v>
      </c>
      <c r="AU10" s="13" t="e">
        <f t="shared" si="11"/>
        <v>#DIV/0!</v>
      </c>
      <c r="AV10" s="13" t="e">
        <f t="shared" si="11"/>
        <v>#DIV/0!</v>
      </c>
      <c r="AW10" s="13">
        <f t="shared" si="11"/>
        <v>1.0073145245559039</v>
      </c>
      <c r="AX10" s="13">
        <f t="shared" si="11"/>
        <v>-4.5514511873350927E-2</v>
      </c>
      <c r="AY10" s="13">
        <f t="shared" si="11"/>
        <v>-0.60238095238095235</v>
      </c>
      <c r="AZ10" s="13" t="e">
        <f t="shared" si="11"/>
        <v>#DIV/0!</v>
      </c>
      <c r="BA10" s="13" t="e">
        <f t="shared" si="11"/>
        <v>#DIV/0!</v>
      </c>
      <c r="BB10" s="160" t="e">
        <f t="shared" si="11"/>
        <v>#DIV/0!</v>
      </c>
      <c r="BC10" s="13">
        <f t="shared" si="11"/>
        <v>1.7493333333333334</v>
      </c>
      <c r="BD10" s="13">
        <f t="shared" si="11"/>
        <v>1.6919060052219321</v>
      </c>
      <c r="BE10" s="13" t="e">
        <f t="shared" si="11"/>
        <v>#DIV/0!</v>
      </c>
      <c r="BF10" s="13">
        <f t="shared" si="11"/>
        <v>-0.59414990859232175</v>
      </c>
      <c r="BG10" s="13">
        <f t="shared" si="11"/>
        <v>1.7407749077490775</v>
      </c>
      <c r="BH10" s="160">
        <f t="shared" si="11"/>
        <v>0.91859280094574214</v>
      </c>
      <c r="BI10" s="160">
        <f t="shared" si="11"/>
        <v>3.8864103463832775E-2</v>
      </c>
      <c r="BJ10" s="13">
        <f t="shared" si="11"/>
        <v>-1</v>
      </c>
      <c r="BK10" s="50">
        <f t="shared" si="11"/>
        <v>3.8903161931497753E-2</v>
      </c>
      <c r="BM10" s="160" t="e">
        <f t="shared" si="11"/>
        <v>#DIV/0!</v>
      </c>
      <c r="BO10" s="242">
        <v>0</v>
      </c>
      <c r="BP10" s="242" t="s">
        <v>244</v>
      </c>
    </row>
    <row r="11" spans="1:68">
      <c r="A11" s="128"/>
      <c r="B11" s="5" t="s">
        <v>128</v>
      </c>
      <c r="C11" s="11">
        <f>C8-C7</f>
        <v>-8272</v>
      </c>
      <c r="D11" s="11">
        <f t="shared" ref="D11:BK11" si="15">D8-D7</f>
        <v>14404</v>
      </c>
      <c r="E11" s="11">
        <f t="shared" si="15"/>
        <v>-9</v>
      </c>
      <c r="F11" s="11">
        <f t="shared" si="15"/>
        <v>-810</v>
      </c>
      <c r="G11" s="11">
        <f t="shared" si="15"/>
        <v>444</v>
      </c>
      <c r="H11" s="11">
        <f t="shared" si="15"/>
        <v>0</v>
      </c>
      <c r="I11" s="11">
        <f t="shared" si="15"/>
        <v>0</v>
      </c>
      <c r="J11" s="11">
        <f t="shared" si="15"/>
        <v>18</v>
      </c>
      <c r="K11" s="11">
        <f t="shared" si="15"/>
        <v>69</v>
      </c>
      <c r="L11" s="11">
        <f t="shared" si="15"/>
        <v>19</v>
      </c>
      <c r="M11" s="11">
        <f t="shared" si="15"/>
        <v>-290</v>
      </c>
      <c r="N11" s="11">
        <f t="shared" si="15"/>
        <v>-49</v>
      </c>
      <c r="O11" s="11">
        <f t="shared" si="15"/>
        <v>-153</v>
      </c>
      <c r="P11" s="11">
        <f t="shared" si="15"/>
        <v>-1792</v>
      </c>
      <c r="Q11" s="11">
        <f t="shared" si="15"/>
        <v>0</v>
      </c>
      <c r="R11" s="11">
        <f t="shared" si="15"/>
        <v>-78</v>
      </c>
      <c r="S11" s="11">
        <f t="shared" si="15"/>
        <v>0</v>
      </c>
      <c r="T11" s="11">
        <f t="shared" si="15"/>
        <v>0</v>
      </c>
      <c r="U11" s="11">
        <f t="shared" ref="U11" si="16">U8-U7</f>
        <v>0</v>
      </c>
      <c r="V11" s="9">
        <f t="shared" si="15"/>
        <v>0</v>
      </c>
      <c r="W11" s="11">
        <f t="shared" si="15"/>
        <v>0</v>
      </c>
      <c r="X11" s="11">
        <f t="shared" si="15"/>
        <v>0</v>
      </c>
      <c r="Y11" s="11">
        <f t="shared" si="15"/>
        <v>0</v>
      </c>
      <c r="Z11" s="11">
        <f t="shared" si="15"/>
        <v>0</v>
      </c>
      <c r="AA11" s="11">
        <f t="shared" si="15"/>
        <v>0</v>
      </c>
      <c r="AB11" s="11">
        <f t="shared" ref="AB11" si="17">AB8-AB7</f>
        <v>-126</v>
      </c>
      <c r="AC11" s="9">
        <f t="shared" ref="AC11" si="18">AC8-AC7</f>
        <v>0</v>
      </c>
      <c r="AD11" s="9">
        <f t="shared" si="15"/>
        <v>3375</v>
      </c>
      <c r="AE11" s="11">
        <f t="shared" si="15"/>
        <v>-115</v>
      </c>
      <c r="AF11" s="11">
        <f t="shared" si="15"/>
        <v>-8</v>
      </c>
      <c r="AG11" s="11">
        <f t="shared" si="15"/>
        <v>2420</v>
      </c>
      <c r="AH11" s="11">
        <f t="shared" si="15"/>
        <v>0</v>
      </c>
      <c r="AI11" s="11">
        <f t="shared" si="15"/>
        <v>0</v>
      </c>
      <c r="AJ11" s="11">
        <f t="shared" si="15"/>
        <v>115</v>
      </c>
      <c r="AK11" s="11">
        <f t="shared" si="15"/>
        <v>648</v>
      </c>
      <c r="AL11" s="11">
        <f t="shared" si="15"/>
        <v>196</v>
      </c>
      <c r="AM11" s="11">
        <f t="shared" si="15"/>
        <v>0</v>
      </c>
      <c r="AN11" s="11">
        <f t="shared" si="15"/>
        <v>0</v>
      </c>
      <c r="AO11" s="9">
        <f t="shared" si="15"/>
        <v>5459</v>
      </c>
      <c r="AP11" s="11">
        <f t="shared" si="15"/>
        <v>301</v>
      </c>
      <c r="AQ11" s="9">
        <f t="shared" si="15"/>
        <v>0</v>
      </c>
      <c r="AR11" s="11">
        <f t="shared" si="15"/>
        <v>0</v>
      </c>
      <c r="AS11" s="11">
        <f t="shared" si="15"/>
        <v>0</v>
      </c>
      <c r="AT11" s="11">
        <f t="shared" si="15"/>
        <v>0</v>
      </c>
      <c r="AU11" s="11">
        <f t="shared" si="15"/>
        <v>0</v>
      </c>
      <c r="AV11" s="11">
        <f t="shared" si="15"/>
        <v>0</v>
      </c>
      <c r="AW11" s="11">
        <f t="shared" si="15"/>
        <v>1431</v>
      </c>
      <c r="AX11" s="11">
        <f t="shared" si="15"/>
        <v>-336</v>
      </c>
      <c r="AY11" s="11">
        <f t="shared" si="15"/>
        <v>-545</v>
      </c>
      <c r="AZ11" s="11">
        <f t="shared" si="15"/>
        <v>0</v>
      </c>
      <c r="BA11" s="11">
        <f t="shared" si="15"/>
        <v>0</v>
      </c>
      <c r="BB11" s="9">
        <f t="shared" si="15"/>
        <v>0</v>
      </c>
      <c r="BC11" s="11">
        <f t="shared" si="15"/>
        <v>345</v>
      </c>
      <c r="BD11" s="11">
        <f t="shared" si="15"/>
        <v>312</v>
      </c>
      <c r="BE11" s="11">
        <f t="shared" si="15"/>
        <v>0</v>
      </c>
      <c r="BF11" s="11">
        <f t="shared" si="15"/>
        <v>-600</v>
      </c>
      <c r="BG11" s="11">
        <f t="shared" si="15"/>
        <v>2721</v>
      </c>
      <c r="BH11" s="9">
        <f t="shared" si="15"/>
        <v>12344</v>
      </c>
      <c r="BI11" s="9">
        <f t="shared" si="15"/>
        <v>15719</v>
      </c>
      <c r="BJ11" s="11">
        <f t="shared" si="15"/>
        <v>-186</v>
      </c>
      <c r="BK11" s="49">
        <f t="shared" si="15"/>
        <v>15905</v>
      </c>
      <c r="BM11" s="30">
        <f t="shared" si="5"/>
        <v>12530</v>
      </c>
      <c r="BO11" s="242">
        <v>-21057</v>
      </c>
      <c r="BP11" s="242" t="s">
        <v>246</v>
      </c>
    </row>
    <row r="12" spans="1:68">
      <c r="A12" s="128"/>
      <c r="B12" s="5" t="s">
        <v>129</v>
      </c>
      <c r="C12" s="13">
        <f>C11/C7</f>
        <v>-3.714280582646335E-2</v>
      </c>
      <c r="D12" s="13">
        <f t="shared" ref="D12:BM12" si="19">D11/D7</f>
        <v>0.17317287230845066</v>
      </c>
      <c r="E12" s="13">
        <f t="shared" si="19"/>
        <v>-1.3544018058690745E-3</v>
      </c>
      <c r="F12" s="13">
        <f t="shared" si="19"/>
        <v>-2.9021855965603725E-2</v>
      </c>
      <c r="G12" s="13">
        <f t="shared" si="19"/>
        <v>4.2081319306226897E-2</v>
      </c>
      <c r="H12" s="13" t="e">
        <f t="shared" si="19"/>
        <v>#DIV/0!</v>
      </c>
      <c r="I12" s="13" t="e">
        <f t="shared" si="19"/>
        <v>#DIV/0!</v>
      </c>
      <c r="J12" s="13" t="e">
        <f t="shared" si="19"/>
        <v>#DIV/0!</v>
      </c>
      <c r="K12" s="13" t="e">
        <f t="shared" si="19"/>
        <v>#DIV/0!</v>
      </c>
      <c r="L12" s="13">
        <f t="shared" si="19"/>
        <v>0.12025316455696203</v>
      </c>
      <c r="M12" s="13">
        <f t="shared" si="19"/>
        <v>-0.23577235772357724</v>
      </c>
      <c r="N12" s="13">
        <f t="shared" si="19"/>
        <v>-0.24257425742574257</v>
      </c>
      <c r="O12" s="13">
        <f t="shared" si="19"/>
        <v>-0.10457963089542037</v>
      </c>
      <c r="P12" s="13">
        <f t="shared" si="19"/>
        <v>-0.22706538266599088</v>
      </c>
      <c r="Q12" s="13" t="e">
        <f t="shared" si="19"/>
        <v>#DIV/0!</v>
      </c>
      <c r="R12" s="13">
        <f t="shared" si="19"/>
        <v>-3.7864077669902914E-2</v>
      </c>
      <c r="S12" s="13" t="e">
        <f t="shared" si="19"/>
        <v>#DIV/0!</v>
      </c>
      <c r="T12" s="13" t="e">
        <f t="shared" si="19"/>
        <v>#DIV/0!</v>
      </c>
      <c r="U12" s="13" t="e">
        <f t="shared" ref="U12" si="20">U11/U7</f>
        <v>#DIV/0!</v>
      </c>
      <c r="V12" s="160" t="e">
        <f t="shared" si="19"/>
        <v>#DIV/0!</v>
      </c>
      <c r="W12" s="13" t="e">
        <f t="shared" si="19"/>
        <v>#DIV/0!</v>
      </c>
      <c r="X12" s="13" t="e">
        <f t="shared" si="19"/>
        <v>#DIV/0!</v>
      </c>
      <c r="Y12" s="13" t="e">
        <f t="shared" si="19"/>
        <v>#DIV/0!</v>
      </c>
      <c r="Z12" s="13" t="e">
        <f t="shared" si="19"/>
        <v>#DIV/0!</v>
      </c>
      <c r="AA12" s="13" t="e">
        <f t="shared" si="19"/>
        <v>#DIV/0!</v>
      </c>
      <c r="AB12" s="13">
        <f t="shared" ref="AB12" si="21">AB11/AB7</f>
        <v>-2.52</v>
      </c>
      <c r="AC12" s="160" t="e">
        <f t="shared" ref="AC12" si="22">AC11/AC7</f>
        <v>#DIV/0!</v>
      </c>
      <c r="AD12" s="160">
        <f t="shared" si="19"/>
        <v>9.2708064365492268E-3</v>
      </c>
      <c r="AE12" s="13">
        <f t="shared" si="19"/>
        <v>-3.8668459986550101E-2</v>
      </c>
      <c r="AF12" s="13">
        <f t="shared" si="19"/>
        <v>-2.4691358024691357E-2</v>
      </c>
      <c r="AG12" s="13">
        <f t="shared" si="19"/>
        <v>0.71155542487503676</v>
      </c>
      <c r="AH12" s="13" t="e">
        <f t="shared" si="19"/>
        <v>#DIV/0!</v>
      </c>
      <c r="AI12" s="13" t="e">
        <f t="shared" si="19"/>
        <v>#DIV/0!</v>
      </c>
      <c r="AJ12" s="13">
        <f t="shared" si="19"/>
        <v>0.30263157894736842</v>
      </c>
      <c r="AK12" s="13">
        <f t="shared" si="19"/>
        <v>1.4304635761589404</v>
      </c>
      <c r="AL12" s="13">
        <f t="shared" si="19"/>
        <v>4.666666666666667</v>
      </c>
      <c r="AM12" s="13" t="e">
        <f t="shared" si="19"/>
        <v>#DIV/0!</v>
      </c>
      <c r="AN12" s="13" t="e">
        <f t="shared" si="19"/>
        <v>#DIV/0!</v>
      </c>
      <c r="AO12" s="160">
        <f t="shared" si="19"/>
        <v>0.32507592449234801</v>
      </c>
      <c r="AP12" s="13" t="e">
        <f t="shared" si="19"/>
        <v>#DIV/0!</v>
      </c>
      <c r="AQ12" s="160" t="e">
        <f t="shared" si="19"/>
        <v>#DIV/0!</v>
      </c>
      <c r="AR12" s="13" t="e">
        <f t="shared" si="19"/>
        <v>#DIV/0!</v>
      </c>
      <c r="AS12" s="13" t="e">
        <f t="shared" si="19"/>
        <v>#DIV/0!</v>
      </c>
      <c r="AT12" s="13" t="e">
        <f t="shared" si="19"/>
        <v>#DIV/0!</v>
      </c>
      <c r="AU12" s="13" t="e">
        <f t="shared" si="19"/>
        <v>#DIV/0!</v>
      </c>
      <c r="AV12" s="13" t="e">
        <f t="shared" si="19"/>
        <v>#DIV/0!</v>
      </c>
      <c r="AW12" s="13">
        <f t="shared" si="19"/>
        <v>0.59352965574450434</v>
      </c>
      <c r="AX12" s="13">
        <f t="shared" si="19"/>
        <v>-0.18844643858665172</v>
      </c>
      <c r="AY12" s="13">
        <f t="shared" si="19"/>
        <v>-0.7654494382022472</v>
      </c>
      <c r="AZ12" s="13" t="e">
        <f t="shared" si="19"/>
        <v>#DIV/0!</v>
      </c>
      <c r="BA12" s="13" t="e">
        <f t="shared" si="19"/>
        <v>#DIV/0!</v>
      </c>
      <c r="BB12" s="160" t="e">
        <f t="shared" si="19"/>
        <v>#DIV/0!</v>
      </c>
      <c r="BC12" s="13">
        <f t="shared" si="19"/>
        <v>0.50291545189504372</v>
      </c>
      <c r="BD12" s="13">
        <f t="shared" si="19"/>
        <v>0.43393602225312933</v>
      </c>
      <c r="BE12" s="13" t="e">
        <f t="shared" si="19"/>
        <v>#DIV/0!</v>
      </c>
      <c r="BF12" s="13">
        <f t="shared" si="19"/>
        <v>-0.72992700729927007</v>
      </c>
      <c r="BG12" s="13">
        <f t="shared" si="19"/>
        <v>0.84476870537100279</v>
      </c>
      <c r="BH12" s="160">
        <f t="shared" si="19"/>
        <v>0.35551971429394313</v>
      </c>
      <c r="BI12" s="160">
        <f t="shared" si="19"/>
        <v>3.9419009095536993E-2</v>
      </c>
      <c r="BJ12" s="13">
        <f t="shared" si="19"/>
        <v>-1</v>
      </c>
      <c r="BK12" s="50">
        <f t="shared" si="19"/>
        <v>3.9904059651614102E-2</v>
      </c>
      <c r="BM12" s="14">
        <f t="shared" si="19"/>
        <v>0.36282032720428553</v>
      </c>
      <c r="BO12" s="242">
        <v>-70288640</v>
      </c>
      <c r="BP12" s="242" t="s">
        <v>245</v>
      </c>
    </row>
    <row r="13" spans="1:68">
      <c r="A13" s="128"/>
      <c r="B13" s="5" t="s">
        <v>326</v>
      </c>
      <c r="C13" s="126">
        <f>C8/C5</f>
        <v>1.0060569096155199</v>
      </c>
      <c r="D13" s="126">
        <f t="shared" ref="D13:BM13" si="23">D8/D5</f>
        <v>0.95199118065988952</v>
      </c>
      <c r="E13" s="126">
        <f t="shared" si="23"/>
        <v>0.97074312463428902</v>
      </c>
      <c r="F13" s="126">
        <f t="shared" si="23"/>
        <v>0.94058031375815632</v>
      </c>
      <c r="G13" s="126">
        <f t="shared" si="23"/>
        <v>0.9452372764786795</v>
      </c>
      <c r="H13" s="126" t="e">
        <f t="shared" si="23"/>
        <v>#DIV/0!</v>
      </c>
      <c r="I13" s="126" t="e">
        <f t="shared" si="23"/>
        <v>#DIV/0!</v>
      </c>
      <c r="J13" s="126" t="e">
        <f t="shared" si="23"/>
        <v>#DIV/0!</v>
      </c>
      <c r="K13" s="126">
        <f t="shared" si="23"/>
        <v>1.2545454545454546</v>
      </c>
      <c r="L13" s="126">
        <f t="shared" si="23"/>
        <v>1.3014705882352942</v>
      </c>
      <c r="M13" s="126">
        <f t="shared" si="23"/>
        <v>0.89694656488549618</v>
      </c>
      <c r="N13" s="126">
        <f t="shared" si="23"/>
        <v>0.22238372093023256</v>
      </c>
      <c r="O13" s="126">
        <f t="shared" si="23"/>
        <v>1.189827429609446</v>
      </c>
      <c r="P13" s="126">
        <f t="shared" si="23"/>
        <v>0.73796273893055897</v>
      </c>
      <c r="Q13" s="126" t="e">
        <f t="shared" si="23"/>
        <v>#DIV/0!</v>
      </c>
      <c r="R13" s="126">
        <f t="shared" si="23"/>
        <v>1.4488304093567252</v>
      </c>
      <c r="S13" s="126" t="e">
        <f t="shared" si="23"/>
        <v>#DIV/0!</v>
      </c>
      <c r="T13" s="126" t="e">
        <f t="shared" si="23"/>
        <v>#DIV/0!</v>
      </c>
      <c r="U13" s="126" t="e">
        <f t="shared" si="23"/>
        <v>#DIV/0!</v>
      </c>
      <c r="V13" s="175" t="e">
        <f t="shared" si="23"/>
        <v>#DIV/0!</v>
      </c>
      <c r="W13" s="126" t="e">
        <f t="shared" si="23"/>
        <v>#DIV/0!</v>
      </c>
      <c r="X13" s="126" t="e">
        <f t="shared" si="23"/>
        <v>#DIV/0!</v>
      </c>
      <c r="Y13" s="126" t="e">
        <f t="shared" si="23"/>
        <v>#DIV/0!</v>
      </c>
      <c r="Z13" s="126" t="e">
        <f t="shared" si="23"/>
        <v>#DIV/0!</v>
      </c>
      <c r="AA13" s="126" t="e">
        <f t="shared" si="23"/>
        <v>#DIV/0!</v>
      </c>
      <c r="AB13" s="126" t="e">
        <f t="shared" ref="AB13" si="24">AB8/AB5</f>
        <v>#DIV/0!</v>
      </c>
      <c r="AC13" s="175" t="e">
        <f t="shared" si="23"/>
        <v>#DIV/0!</v>
      </c>
      <c r="AD13" s="175">
        <f t="shared" si="23"/>
        <v>0.97825282423074156</v>
      </c>
      <c r="AE13" s="126">
        <f t="shared" si="23"/>
        <v>1.029899135446686</v>
      </c>
      <c r="AF13" s="126">
        <f t="shared" si="23"/>
        <v>0.82077922077922083</v>
      </c>
      <c r="AG13" s="126">
        <f t="shared" si="23"/>
        <v>2.6399092970521543</v>
      </c>
      <c r="AH13" s="126" t="e">
        <f t="shared" si="23"/>
        <v>#DIV/0!</v>
      </c>
      <c r="AI13" s="126" t="e">
        <f t="shared" si="23"/>
        <v>#DIV/0!</v>
      </c>
      <c r="AJ13" s="126">
        <f t="shared" si="23"/>
        <v>0.94285714285714284</v>
      </c>
      <c r="AK13" s="126">
        <f t="shared" si="23"/>
        <v>3.6946308724832213</v>
      </c>
      <c r="AL13" s="126">
        <f t="shared" si="23"/>
        <v>10.347826086956522</v>
      </c>
      <c r="AM13" s="126" t="e">
        <f t="shared" si="23"/>
        <v>#DIV/0!</v>
      </c>
      <c r="AN13" s="126" t="e">
        <f t="shared" si="23"/>
        <v>#DIV/0!</v>
      </c>
      <c r="AO13" s="175">
        <f t="shared" si="23"/>
        <v>1.2773089948912233</v>
      </c>
      <c r="AP13" s="126">
        <f t="shared" si="23"/>
        <v>150.5</v>
      </c>
      <c r="AQ13" s="175" t="e">
        <f t="shared" si="23"/>
        <v>#DIV/0!</v>
      </c>
      <c r="AR13" s="126" t="e">
        <f t="shared" si="23"/>
        <v>#DIV/0!</v>
      </c>
      <c r="AS13" s="126" t="e">
        <f t="shared" si="23"/>
        <v>#DIV/0!</v>
      </c>
      <c r="AT13" s="126" t="e">
        <f t="shared" si="23"/>
        <v>#DIV/0!</v>
      </c>
      <c r="AU13" s="126" t="e">
        <f t="shared" si="23"/>
        <v>#DIV/0!</v>
      </c>
      <c r="AV13" s="126" t="e">
        <f t="shared" si="23"/>
        <v>#DIV/0!</v>
      </c>
      <c r="AW13" s="126">
        <f t="shared" si="23"/>
        <v>1.5084413034943069</v>
      </c>
      <c r="AX13" s="126">
        <f t="shared" si="23"/>
        <v>0.83304548071387452</v>
      </c>
      <c r="AY13" s="126">
        <f t="shared" si="23"/>
        <v>0.29821428571428571</v>
      </c>
      <c r="AZ13" s="126" t="e">
        <f t="shared" si="23"/>
        <v>#DIV/0!</v>
      </c>
      <c r="BA13" s="126" t="e">
        <f t="shared" si="23"/>
        <v>#DIV/0!</v>
      </c>
      <c r="BB13" s="175" t="e">
        <f t="shared" si="23"/>
        <v>#DIV/0!</v>
      </c>
      <c r="BC13" s="126">
        <f t="shared" si="23"/>
        <v>1.5342261904761905</v>
      </c>
      <c r="BD13" s="126">
        <f t="shared" si="23"/>
        <v>1.5228951255539143</v>
      </c>
      <c r="BE13" s="126" t="e">
        <f t="shared" si="23"/>
        <v>#DIV/0!</v>
      </c>
      <c r="BF13" s="126">
        <f t="shared" si="23"/>
        <v>0.37563451776649748</v>
      </c>
      <c r="BG13" s="126">
        <f t="shared" si="23"/>
        <v>1.4415332362930615</v>
      </c>
      <c r="BH13" s="175">
        <f t="shared" si="23"/>
        <v>1.3625835963058395</v>
      </c>
      <c r="BI13" s="175">
        <f t="shared" si="23"/>
        <v>1.0106210226025893</v>
      </c>
      <c r="BJ13" s="126">
        <f t="shared" si="23"/>
        <v>0</v>
      </c>
      <c r="BK13" s="126">
        <f t="shared" si="23"/>
        <v>1.010744245025361</v>
      </c>
      <c r="BM13" s="126" t="e">
        <f t="shared" si="23"/>
        <v>#DIV/0!</v>
      </c>
    </row>
    <row r="14" spans="1:68" s="178" customFormat="1">
      <c r="A14" s="128"/>
      <c r="B14" s="5" t="s">
        <v>327</v>
      </c>
      <c r="C14" s="11">
        <f>C5-C8</f>
        <v>-1291</v>
      </c>
      <c r="D14" s="11">
        <f>D5-D8</f>
        <v>4921</v>
      </c>
      <c r="E14" s="11">
        <f>E5-E8</f>
        <v>200</v>
      </c>
      <c r="F14" s="11">
        <f>F5-F8</f>
        <v>1712</v>
      </c>
      <c r="G14" s="11">
        <f t="shared" ref="G14:BM14" si="25">G5-G8</f>
        <v>637</v>
      </c>
      <c r="H14" s="11">
        <f t="shared" si="25"/>
        <v>0</v>
      </c>
      <c r="I14" s="11">
        <f t="shared" si="25"/>
        <v>0</v>
      </c>
      <c r="J14" s="11">
        <f t="shared" si="25"/>
        <v>-18</v>
      </c>
      <c r="K14" s="11">
        <f t="shared" si="25"/>
        <v>-14</v>
      </c>
      <c r="L14" s="11">
        <f t="shared" si="25"/>
        <v>-41</v>
      </c>
      <c r="M14" s="11">
        <f t="shared" si="25"/>
        <v>108</v>
      </c>
      <c r="N14" s="11">
        <f t="shared" si="25"/>
        <v>535</v>
      </c>
      <c r="O14" s="11">
        <f t="shared" si="25"/>
        <v>-209</v>
      </c>
      <c r="P14" s="11">
        <f t="shared" si="25"/>
        <v>2166</v>
      </c>
      <c r="Q14" s="11">
        <f t="shared" si="25"/>
        <v>0</v>
      </c>
      <c r="R14" s="11">
        <f t="shared" si="25"/>
        <v>-614</v>
      </c>
      <c r="S14" s="11">
        <f t="shared" si="25"/>
        <v>0</v>
      </c>
      <c r="T14" s="11">
        <f t="shared" si="25"/>
        <v>0</v>
      </c>
      <c r="U14" s="11">
        <f t="shared" si="25"/>
        <v>0</v>
      </c>
      <c r="V14" s="9">
        <f t="shared" si="25"/>
        <v>0</v>
      </c>
      <c r="W14" s="11">
        <f t="shared" si="25"/>
        <v>0</v>
      </c>
      <c r="X14" s="11">
        <f t="shared" si="25"/>
        <v>0</v>
      </c>
      <c r="Y14" s="11">
        <f t="shared" si="25"/>
        <v>0</v>
      </c>
      <c r="Z14" s="11">
        <f t="shared" si="25"/>
        <v>0</v>
      </c>
      <c r="AA14" s="11">
        <f t="shared" si="25"/>
        <v>0</v>
      </c>
      <c r="AB14" s="11">
        <f t="shared" ref="AB14" si="26">AB5-AB8</f>
        <v>76</v>
      </c>
      <c r="AC14" s="9">
        <f t="shared" si="25"/>
        <v>0</v>
      </c>
      <c r="AD14" s="9">
        <f t="shared" si="25"/>
        <v>8168</v>
      </c>
      <c r="AE14" s="11">
        <f t="shared" si="25"/>
        <v>-83</v>
      </c>
      <c r="AF14" s="11">
        <f t="shared" si="25"/>
        <v>69</v>
      </c>
      <c r="AG14" s="11">
        <f t="shared" si="25"/>
        <v>-3616</v>
      </c>
      <c r="AH14" s="11">
        <f t="shared" si="25"/>
        <v>0</v>
      </c>
      <c r="AI14" s="11">
        <f t="shared" si="25"/>
        <v>0</v>
      </c>
      <c r="AJ14" s="11">
        <f t="shared" si="25"/>
        <v>30</v>
      </c>
      <c r="AK14" s="11">
        <f t="shared" si="25"/>
        <v>-803</v>
      </c>
      <c r="AL14" s="11">
        <f t="shared" si="25"/>
        <v>-215</v>
      </c>
      <c r="AM14" s="11">
        <f t="shared" si="25"/>
        <v>0</v>
      </c>
      <c r="AN14" s="11">
        <f t="shared" si="25"/>
        <v>0</v>
      </c>
      <c r="AO14" s="9">
        <f t="shared" si="25"/>
        <v>-4831</v>
      </c>
      <c r="AP14" s="11">
        <f t="shared" si="25"/>
        <v>-299</v>
      </c>
      <c r="AQ14" s="9">
        <f t="shared" si="25"/>
        <v>0</v>
      </c>
      <c r="AR14" s="11">
        <f t="shared" si="25"/>
        <v>0</v>
      </c>
      <c r="AS14" s="11">
        <f t="shared" si="25"/>
        <v>0</v>
      </c>
      <c r="AT14" s="11">
        <f t="shared" si="25"/>
        <v>0</v>
      </c>
      <c r="AU14" s="11">
        <f t="shared" si="25"/>
        <v>0</v>
      </c>
      <c r="AV14" s="11">
        <f t="shared" si="25"/>
        <v>0</v>
      </c>
      <c r="AW14" s="11">
        <f t="shared" si="25"/>
        <v>-1295</v>
      </c>
      <c r="AX14" s="11">
        <f t="shared" si="25"/>
        <v>290</v>
      </c>
      <c r="AY14" s="11">
        <f t="shared" si="25"/>
        <v>393</v>
      </c>
      <c r="AZ14" s="11">
        <f t="shared" si="25"/>
        <v>0</v>
      </c>
      <c r="BA14" s="11">
        <f t="shared" si="25"/>
        <v>0</v>
      </c>
      <c r="BB14" s="9">
        <f t="shared" si="25"/>
        <v>0</v>
      </c>
      <c r="BC14" s="11">
        <f t="shared" si="25"/>
        <v>-359</v>
      </c>
      <c r="BD14" s="11">
        <f t="shared" si="25"/>
        <v>-354</v>
      </c>
      <c r="BE14" s="11">
        <f t="shared" si="25"/>
        <v>0</v>
      </c>
      <c r="BF14" s="11">
        <f t="shared" si="25"/>
        <v>369</v>
      </c>
      <c r="BG14" s="11">
        <f t="shared" si="25"/>
        <v>-1820</v>
      </c>
      <c r="BH14" s="11">
        <f t="shared" si="25"/>
        <v>-12524</v>
      </c>
      <c r="BI14" s="9">
        <f t="shared" si="25"/>
        <v>-4356</v>
      </c>
      <c r="BJ14" s="11">
        <f t="shared" si="25"/>
        <v>50</v>
      </c>
      <c r="BK14" s="11">
        <f t="shared" si="25"/>
        <v>-4406</v>
      </c>
      <c r="BL14" s="11">
        <f t="shared" si="25"/>
        <v>-414485</v>
      </c>
      <c r="BM14" s="11">
        <f t="shared" si="25"/>
        <v>-47065</v>
      </c>
    </row>
    <row r="15" spans="1:68">
      <c r="A15" s="128"/>
      <c r="B15" s="5"/>
      <c r="C15" s="11"/>
      <c r="D15" s="5"/>
      <c r="E15" s="5"/>
      <c r="F15" s="5"/>
      <c r="G15" s="5"/>
      <c r="H15" s="5"/>
      <c r="I15" s="5"/>
      <c r="J15" s="5"/>
      <c r="K15" s="5"/>
      <c r="L15" s="5"/>
      <c r="M15" s="5"/>
      <c r="N15" s="5"/>
      <c r="O15" s="5"/>
      <c r="P15" s="5"/>
      <c r="Q15" s="5"/>
      <c r="R15" s="5"/>
      <c r="S15" s="5"/>
      <c r="T15" s="5"/>
      <c r="U15" s="5"/>
      <c r="V15" s="16"/>
      <c r="W15" s="5"/>
      <c r="X15" s="5"/>
      <c r="Y15" s="5"/>
      <c r="Z15" s="5"/>
      <c r="AA15" s="5"/>
      <c r="AB15" s="5"/>
      <c r="AC15" s="16"/>
      <c r="AD15" s="214"/>
      <c r="AE15" s="5"/>
      <c r="AF15" s="5"/>
      <c r="AG15" s="5"/>
      <c r="AH15" s="5"/>
      <c r="AI15" s="5"/>
      <c r="AJ15" s="5"/>
      <c r="AK15" s="5"/>
      <c r="AL15" s="5"/>
      <c r="AM15" s="5"/>
      <c r="AN15" s="5"/>
      <c r="AO15" s="16"/>
      <c r="AP15" s="5"/>
      <c r="AQ15" s="16"/>
      <c r="AR15" s="5"/>
      <c r="AS15" s="5"/>
      <c r="AT15" s="5"/>
      <c r="AU15" s="5"/>
      <c r="AV15" s="5"/>
      <c r="AW15" s="6"/>
      <c r="AX15" s="5"/>
      <c r="AY15" s="5"/>
      <c r="AZ15" s="5"/>
      <c r="BA15" s="5"/>
      <c r="BB15" s="16"/>
      <c r="BC15" s="5"/>
      <c r="BD15" s="5"/>
      <c r="BE15" s="5"/>
      <c r="BF15" s="5"/>
      <c r="BG15" s="5"/>
      <c r="BH15" s="16"/>
      <c r="BI15" s="214"/>
      <c r="BJ15" s="5"/>
      <c r="BK15" s="48"/>
    </row>
    <row r="16" spans="1:68" s="176" customFormat="1">
      <c r="A16" s="15" t="s">
        <v>130</v>
      </c>
      <c r="B16" s="9" t="s">
        <v>334</v>
      </c>
      <c r="C16" s="256">
        <v>937960</v>
      </c>
      <c r="D16" s="256">
        <v>506259</v>
      </c>
      <c r="E16" s="256">
        <v>50214</v>
      </c>
      <c r="F16" s="256">
        <v>94232</v>
      </c>
      <c r="G16" s="256">
        <v>67957</v>
      </c>
      <c r="H16" s="256">
        <v>0</v>
      </c>
      <c r="I16" s="256">
        <v>0</v>
      </c>
      <c r="J16" s="256">
        <v>0</v>
      </c>
      <c r="K16" s="256">
        <v>0</v>
      </c>
      <c r="L16" s="256">
        <v>19497</v>
      </c>
      <c r="M16" s="256">
        <v>117365</v>
      </c>
      <c r="N16" s="256">
        <v>105</v>
      </c>
      <c r="O16" s="256">
        <v>1782</v>
      </c>
      <c r="P16" s="256">
        <v>52517</v>
      </c>
      <c r="Q16" s="256">
        <v>0</v>
      </c>
      <c r="R16" s="256">
        <v>1525</v>
      </c>
      <c r="S16" s="256">
        <v>0</v>
      </c>
      <c r="T16" s="256">
        <v>0</v>
      </c>
      <c r="U16" s="256">
        <v>0</v>
      </c>
      <c r="V16" s="256">
        <v>0</v>
      </c>
      <c r="W16" s="256">
        <v>0</v>
      </c>
      <c r="X16" s="256">
        <v>0</v>
      </c>
      <c r="Y16" s="256">
        <v>0</v>
      </c>
      <c r="Z16" s="256">
        <v>0</v>
      </c>
      <c r="AA16" s="256">
        <v>0</v>
      </c>
      <c r="AB16" s="256">
        <v>0</v>
      </c>
      <c r="AC16" s="256">
        <v>0</v>
      </c>
      <c r="AD16" s="264">
        <f t="shared" ref="AD16:AD17" si="27">SUM(C16:AC16)</f>
        <v>1849413</v>
      </c>
      <c r="AE16" s="256">
        <v>1871</v>
      </c>
      <c r="AF16" s="256">
        <v>12</v>
      </c>
      <c r="AG16" s="256">
        <v>10206</v>
      </c>
      <c r="AH16" s="256">
        <v>0</v>
      </c>
      <c r="AI16" s="256">
        <v>0</v>
      </c>
      <c r="AJ16" s="256">
        <v>0</v>
      </c>
      <c r="AK16" s="256">
        <v>1858</v>
      </c>
      <c r="AL16" s="256">
        <v>97899</v>
      </c>
      <c r="AM16" s="256">
        <v>0</v>
      </c>
      <c r="AN16" s="256">
        <v>18587</v>
      </c>
      <c r="AO16" s="256">
        <v>386101</v>
      </c>
      <c r="AP16" s="256">
        <v>115555</v>
      </c>
      <c r="AQ16" s="256">
        <v>0</v>
      </c>
      <c r="AR16" s="256">
        <v>0</v>
      </c>
      <c r="AS16" s="256">
        <v>0</v>
      </c>
      <c r="AT16" s="256">
        <v>0</v>
      </c>
      <c r="AU16" s="256">
        <v>0</v>
      </c>
      <c r="AV16" s="256">
        <v>0</v>
      </c>
      <c r="AW16" s="256">
        <v>282</v>
      </c>
      <c r="AX16" s="256">
        <v>138</v>
      </c>
      <c r="AY16" s="256">
        <v>182</v>
      </c>
      <c r="AZ16" s="256">
        <v>0</v>
      </c>
      <c r="BA16" s="256">
        <v>0</v>
      </c>
      <c r="BB16" s="256">
        <v>0</v>
      </c>
      <c r="BC16" s="256">
        <v>14685</v>
      </c>
      <c r="BD16" s="256">
        <v>14575</v>
      </c>
      <c r="BE16" s="256">
        <v>0</v>
      </c>
      <c r="BF16" s="256">
        <v>10019</v>
      </c>
      <c r="BG16" s="273">
        <v>2733</v>
      </c>
      <c r="BH16" s="262">
        <f>SUM(AE16:BG16)</f>
        <v>674703</v>
      </c>
      <c r="BI16" s="123">
        <f>AD16+BH16</f>
        <v>2524116</v>
      </c>
      <c r="BJ16" s="263">
        <v>45062</v>
      </c>
      <c r="BK16" s="264">
        <f t="shared" ref="BK16:BK17" si="28">BI16-BJ16</f>
        <v>2479054</v>
      </c>
      <c r="BL16" s="176">
        <v>2</v>
      </c>
      <c r="BM16" s="261"/>
    </row>
    <row r="17" spans="1:65" s="41" customFormat="1">
      <c r="A17" s="134"/>
      <c r="B17" s="207" t="s">
        <v>340</v>
      </c>
      <c r="C17" s="10">
        <v>825709</v>
      </c>
      <c r="D17" s="10">
        <v>417341</v>
      </c>
      <c r="E17" s="10">
        <v>49813</v>
      </c>
      <c r="F17" s="10">
        <v>82564</v>
      </c>
      <c r="G17" s="10">
        <v>58722</v>
      </c>
      <c r="H17" s="10">
        <f>IF('[1]Upto Month Current'!$C$9="",0,'[1]Upto Month Current'!$C$9)</f>
        <v>0</v>
      </c>
      <c r="I17" s="10">
        <v>0</v>
      </c>
      <c r="J17" s="10">
        <f>IF('[1]Upto Month Current'!$C$11="",0,'[1]Upto Month Current'!$C$11)</f>
        <v>0</v>
      </c>
      <c r="K17" s="10">
        <f>IF('[1]Upto Month Current'!$C$12="",0,'[1]Upto Month Current'!$C$12)</f>
        <v>0</v>
      </c>
      <c r="L17" s="10">
        <v>19224</v>
      </c>
      <c r="M17" s="10">
        <v>86251</v>
      </c>
      <c r="N17" s="10">
        <v>98</v>
      </c>
      <c r="O17" s="10">
        <v>1283</v>
      </c>
      <c r="P17" s="10">
        <v>45385</v>
      </c>
      <c r="Q17" s="10">
        <v>0</v>
      </c>
      <c r="R17" s="10">
        <v>1649</v>
      </c>
      <c r="S17" s="10">
        <f>IF('[1]Upto Month Current'!$C$26="",0,'[1]Upto Month Current'!$C$26)</f>
        <v>0</v>
      </c>
      <c r="T17" s="10">
        <f>IF('[1]Upto Month Current'!$C$27="",0,'[1]Upto Month Current'!$C$27)</f>
        <v>0</v>
      </c>
      <c r="U17" s="10">
        <v>0</v>
      </c>
      <c r="V17" s="10">
        <v>0</v>
      </c>
      <c r="W17" s="10">
        <v>0</v>
      </c>
      <c r="X17" s="10">
        <v>0</v>
      </c>
      <c r="Y17" s="10">
        <f>IF('[1]Upto Month Current'!$C$42="",0,'[1]Upto Month Current'!$C$42)</f>
        <v>0</v>
      </c>
      <c r="Z17" s="10">
        <f>IF('[1]Upto Month Current'!$C$43="",0,'[1]Upto Month Current'!$C$43)</f>
        <v>0</v>
      </c>
      <c r="AA17" s="10">
        <f>IF('[1]Upto Month Current'!$C$44="",0,'[1]Upto Month Current'!$C$44)</f>
        <v>0</v>
      </c>
      <c r="AB17" s="10">
        <v>0</v>
      </c>
      <c r="AC17" s="10">
        <f>IF('[1]Upto Month Current'!$C$51="",0,'[1]Upto Month Current'!$C$51)</f>
        <v>0</v>
      </c>
      <c r="AD17" s="121">
        <f t="shared" si="27"/>
        <v>1588039</v>
      </c>
      <c r="AE17" s="10">
        <v>801</v>
      </c>
      <c r="AF17" s="10">
        <v>93</v>
      </c>
      <c r="AG17" s="10">
        <v>9559</v>
      </c>
      <c r="AH17" s="10">
        <v>0</v>
      </c>
      <c r="AI17" s="10">
        <v>0</v>
      </c>
      <c r="AJ17" s="10">
        <f>IF('[1]Upto Month Current'!$C$25="",0,'[1]Upto Month Current'!$C$25)</f>
        <v>0</v>
      </c>
      <c r="AK17" s="10">
        <v>3684</v>
      </c>
      <c r="AL17" s="10">
        <v>110491</v>
      </c>
      <c r="AM17" s="10">
        <f>IF('[1]Upto Month Current'!$C$31="",0,'[1]Upto Month Current'!$C$31)</f>
        <v>0</v>
      </c>
      <c r="AN17" s="10">
        <v>33417</v>
      </c>
      <c r="AO17" s="10">
        <v>265410</v>
      </c>
      <c r="AP17" s="10">
        <v>195284</v>
      </c>
      <c r="AQ17" s="10">
        <v>0</v>
      </c>
      <c r="AR17" s="10">
        <f>IF('[1]Upto Month Current'!$C$37="",0,'[1]Upto Month Current'!$C$37)</f>
        <v>0</v>
      </c>
      <c r="AS17" s="10">
        <v>0</v>
      </c>
      <c r="AT17" s="10">
        <v>0</v>
      </c>
      <c r="AU17" s="10">
        <f>IF('[1]Upto Month Current'!$C$41="",0,'[1]Upto Month Current'!$C$41)</f>
        <v>0</v>
      </c>
      <c r="AV17" s="10">
        <v>0</v>
      </c>
      <c r="AW17" s="10">
        <v>213</v>
      </c>
      <c r="AX17" s="10">
        <v>45</v>
      </c>
      <c r="AY17" s="10">
        <v>138</v>
      </c>
      <c r="AZ17" s="10">
        <v>0</v>
      </c>
      <c r="BA17" s="10">
        <f>IF('[1]Upto Month Current'!$C$50="",0,'[1]Upto Month Current'!$C$50)</f>
        <v>0</v>
      </c>
      <c r="BB17" s="10">
        <f>IF('[1]Upto Month Current'!$C$52="",0,'[1]Upto Month Current'!$C$52)</f>
        <v>0</v>
      </c>
      <c r="BC17" s="10">
        <v>9218</v>
      </c>
      <c r="BD17" s="10">
        <v>9285</v>
      </c>
      <c r="BE17" s="10">
        <v>0</v>
      </c>
      <c r="BF17" s="10">
        <v>7580</v>
      </c>
      <c r="BG17" s="10">
        <v>1702</v>
      </c>
      <c r="BH17" s="10">
        <f>SUM(AE17:BG17)</f>
        <v>646920</v>
      </c>
      <c r="BI17" s="241">
        <f>AD17+BH17</f>
        <v>2234959</v>
      </c>
      <c r="BJ17" s="10">
        <v>32080</v>
      </c>
      <c r="BK17" s="10">
        <f t="shared" si="28"/>
        <v>2202879</v>
      </c>
      <c r="BM17" s="208"/>
    </row>
    <row r="18" spans="1:65">
      <c r="A18" s="128"/>
      <c r="B18" s="12" t="s">
        <v>341</v>
      </c>
      <c r="C18" s="9">
        <f>IF('Upto Month COPPY'!$C$4="",0,'Upto Month COPPY'!$C$4)</f>
        <v>820274</v>
      </c>
      <c r="D18" s="9">
        <f>IF('Upto Month COPPY'!$C$5="",0,'Upto Month COPPY'!$C$5)</f>
        <v>307972</v>
      </c>
      <c r="E18" s="9">
        <f>IF('Upto Month COPPY'!$C$6="",0,'Upto Month COPPY'!$C$6)</f>
        <v>50197</v>
      </c>
      <c r="F18" s="9">
        <f>IF('Upto Month COPPY'!$C$7="",0,'Upto Month COPPY'!$C$7)</f>
        <v>79960</v>
      </c>
      <c r="G18" s="9">
        <f>IF('Upto Month COPPY'!$C$8="",0,'Upto Month COPPY'!$C$8)</f>
        <v>55322</v>
      </c>
      <c r="H18" s="9">
        <f>IF('Upto Month COPPY'!$C$9="",0,'Upto Month COPPY'!$C$9)</f>
        <v>0</v>
      </c>
      <c r="I18" s="9">
        <f>IF('Upto Month COPPY'!$C$10="",0,'Upto Month COPPY'!$C$10)</f>
        <v>0</v>
      </c>
      <c r="J18" s="9">
        <f>IF('Upto Month COPPY'!$C$11="",0,'Upto Month COPPY'!$C$11)</f>
        <v>0</v>
      </c>
      <c r="K18" s="9">
        <f>IF('Upto Month COPPY'!$C$12="",0,'Upto Month COPPY'!$C$12)</f>
        <v>12</v>
      </c>
      <c r="L18" s="9">
        <f>IF('Upto Month COPPY'!$C$13="",0,'Upto Month COPPY'!$C$13)</f>
        <v>19017</v>
      </c>
      <c r="M18" s="9">
        <f>IF('Upto Month COPPY'!$C$14="",0,'Upto Month COPPY'!$C$14)</f>
        <v>96219</v>
      </c>
      <c r="N18" s="9">
        <f>IF('Upto Month COPPY'!$C$15="",0,'Upto Month COPPY'!$C$15)</f>
        <v>146</v>
      </c>
      <c r="O18" s="9">
        <f>IF('Upto Month COPPY'!$C$16="",0,'Upto Month COPPY'!$C$16)</f>
        <v>1610</v>
      </c>
      <c r="P18" s="9">
        <f>IF('Upto Month COPPY'!$C$17="",0,'Upto Month COPPY'!$C$17)</f>
        <v>59974</v>
      </c>
      <c r="Q18" s="9">
        <f>IF('Upto Month COPPY'!$C$18="",0,'Upto Month COPPY'!$C$18)</f>
        <v>0</v>
      </c>
      <c r="R18" s="9">
        <f>IF('Upto Month COPPY'!$C$21="",0,'Upto Month COPPY'!$C$21)</f>
        <v>1668</v>
      </c>
      <c r="S18" s="9">
        <f>IF('Upto Month COPPY'!$C$26="",0,'Upto Month COPPY'!$C$26)</f>
        <v>0</v>
      </c>
      <c r="T18" s="9">
        <f>IF('Upto Month COPPY'!$C$27="",0,'Upto Month COPPY'!$C$27)</f>
        <v>0</v>
      </c>
      <c r="U18" s="9">
        <f>IF('Upto Month COPPY'!$C$30="",0,'Upto Month COPPY'!$C$30)</f>
        <v>0</v>
      </c>
      <c r="V18" s="9">
        <f>IF('Upto Month COPPY'!$C$35="",0,'Upto Month COPPY'!$C$35)</f>
        <v>0</v>
      </c>
      <c r="W18" s="9">
        <f>IF('Upto Month COPPY'!$C$39="",0,'Upto Month COPPY'!$C$39)</f>
        <v>0</v>
      </c>
      <c r="X18" s="9">
        <f>IF('Upto Month COPPY'!$C$40="",0,'Upto Month COPPY'!$C$40)</f>
        <v>0</v>
      </c>
      <c r="Y18" s="9">
        <f>IF('Upto Month COPPY'!$C$42="",0,'Upto Month COPPY'!$C$42)</f>
        <v>0</v>
      </c>
      <c r="Z18" s="9">
        <f>IF('Upto Month COPPY'!$C$43="",0,'Upto Month COPPY'!$C$43)</f>
        <v>0</v>
      </c>
      <c r="AA18" s="9">
        <f>IF('Upto Month COPPY'!$C$44="",0,'Upto Month COPPY'!$C$44)</f>
        <v>0</v>
      </c>
      <c r="AB18" s="9">
        <f>IF('Upto Month COPPY'!$C$48="",0,'Upto Month COPPY'!$C$48)</f>
        <v>0</v>
      </c>
      <c r="AC18" s="9">
        <f>IF('Upto Month COPPY'!$C$51="",0,'Upto Month COPPY'!$C$51)</f>
        <v>0</v>
      </c>
      <c r="AD18" s="264">
        <f t="shared" ref="AD18:AD19" si="29">SUM(C18:AC18)</f>
        <v>1492371</v>
      </c>
      <c r="AE18" s="9">
        <f>IF('Upto Month COPPY'!$C$19="",0,'Upto Month COPPY'!$C$19)</f>
        <v>2027</v>
      </c>
      <c r="AF18" s="9">
        <f>IF('Upto Month COPPY'!$C$20="",0,'Upto Month COPPY'!$C$20)</f>
        <v>2</v>
      </c>
      <c r="AG18" s="9">
        <f>IF('Upto Month COPPY'!$C$22="",0,'Upto Month COPPY'!$C$22)</f>
        <v>4946</v>
      </c>
      <c r="AH18" s="9">
        <f>IF('Upto Month COPPY'!$C$23="",0,'Upto Month COPPY'!$C$23)</f>
        <v>0</v>
      </c>
      <c r="AI18" s="9">
        <f>IF('Upto Month COPPY'!$C$24="",0,'Upto Month COPPY'!$C$24)</f>
        <v>0</v>
      </c>
      <c r="AJ18" s="9">
        <f>IF('Upto Month COPPY'!$C$25="",0,'Upto Month COPPY'!$C$25)</f>
        <v>0</v>
      </c>
      <c r="AK18" s="9">
        <f>IF('Upto Month COPPY'!$C$28="",0,'Upto Month COPPY'!$C$28)</f>
        <v>2518</v>
      </c>
      <c r="AL18" s="9">
        <f>IF('Upto Month COPPY'!$C$29="",0,'Upto Month COPPY'!$C$29)</f>
        <v>80144</v>
      </c>
      <c r="AM18" s="9">
        <f>IF('Upto Month COPPY'!$C$31="",0,'Upto Month COPPY'!$C$31)</f>
        <v>0</v>
      </c>
      <c r="AN18" s="9">
        <f>IF('Upto Month COPPY'!$C$32="",0,'Upto Month COPPY'!$C$32)</f>
        <v>57180</v>
      </c>
      <c r="AO18" s="9">
        <f>IF('Upto Month COPPY'!$C$33="",0,'Upto Month COPPY'!$C$33)</f>
        <v>239380</v>
      </c>
      <c r="AP18" s="9">
        <f>IF('Upto Month COPPY'!$C$34="",0,'Upto Month COPPY'!$C$34)</f>
        <v>198681</v>
      </c>
      <c r="AQ18" s="9">
        <f>IF('Upto Month COPPY'!$C$36="",0,'Upto Month COPPY'!$C$36)</f>
        <v>0</v>
      </c>
      <c r="AR18" s="9">
        <f>IF('Upto Month COPPY'!$C$37="",0,'Upto Month COPPY'!$C$37)</f>
        <v>0</v>
      </c>
      <c r="AS18" s="9">
        <v>0</v>
      </c>
      <c r="AT18" s="9">
        <f>IF('Upto Month COPPY'!$C$38="",0,'Upto Month COPPY'!$C$38)</f>
        <v>0</v>
      </c>
      <c r="AU18" s="9">
        <f>IF('Upto Month COPPY'!$C$41="",0,'Upto Month COPPY'!$C$41)</f>
        <v>0</v>
      </c>
      <c r="AV18" s="9">
        <v>0</v>
      </c>
      <c r="AW18" s="9">
        <f>IF('Upto Month COPPY'!$C$45="",0,'Upto Month COPPY'!$C$45)</f>
        <v>442</v>
      </c>
      <c r="AX18" s="9">
        <f>IF('Upto Month COPPY'!$C$46="",0,'Upto Month COPPY'!$C$46)</f>
        <v>0</v>
      </c>
      <c r="AY18" s="9">
        <f>IF('Upto Month COPPY'!$C$47="",0,'Upto Month COPPY'!$C$47)</f>
        <v>120</v>
      </c>
      <c r="AZ18" s="9">
        <f>IF('Upto Month COPPY'!$C$49="",0,'Upto Month COPPY'!$C$49)</f>
        <v>0</v>
      </c>
      <c r="BA18" s="9">
        <f>IF('Upto Month COPPY'!$C$50="",0,'Upto Month COPPY'!$C$50)</f>
        <v>0</v>
      </c>
      <c r="BB18" s="9">
        <f>IF('Upto Month COPPY'!$C$52="",0,'Upto Month COPPY'!$C$52)</f>
        <v>0</v>
      </c>
      <c r="BC18" s="9">
        <f>IF('Upto Month COPPY'!$C$53="",0,'Upto Month COPPY'!$C$53)</f>
        <v>8389</v>
      </c>
      <c r="BD18" s="9">
        <f>IF('Upto Month COPPY'!$C$54="",0,'Upto Month COPPY'!$C$54)</f>
        <v>8389</v>
      </c>
      <c r="BE18" s="9">
        <f>IF('Upto Month COPPY'!$C$55="",0,'Upto Month COPPY'!$C$55)</f>
        <v>0</v>
      </c>
      <c r="BF18" s="9">
        <f>IF('Upto Month COPPY'!$C$56="",0,'Upto Month COPPY'!$C$56)</f>
        <v>4019</v>
      </c>
      <c r="BG18" s="9">
        <f>IF('Upto Month COPPY'!$C$58="",0,'Upto Month COPPY'!$C$58)</f>
        <v>3820</v>
      </c>
      <c r="BH18" s="9">
        <f>SUM(AE18:BG18)</f>
        <v>610057</v>
      </c>
      <c r="BI18" s="258">
        <f>AD18+BH18</f>
        <v>2102428</v>
      </c>
      <c r="BJ18" s="9">
        <f>IF('Upto Month COPPY'!$C$60="",0,'Upto Month COPPY'!$C$60)</f>
        <v>181028</v>
      </c>
      <c r="BK18" s="49">
        <f t="shared" ref="BK18:BK19" si="30">BI18-BJ18</f>
        <v>1921400</v>
      </c>
      <c r="BL18">
        <f>'Upto Month COPPY'!$C$61</f>
        <v>1921400</v>
      </c>
      <c r="BM18" s="30">
        <f t="shared" ref="BM18:BM22" si="31">BK18-AD18</f>
        <v>429029</v>
      </c>
    </row>
    <row r="19" spans="1:65">
      <c r="A19" s="128"/>
      <c r="B19" s="180" t="s">
        <v>342</v>
      </c>
      <c r="C19" s="9">
        <f>IF('Upto Month Current'!$C$4="",0,'Upto Month Current'!$C$4)</f>
        <v>870612</v>
      </c>
      <c r="D19" s="9">
        <f>IF('Upto Month Current'!$C$5="",0,'Upto Month Current'!$C$5)</f>
        <v>396668</v>
      </c>
      <c r="E19" s="9">
        <f>IF('Upto Month Current'!$C$6="",0,'Upto Month Current'!$C$6)</f>
        <v>49627</v>
      </c>
      <c r="F19" s="9">
        <f>IF('Upto Month Current'!$C$7="",0,'Upto Month Current'!$C$7)</f>
        <v>89466</v>
      </c>
      <c r="G19" s="9">
        <f>IF('Upto Month Current'!$C$8="",0,'Upto Month Current'!$C$8)</f>
        <v>62703</v>
      </c>
      <c r="H19" s="9">
        <f>IF('Upto Month Current'!$C$9="",0,'Upto Month Current'!$C$9)</f>
        <v>0</v>
      </c>
      <c r="I19" s="9">
        <f>IF('Upto Month Current'!$C$10="",0,'Upto Month Current'!$C$10)</f>
        <v>0</v>
      </c>
      <c r="J19" s="9">
        <f>IF('Upto Month Current'!$C$11="",0,'Upto Month Current'!$C$11)</f>
        <v>0</v>
      </c>
      <c r="K19" s="9">
        <f>IF('Upto Month Current'!$C$12="",0,'Upto Month Current'!$C$12)</f>
        <v>0</v>
      </c>
      <c r="L19" s="9">
        <f>IF('Upto Month Current'!$C$13="",0,'Upto Month Current'!$C$13)</f>
        <v>24566</v>
      </c>
      <c r="M19" s="9">
        <f>IF('Upto Month Current'!$C$14="",0,'Upto Month Current'!$C$14)</f>
        <v>120238</v>
      </c>
      <c r="N19" s="9">
        <f>IF('Upto Month Current'!$C$15="",0,'Upto Month Current'!$C$15)</f>
        <v>80</v>
      </c>
      <c r="O19" s="9">
        <f>IF('Upto Month Current'!$C$16="",0,'Upto Month Current'!$C$16)</f>
        <v>2018</v>
      </c>
      <c r="P19" s="9">
        <f>IF('Upto Month Current'!$C$17="",0,'Upto Month Current'!$C$17)</f>
        <v>54650</v>
      </c>
      <c r="Q19" s="9">
        <f>IF('Upto Month Current'!$C$18="",0,'Upto Month Current'!$C$18)</f>
        <v>0</v>
      </c>
      <c r="R19" s="9">
        <f>IF('Upto Month Current'!$C$21="",0,'Upto Month Current'!$C$21)</f>
        <v>2130</v>
      </c>
      <c r="S19" s="9">
        <f>IF('Upto Month Current'!$C$26="",0,'Upto Month Current'!$C$26)</f>
        <v>0</v>
      </c>
      <c r="T19" s="9">
        <f>IF('Upto Month Current'!$C$27="",0,'Upto Month Current'!$C$27)</f>
        <v>0</v>
      </c>
      <c r="U19" s="9">
        <f>IF('Upto Month Current'!$C$30="",0,'Upto Month Current'!$C$30)</f>
        <v>0</v>
      </c>
      <c r="V19" s="9">
        <f>IF('Upto Month Current'!$C$35="",0,'Upto Month Current'!$C$35)</f>
        <v>0</v>
      </c>
      <c r="W19" s="9">
        <f>IF('Upto Month Current'!$C$39="",0,'Upto Month Current'!$C$39)</f>
        <v>0</v>
      </c>
      <c r="X19" s="9">
        <f>IF('Upto Month Current'!$C$40="",0,'Upto Month Current'!$C$40)</f>
        <v>0</v>
      </c>
      <c r="Y19" s="9">
        <f>IF('Upto Month Current'!$C$42="",0,'Upto Month Current'!$C$42)</f>
        <v>0</v>
      </c>
      <c r="Z19" s="9">
        <f>IF('Upto Month Current'!$C$43="",0,'Upto Month Current'!$C$43)</f>
        <v>0</v>
      </c>
      <c r="AA19" s="9">
        <f>IF('Upto Month Current'!$C$44="",0,'Upto Month Current'!$C$44)</f>
        <v>0</v>
      </c>
      <c r="AB19" s="9">
        <f>IF('Upto Month Current'!$C$48="",0,'Upto Month Current'!$C$48)</f>
        <v>0</v>
      </c>
      <c r="AC19" s="9">
        <f>IF('Upto Month Current'!$C$51="",0,'Upto Month Current'!$C$51)</f>
        <v>0</v>
      </c>
      <c r="AD19" s="264">
        <f t="shared" si="29"/>
        <v>1672758</v>
      </c>
      <c r="AE19" s="9">
        <f>IF('Upto Month Current'!$C$19="",0,'Upto Month Current'!$C$19)</f>
        <v>1796</v>
      </c>
      <c r="AF19" s="9">
        <f>IF('Upto Month Current'!$C$20="",0,'Upto Month Current'!$C$20)</f>
        <v>5</v>
      </c>
      <c r="AG19" s="9">
        <f>IF('Upto Month Current'!$C$22="",0,'Upto Month Current'!$C$22)</f>
        <v>7924</v>
      </c>
      <c r="AH19" s="9">
        <f>IF('Upto Month Current'!$C$23="",0,'Upto Month Current'!$C$23)</f>
        <v>0</v>
      </c>
      <c r="AI19" s="9">
        <f>IF('Upto Month Current'!$C$24="",0,'Upto Month Current'!$C$24)</f>
        <v>0</v>
      </c>
      <c r="AJ19" s="9">
        <f>IF('Upto Month Current'!$C$25="",0,'Upto Month Current'!$C$25)</f>
        <v>0</v>
      </c>
      <c r="AK19" s="9">
        <f>IF('Upto Month Current'!$C$28="",0,'Upto Month Current'!$C$28)</f>
        <v>756</v>
      </c>
      <c r="AL19" s="9">
        <f>IF('Upto Month Current'!$C$29="",0,'Upto Month Current'!$C$29)</f>
        <v>110074</v>
      </c>
      <c r="AM19" s="9">
        <f>IF('Upto Month Current'!$C$31="",0,'Upto Month Current'!$C$31)</f>
        <v>0</v>
      </c>
      <c r="AN19" s="9">
        <f>IF('Upto Month Current'!$C$32="",0,'Upto Month Current'!$C$32)</f>
        <v>19869</v>
      </c>
      <c r="AO19" s="9">
        <f>IF('Upto Month Current'!$C$33="",0,'Upto Month Current'!$C$33)</f>
        <v>349097</v>
      </c>
      <c r="AP19" s="9">
        <f>IF('Upto Month Current'!$C$34="",0,'Upto Month Current'!$C$34)</f>
        <v>153284</v>
      </c>
      <c r="AQ19" s="9">
        <f>IF('Upto Month Current'!$C$36="",0,'Upto Month Current'!$C$36)</f>
        <v>0</v>
      </c>
      <c r="AR19" s="9">
        <f>IF('Upto Month Current'!$C$37="",0,'Upto Month Current'!$C$37)</f>
        <v>0</v>
      </c>
      <c r="AS19" s="9">
        <v>0</v>
      </c>
      <c r="AT19" s="9">
        <f>IF('Upto Month Current'!$C$38="",0,'Upto Month Current'!$C$38)</f>
        <v>0</v>
      </c>
      <c r="AU19" s="9">
        <f>IF('Upto Month Current'!$C$41="",0,'Upto Month Current'!$C$41)</f>
        <v>0</v>
      </c>
      <c r="AV19" s="9">
        <v>0</v>
      </c>
      <c r="AW19" s="9">
        <f>IF('Upto Month Current'!$C$45="",0,'Upto Month Current'!$C$45)</f>
        <v>157</v>
      </c>
      <c r="AX19" s="9">
        <f>IF('Upto Month Current'!$C$46="",0,'Upto Month Current'!$C$46)</f>
        <v>38</v>
      </c>
      <c r="AY19" s="9">
        <f>IF('Upto Month Current'!$C$47="",0,'Upto Month Current'!$C$47)</f>
        <v>182</v>
      </c>
      <c r="AZ19" s="9">
        <f>IF('Upto Month Current'!$C$49="",0,'Upto Month Current'!$C$49)</f>
        <v>0</v>
      </c>
      <c r="BA19" s="9">
        <f>IF('Upto Month Current'!$C$50="",0,'Upto Month Current'!$C$50)</f>
        <v>0</v>
      </c>
      <c r="BB19" s="9">
        <f>IF('Upto Month Current'!$C$52="",0,'Upto Month Current'!$C$52)</f>
        <v>0</v>
      </c>
      <c r="BC19" s="9">
        <f>IF('Upto Month Current'!$C$53="",0,'Upto Month Current'!$C$53)</f>
        <v>17196</v>
      </c>
      <c r="BD19" s="9">
        <f>IF('Upto Month Current'!$C$54="",0,'Upto Month Current'!$C$54)</f>
        <v>17196</v>
      </c>
      <c r="BE19" s="9">
        <f>IF('Upto Month Current'!$C$55="",0,'Upto Month Current'!$C$55)</f>
        <v>0</v>
      </c>
      <c r="BF19" s="9">
        <f>IF('Upto Month Current'!$C$56="",0,'Upto Month Current'!$C$56)</f>
        <v>6575</v>
      </c>
      <c r="BG19" s="9">
        <f>IF('Upto Month Current'!$C$58="",0,'Upto Month Current'!$C$58)</f>
        <v>13423</v>
      </c>
      <c r="BH19" s="9">
        <f>SUM(AE19:BG19)</f>
        <v>697572</v>
      </c>
      <c r="BI19" s="258">
        <f>AD19+BH19</f>
        <v>2370330</v>
      </c>
      <c r="BJ19" s="9">
        <f>IF('Upto Month Current'!$C$60="",0,'Upto Month Current'!$C$60)</f>
        <v>57965</v>
      </c>
      <c r="BK19" s="49">
        <f t="shared" si="30"/>
        <v>2312365</v>
      </c>
      <c r="BL19">
        <f>'Upto Month Current'!$C$61</f>
        <v>2312365</v>
      </c>
      <c r="BM19" s="30">
        <f t="shared" si="31"/>
        <v>639607</v>
      </c>
    </row>
    <row r="20" spans="1:65">
      <c r="A20" s="128"/>
      <c r="B20" s="5" t="s">
        <v>126</v>
      </c>
      <c r="C20" s="11">
        <f>C19-C17</f>
        <v>44903</v>
      </c>
      <c r="D20" s="11">
        <f t="shared" ref="D20" si="32">D19-D17</f>
        <v>-20673</v>
      </c>
      <c r="E20" s="11">
        <f t="shared" ref="E20" si="33">E19-E17</f>
        <v>-186</v>
      </c>
      <c r="F20" s="11">
        <f t="shared" ref="F20" si="34">F19-F17</f>
        <v>6902</v>
      </c>
      <c r="G20" s="11">
        <f t="shared" ref="G20" si="35">G19-G17</f>
        <v>3981</v>
      </c>
      <c r="H20" s="11">
        <f t="shared" ref="H20" si="36">H19-H17</f>
        <v>0</v>
      </c>
      <c r="I20" s="11">
        <f t="shared" ref="I20" si="37">I19-I17</f>
        <v>0</v>
      </c>
      <c r="J20" s="11">
        <f t="shared" ref="J20" si="38">J19-J17</f>
        <v>0</v>
      </c>
      <c r="K20" s="11">
        <f t="shared" ref="K20" si="39">K19-K17</f>
        <v>0</v>
      </c>
      <c r="L20" s="11">
        <f t="shared" ref="L20" si="40">L19-L17</f>
        <v>5342</v>
      </c>
      <c r="M20" s="11">
        <f t="shared" ref="M20" si="41">M19-M17</f>
        <v>33987</v>
      </c>
      <c r="N20" s="11">
        <f t="shared" ref="N20" si="42">N19-N17</f>
        <v>-18</v>
      </c>
      <c r="O20" s="11">
        <f t="shared" ref="O20" si="43">O19-O17</f>
        <v>735</v>
      </c>
      <c r="P20" s="11">
        <f t="shared" ref="P20" si="44">P19-P17</f>
        <v>9265</v>
      </c>
      <c r="Q20" s="11">
        <f t="shared" ref="Q20" si="45">Q19-Q17</f>
        <v>0</v>
      </c>
      <c r="R20" s="11">
        <f t="shared" ref="R20" si="46">R19-R17</f>
        <v>481</v>
      </c>
      <c r="S20" s="11">
        <f t="shared" ref="S20" si="47">S19-S17</f>
        <v>0</v>
      </c>
      <c r="T20" s="11">
        <f t="shared" ref="T20:U20" si="48">T19-T17</f>
        <v>0</v>
      </c>
      <c r="U20" s="11">
        <f t="shared" si="48"/>
        <v>0</v>
      </c>
      <c r="V20" s="9">
        <f t="shared" ref="V20" si="49">V19-V17</f>
        <v>0</v>
      </c>
      <c r="W20" s="11">
        <f t="shared" ref="W20" si="50">W19-W17</f>
        <v>0</v>
      </c>
      <c r="X20" s="11">
        <f t="shared" ref="X20" si="51">X19-X17</f>
        <v>0</v>
      </c>
      <c r="Y20" s="11">
        <f t="shared" ref="Y20" si="52">Y19-Y17</f>
        <v>0</v>
      </c>
      <c r="Z20" s="11">
        <f t="shared" ref="Z20" si="53">Z19-Z17</f>
        <v>0</v>
      </c>
      <c r="AA20" s="11">
        <f t="shared" ref="AA20:AD20" si="54">AA19-AA17</f>
        <v>0</v>
      </c>
      <c r="AB20" s="11">
        <f t="shared" ref="AB20" si="55">AB19-AB17</f>
        <v>0</v>
      </c>
      <c r="AC20" s="9">
        <f t="shared" si="54"/>
        <v>0</v>
      </c>
      <c r="AD20" s="9">
        <f t="shared" si="54"/>
        <v>84719</v>
      </c>
      <c r="AE20" s="11">
        <f t="shared" ref="AE20" si="56">AE19-AE17</f>
        <v>995</v>
      </c>
      <c r="AF20" s="11">
        <f t="shared" ref="AF20" si="57">AF19-AF17</f>
        <v>-88</v>
      </c>
      <c r="AG20" s="11">
        <f t="shared" ref="AG20" si="58">AG19-AG17</f>
        <v>-1635</v>
      </c>
      <c r="AH20" s="11">
        <f t="shared" ref="AH20" si="59">AH19-AH17</f>
        <v>0</v>
      </c>
      <c r="AI20" s="11">
        <f t="shared" ref="AI20" si="60">AI19-AI17</f>
        <v>0</v>
      </c>
      <c r="AJ20" s="11">
        <f t="shared" ref="AJ20" si="61">AJ19-AJ17</f>
        <v>0</v>
      </c>
      <c r="AK20" s="11">
        <f t="shared" ref="AK20" si="62">AK19-AK17</f>
        <v>-2928</v>
      </c>
      <c r="AL20" s="11">
        <f t="shared" ref="AL20" si="63">AL19-AL17</f>
        <v>-417</v>
      </c>
      <c r="AM20" s="11">
        <f t="shared" ref="AM20" si="64">AM19-AM17</f>
        <v>0</v>
      </c>
      <c r="AN20" s="11">
        <f t="shared" ref="AN20" si="65">AN19-AN17</f>
        <v>-13548</v>
      </c>
      <c r="AO20" s="9">
        <f t="shared" ref="AO20" si="66">AO19-AO17</f>
        <v>83687</v>
      </c>
      <c r="AP20" s="11">
        <f t="shared" ref="AP20" si="67">AP19-AP17</f>
        <v>-42000</v>
      </c>
      <c r="AQ20" s="9">
        <f t="shared" ref="AQ20" si="68">AQ19-AQ17</f>
        <v>0</v>
      </c>
      <c r="AR20" s="11">
        <f t="shared" ref="AR20" si="69">AR19-AR17</f>
        <v>0</v>
      </c>
      <c r="AS20" s="11">
        <f t="shared" ref="AS20" si="70">AS19-AS17</f>
        <v>0</v>
      </c>
      <c r="AT20" s="11">
        <f t="shared" ref="AT20" si="71">AT19-AT17</f>
        <v>0</v>
      </c>
      <c r="AU20" s="11">
        <f t="shared" ref="AU20" si="72">AU19-AU17</f>
        <v>0</v>
      </c>
      <c r="AV20" s="11">
        <f t="shared" ref="AV20" si="73">AV19-AV17</f>
        <v>0</v>
      </c>
      <c r="AW20" s="11">
        <f t="shared" ref="AW20" si="74">AW19-AW17</f>
        <v>-56</v>
      </c>
      <c r="AX20" s="11">
        <f t="shared" ref="AX20" si="75">AX19-AX17</f>
        <v>-7</v>
      </c>
      <c r="AY20" s="11">
        <f t="shared" ref="AY20" si="76">AY19-AY17</f>
        <v>44</v>
      </c>
      <c r="AZ20" s="11">
        <f t="shared" ref="AZ20" si="77">AZ19-AZ17</f>
        <v>0</v>
      </c>
      <c r="BA20" s="11">
        <f t="shared" ref="BA20" si="78">BA19-BA17</f>
        <v>0</v>
      </c>
      <c r="BB20" s="9">
        <f t="shared" ref="BB20" si="79">BB19-BB17</f>
        <v>0</v>
      </c>
      <c r="BC20" s="11">
        <f t="shared" ref="BC20" si="80">BC19-BC17</f>
        <v>7978</v>
      </c>
      <c r="BD20" s="11">
        <f t="shared" ref="BD20" si="81">BD19-BD17</f>
        <v>7911</v>
      </c>
      <c r="BE20" s="11">
        <f t="shared" ref="BE20" si="82">BE19-BE17</f>
        <v>0</v>
      </c>
      <c r="BF20" s="11">
        <f t="shared" ref="BF20" si="83">BF19-BF17</f>
        <v>-1005</v>
      </c>
      <c r="BG20" s="11">
        <f t="shared" ref="BG20:BH20" si="84">BG19-BG17</f>
        <v>11721</v>
      </c>
      <c r="BH20" s="9">
        <f t="shared" si="84"/>
        <v>50652</v>
      </c>
      <c r="BI20" s="9">
        <f t="shared" ref="BI20" si="85">BI19-BI17</f>
        <v>135371</v>
      </c>
      <c r="BJ20" s="11">
        <f t="shared" ref="BJ20:BK20" si="86">BJ19-BJ17</f>
        <v>25885</v>
      </c>
      <c r="BK20" s="49">
        <f t="shared" si="86"/>
        <v>109486</v>
      </c>
      <c r="BM20" s="30">
        <f t="shared" si="31"/>
        <v>24767</v>
      </c>
    </row>
    <row r="21" spans="1:65">
      <c r="A21" s="128"/>
      <c r="B21" s="5" t="s">
        <v>127</v>
      </c>
      <c r="C21" s="13">
        <f>C20/C17</f>
        <v>5.4381143962340242E-2</v>
      </c>
      <c r="D21" s="13">
        <f t="shared" ref="D21" si="87">D20/D17</f>
        <v>-4.9535032503396505E-2</v>
      </c>
      <c r="E21" s="13">
        <f t="shared" ref="E21" si="88">E20/E17</f>
        <v>-3.7339650292092428E-3</v>
      </c>
      <c r="F21" s="13">
        <f t="shared" ref="F21" si="89">F20/F17</f>
        <v>8.3595756019572698E-2</v>
      </c>
      <c r="G21" s="13">
        <f t="shared" ref="G21" si="90">G20/G17</f>
        <v>6.7794012465515474E-2</v>
      </c>
      <c r="H21" s="13" t="e">
        <f t="shared" ref="H21" si="91">H20/H17</f>
        <v>#DIV/0!</v>
      </c>
      <c r="I21" s="13" t="e">
        <f t="shared" ref="I21" si="92">I20/I17</f>
        <v>#DIV/0!</v>
      </c>
      <c r="J21" s="13" t="e">
        <f t="shared" ref="J21" si="93">J20/J17</f>
        <v>#DIV/0!</v>
      </c>
      <c r="K21" s="13" t="e">
        <f t="shared" ref="K21" si="94">K20/K17</f>
        <v>#DIV/0!</v>
      </c>
      <c r="L21" s="13">
        <f t="shared" ref="L21" si="95">L20/L17</f>
        <v>0.27788181439866833</v>
      </c>
      <c r="M21" s="13">
        <f t="shared" ref="M21" si="96">M20/M17</f>
        <v>0.39404760524515658</v>
      </c>
      <c r="N21" s="13">
        <f t="shared" ref="N21" si="97">N20/N17</f>
        <v>-0.18367346938775511</v>
      </c>
      <c r="O21" s="13">
        <f t="shared" ref="O21" si="98">O20/O17</f>
        <v>0.57287607170693688</v>
      </c>
      <c r="P21" s="13">
        <f t="shared" ref="P21" si="99">P20/P17</f>
        <v>0.20414233777679849</v>
      </c>
      <c r="Q21" s="13" t="e">
        <f t="shared" ref="Q21" si="100">Q20/Q17</f>
        <v>#DIV/0!</v>
      </c>
      <c r="R21" s="13">
        <f t="shared" ref="R21" si="101">R20/R17</f>
        <v>0.29169193450576109</v>
      </c>
      <c r="S21" s="13" t="e">
        <f t="shared" ref="S21" si="102">S20/S17</f>
        <v>#DIV/0!</v>
      </c>
      <c r="T21" s="13" t="e">
        <f t="shared" ref="T21:U21" si="103">T20/T17</f>
        <v>#DIV/0!</v>
      </c>
      <c r="U21" s="13" t="e">
        <f t="shared" si="103"/>
        <v>#DIV/0!</v>
      </c>
      <c r="V21" s="160" t="e">
        <f t="shared" ref="V21" si="104">V20/V17</f>
        <v>#DIV/0!</v>
      </c>
      <c r="W21" s="13" t="e">
        <f t="shared" ref="W21" si="105">W20/W17</f>
        <v>#DIV/0!</v>
      </c>
      <c r="X21" s="13" t="e">
        <f t="shared" ref="X21" si="106">X20/X17</f>
        <v>#DIV/0!</v>
      </c>
      <c r="Y21" s="13" t="e">
        <f t="shared" ref="Y21" si="107">Y20/Y17</f>
        <v>#DIV/0!</v>
      </c>
      <c r="Z21" s="13" t="e">
        <f t="shared" ref="Z21" si="108">Z20/Z17</f>
        <v>#DIV/0!</v>
      </c>
      <c r="AA21" s="13" t="e">
        <f t="shared" ref="AA21:AD21" si="109">AA20/AA17</f>
        <v>#DIV/0!</v>
      </c>
      <c r="AB21" s="13" t="e">
        <f t="shared" ref="AB21" si="110">AB20/AB17</f>
        <v>#DIV/0!</v>
      </c>
      <c r="AC21" s="160" t="e">
        <f t="shared" si="109"/>
        <v>#DIV/0!</v>
      </c>
      <c r="AD21" s="160">
        <f t="shared" si="109"/>
        <v>5.3348186033214548E-2</v>
      </c>
      <c r="AE21" s="13">
        <f t="shared" ref="AE21" si="111">AE20/AE17</f>
        <v>1.2421972534332084</v>
      </c>
      <c r="AF21" s="13">
        <f t="shared" ref="AF21" si="112">AF20/AF17</f>
        <v>-0.94623655913978499</v>
      </c>
      <c r="AG21" s="13">
        <f t="shared" ref="AG21" si="113">AG20/AG17</f>
        <v>-0.17104299612930224</v>
      </c>
      <c r="AH21" s="13" t="e">
        <f t="shared" ref="AH21" si="114">AH20/AH17</f>
        <v>#DIV/0!</v>
      </c>
      <c r="AI21" s="13" t="e">
        <f t="shared" ref="AI21" si="115">AI20/AI17</f>
        <v>#DIV/0!</v>
      </c>
      <c r="AJ21" s="13" t="e">
        <f t="shared" ref="AJ21" si="116">AJ20/AJ17</f>
        <v>#DIV/0!</v>
      </c>
      <c r="AK21" s="13">
        <f t="shared" ref="AK21" si="117">AK20/AK17</f>
        <v>-0.7947882736156352</v>
      </c>
      <c r="AL21" s="13">
        <f t="shared" ref="AL21" si="118">AL20/AL17</f>
        <v>-3.7740630458589389E-3</v>
      </c>
      <c r="AM21" s="13" t="e">
        <f t="shared" ref="AM21" si="119">AM20/AM17</f>
        <v>#DIV/0!</v>
      </c>
      <c r="AN21" s="13">
        <f t="shared" ref="AN21" si="120">AN20/AN17</f>
        <v>-0.405422389801598</v>
      </c>
      <c r="AO21" s="160">
        <f t="shared" ref="AO21" si="121">AO20/AO17</f>
        <v>0.31531215854715344</v>
      </c>
      <c r="AP21" s="13">
        <f t="shared" ref="AP21" si="122">AP20/AP17</f>
        <v>-0.21507138321623892</v>
      </c>
      <c r="AQ21" s="160" t="e">
        <f t="shared" ref="AQ21" si="123">AQ20/AQ17</f>
        <v>#DIV/0!</v>
      </c>
      <c r="AR21" s="13" t="e">
        <f t="shared" ref="AR21" si="124">AR20/AR17</f>
        <v>#DIV/0!</v>
      </c>
      <c r="AS21" s="13" t="e">
        <f t="shared" ref="AS21" si="125">AS20/AS17</f>
        <v>#DIV/0!</v>
      </c>
      <c r="AT21" s="13" t="e">
        <f t="shared" ref="AT21" si="126">AT20/AT17</f>
        <v>#DIV/0!</v>
      </c>
      <c r="AU21" s="13" t="e">
        <f t="shared" ref="AU21" si="127">AU20/AU17</f>
        <v>#DIV/0!</v>
      </c>
      <c r="AV21" s="13" t="e">
        <f t="shared" ref="AV21" si="128">AV20/AV17</f>
        <v>#DIV/0!</v>
      </c>
      <c r="AW21" s="13">
        <f t="shared" ref="AW21" si="129">AW20/AW17</f>
        <v>-0.26291079812206575</v>
      </c>
      <c r="AX21" s="13">
        <f t="shared" ref="AX21" si="130">AX20/AX17</f>
        <v>-0.15555555555555556</v>
      </c>
      <c r="AY21" s="13">
        <f t="shared" ref="AY21" si="131">AY20/AY17</f>
        <v>0.3188405797101449</v>
      </c>
      <c r="AZ21" s="13" t="e">
        <f t="shared" ref="AZ21" si="132">AZ20/AZ17</f>
        <v>#DIV/0!</v>
      </c>
      <c r="BA21" s="13" t="e">
        <f t="shared" ref="BA21" si="133">BA20/BA17</f>
        <v>#DIV/0!</v>
      </c>
      <c r="BB21" s="160" t="e">
        <f t="shared" ref="BB21" si="134">BB20/BB17</f>
        <v>#DIV/0!</v>
      </c>
      <c r="BC21" s="13">
        <f t="shared" ref="BC21" si="135">BC20/BC17</f>
        <v>0.8654805814710349</v>
      </c>
      <c r="BD21" s="13">
        <f t="shared" ref="BD21" si="136">BD20/BD17</f>
        <v>0.85201938610662353</v>
      </c>
      <c r="BE21" s="13" t="e">
        <f t="shared" ref="BE21" si="137">BE20/BE17</f>
        <v>#DIV/0!</v>
      </c>
      <c r="BF21" s="13">
        <f t="shared" ref="BF21" si="138">BF20/BF17</f>
        <v>-0.13258575197889183</v>
      </c>
      <c r="BG21" s="13">
        <f t="shared" ref="BG21:BH21" si="139">BG20/BG17</f>
        <v>6.8866039952996472</v>
      </c>
      <c r="BH21" s="160">
        <f t="shared" si="139"/>
        <v>7.829716193656093E-2</v>
      </c>
      <c r="BI21" s="160">
        <f t="shared" ref="BI21" si="140">BI20/BI17</f>
        <v>6.0569791213172144E-2</v>
      </c>
      <c r="BJ21" s="13">
        <f t="shared" ref="BJ21:BK21" si="141">BJ20/BJ17</f>
        <v>0.80688902743142144</v>
      </c>
      <c r="BK21" s="50">
        <f t="shared" si="141"/>
        <v>4.9701322678186138E-2</v>
      </c>
      <c r="BM21" s="160" t="e">
        <f t="shared" ref="BM21" si="142">BM20/BM17</f>
        <v>#DIV/0!</v>
      </c>
    </row>
    <row r="22" spans="1:65">
      <c r="A22" s="128"/>
      <c r="B22" s="5" t="s">
        <v>128</v>
      </c>
      <c r="C22" s="11">
        <f>C19-C18</f>
        <v>50338</v>
      </c>
      <c r="D22" s="11">
        <f t="shared" ref="D22:BK22" si="143">D19-D18</f>
        <v>88696</v>
      </c>
      <c r="E22" s="11">
        <f t="shared" si="143"/>
        <v>-570</v>
      </c>
      <c r="F22" s="11">
        <f t="shared" si="143"/>
        <v>9506</v>
      </c>
      <c r="G22" s="11">
        <f t="shared" si="143"/>
        <v>7381</v>
      </c>
      <c r="H22" s="11">
        <f t="shared" si="143"/>
        <v>0</v>
      </c>
      <c r="I22" s="11">
        <f t="shared" si="143"/>
        <v>0</v>
      </c>
      <c r="J22" s="11">
        <f t="shared" si="143"/>
        <v>0</v>
      </c>
      <c r="K22" s="11">
        <f t="shared" si="143"/>
        <v>-12</v>
      </c>
      <c r="L22" s="11">
        <f t="shared" si="143"/>
        <v>5549</v>
      </c>
      <c r="M22" s="11">
        <f t="shared" si="143"/>
        <v>24019</v>
      </c>
      <c r="N22" s="11">
        <f t="shared" si="143"/>
        <v>-66</v>
      </c>
      <c r="O22" s="11">
        <f t="shared" si="143"/>
        <v>408</v>
      </c>
      <c r="P22" s="11">
        <f t="shared" si="143"/>
        <v>-5324</v>
      </c>
      <c r="Q22" s="11">
        <f t="shared" si="143"/>
        <v>0</v>
      </c>
      <c r="R22" s="11">
        <f t="shared" si="143"/>
        <v>462</v>
      </c>
      <c r="S22" s="11">
        <f t="shared" si="143"/>
        <v>0</v>
      </c>
      <c r="T22" s="11">
        <f t="shared" si="143"/>
        <v>0</v>
      </c>
      <c r="U22" s="11">
        <f t="shared" ref="U22" si="144">U19-U18</f>
        <v>0</v>
      </c>
      <c r="V22" s="9">
        <f t="shared" si="143"/>
        <v>0</v>
      </c>
      <c r="W22" s="11">
        <f t="shared" si="143"/>
        <v>0</v>
      </c>
      <c r="X22" s="11">
        <f t="shared" si="143"/>
        <v>0</v>
      </c>
      <c r="Y22" s="11">
        <f t="shared" si="143"/>
        <v>0</v>
      </c>
      <c r="Z22" s="11">
        <f t="shared" si="143"/>
        <v>0</v>
      </c>
      <c r="AA22" s="11">
        <f t="shared" si="143"/>
        <v>0</v>
      </c>
      <c r="AB22" s="11">
        <f t="shared" ref="AB22" si="145">AB19-AB18</f>
        <v>0</v>
      </c>
      <c r="AC22" s="9">
        <f t="shared" ref="AC22:AD22" si="146">AC19-AC18</f>
        <v>0</v>
      </c>
      <c r="AD22" s="9">
        <f t="shared" si="146"/>
        <v>180387</v>
      </c>
      <c r="AE22" s="11">
        <f t="shared" si="143"/>
        <v>-231</v>
      </c>
      <c r="AF22" s="11">
        <f t="shared" si="143"/>
        <v>3</v>
      </c>
      <c r="AG22" s="11">
        <f t="shared" si="143"/>
        <v>2978</v>
      </c>
      <c r="AH22" s="11">
        <f t="shared" si="143"/>
        <v>0</v>
      </c>
      <c r="AI22" s="11">
        <f t="shared" si="143"/>
        <v>0</v>
      </c>
      <c r="AJ22" s="11">
        <f t="shared" si="143"/>
        <v>0</v>
      </c>
      <c r="AK22" s="11">
        <f t="shared" si="143"/>
        <v>-1762</v>
      </c>
      <c r="AL22" s="11">
        <f t="shared" si="143"/>
        <v>29930</v>
      </c>
      <c r="AM22" s="11">
        <f t="shared" si="143"/>
        <v>0</v>
      </c>
      <c r="AN22" s="11">
        <f t="shared" si="143"/>
        <v>-37311</v>
      </c>
      <c r="AO22" s="9">
        <f t="shared" si="143"/>
        <v>109717</v>
      </c>
      <c r="AP22" s="11">
        <f t="shared" si="143"/>
        <v>-45397</v>
      </c>
      <c r="AQ22" s="9">
        <f t="shared" si="143"/>
        <v>0</v>
      </c>
      <c r="AR22" s="11">
        <f t="shared" si="143"/>
        <v>0</v>
      </c>
      <c r="AS22" s="11">
        <f t="shared" si="143"/>
        <v>0</v>
      </c>
      <c r="AT22" s="11">
        <f t="shared" si="143"/>
        <v>0</v>
      </c>
      <c r="AU22" s="11">
        <f t="shared" si="143"/>
        <v>0</v>
      </c>
      <c r="AV22" s="11">
        <f t="shared" si="143"/>
        <v>0</v>
      </c>
      <c r="AW22" s="11">
        <f t="shared" si="143"/>
        <v>-285</v>
      </c>
      <c r="AX22" s="11">
        <f t="shared" si="143"/>
        <v>38</v>
      </c>
      <c r="AY22" s="11">
        <f t="shared" si="143"/>
        <v>62</v>
      </c>
      <c r="AZ22" s="11">
        <f t="shared" si="143"/>
        <v>0</v>
      </c>
      <c r="BA22" s="11">
        <f t="shared" si="143"/>
        <v>0</v>
      </c>
      <c r="BB22" s="9">
        <f t="shared" si="143"/>
        <v>0</v>
      </c>
      <c r="BC22" s="11">
        <f t="shared" si="143"/>
        <v>8807</v>
      </c>
      <c r="BD22" s="11">
        <f t="shared" si="143"/>
        <v>8807</v>
      </c>
      <c r="BE22" s="11">
        <f t="shared" si="143"/>
        <v>0</v>
      </c>
      <c r="BF22" s="11">
        <f t="shared" si="143"/>
        <v>2556</v>
      </c>
      <c r="BG22" s="11">
        <f t="shared" si="143"/>
        <v>9603</v>
      </c>
      <c r="BH22" s="9">
        <f t="shared" si="143"/>
        <v>87515</v>
      </c>
      <c r="BI22" s="9">
        <f t="shared" si="143"/>
        <v>267902</v>
      </c>
      <c r="BJ22" s="11">
        <f t="shared" si="143"/>
        <v>-123063</v>
      </c>
      <c r="BK22" s="49">
        <f t="shared" si="143"/>
        <v>390965</v>
      </c>
      <c r="BM22" s="30">
        <f t="shared" si="31"/>
        <v>210578</v>
      </c>
    </row>
    <row r="23" spans="1:65">
      <c r="A23" s="128"/>
      <c r="B23" s="5" t="s">
        <v>129</v>
      </c>
      <c r="C23" s="13">
        <f>C22/C18</f>
        <v>6.1367299219529083E-2</v>
      </c>
      <c r="D23" s="13">
        <f t="shared" ref="D23" si="147">D22/D18</f>
        <v>0.2880002078110997</v>
      </c>
      <c r="E23" s="13">
        <f t="shared" ref="E23" si="148">E22/E18</f>
        <v>-1.1355260274518398E-2</v>
      </c>
      <c r="F23" s="13">
        <f t="shared" ref="F23" si="149">F22/F18</f>
        <v>0.11888444222111055</v>
      </c>
      <c r="G23" s="13">
        <f t="shared" ref="G23" si="150">G22/G18</f>
        <v>0.13341889302628249</v>
      </c>
      <c r="H23" s="13" t="e">
        <f t="shared" ref="H23" si="151">H22/H18</f>
        <v>#DIV/0!</v>
      </c>
      <c r="I23" s="13" t="e">
        <f t="shared" ref="I23" si="152">I22/I18</f>
        <v>#DIV/0!</v>
      </c>
      <c r="J23" s="13" t="e">
        <f t="shared" ref="J23" si="153">J22/J18</f>
        <v>#DIV/0!</v>
      </c>
      <c r="K23" s="13">
        <f t="shared" ref="K23" si="154">K22/K18</f>
        <v>-1</v>
      </c>
      <c r="L23" s="13">
        <f t="shared" ref="L23" si="155">L22/L18</f>
        <v>0.29179155492454117</v>
      </c>
      <c r="M23" s="13">
        <f t="shared" ref="M23" si="156">M22/M18</f>
        <v>0.24962845176108669</v>
      </c>
      <c r="N23" s="13">
        <f t="shared" ref="N23" si="157">N22/N18</f>
        <v>-0.45205479452054792</v>
      </c>
      <c r="O23" s="13">
        <f t="shared" ref="O23" si="158">O22/O18</f>
        <v>0.25341614906832299</v>
      </c>
      <c r="P23" s="13">
        <f t="shared" ref="P23" si="159">P22/P18</f>
        <v>-8.8771801113815982E-2</v>
      </c>
      <c r="Q23" s="13" t="e">
        <f t="shared" ref="Q23" si="160">Q22/Q18</f>
        <v>#DIV/0!</v>
      </c>
      <c r="R23" s="13">
        <f t="shared" ref="R23" si="161">R22/R18</f>
        <v>0.27697841726618705</v>
      </c>
      <c r="S23" s="13" t="e">
        <f t="shared" ref="S23" si="162">S22/S18</f>
        <v>#DIV/0!</v>
      </c>
      <c r="T23" s="13" t="e">
        <f t="shared" ref="T23:U23" si="163">T22/T18</f>
        <v>#DIV/0!</v>
      </c>
      <c r="U23" s="13" t="e">
        <f t="shared" si="163"/>
        <v>#DIV/0!</v>
      </c>
      <c r="V23" s="160" t="e">
        <f t="shared" ref="V23" si="164">V22/V18</f>
        <v>#DIV/0!</v>
      </c>
      <c r="W23" s="13" t="e">
        <f t="shared" ref="W23" si="165">W22/W18</f>
        <v>#DIV/0!</v>
      </c>
      <c r="X23" s="13" t="e">
        <f t="shared" ref="X23" si="166">X22/X18</f>
        <v>#DIV/0!</v>
      </c>
      <c r="Y23" s="13" t="e">
        <f t="shared" ref="Y23" si="167">Y22/Y18</f>
        <v>#DIV/0!</v>
      </c>
      <c r="Z23" s="13" t="e">
        <f t="shared" ref="Z23" si="168">Z22/Z18</f>
        <v>#DIV/0!</v>
      </c>
      <c r="AA23" s="13" t="e">
        <f t="shared" ref="AA23:AD23" si="169">AA22/AA18</f>
        <v>#DIV/0!</v>
      </c>
      <c r="AB23" s="13" t="e">
        <f t="shared" ref="AB23" si="170">AB22/AB18</f>
        <v>#DIV/0!</v>
      </c>
      <c r="AC23" s="160" t="e">
        <f t="shared" si="169"/>
        <v>#DIV/0!</v>
      </c>
      <c r="AD23" s="160">
        <f t="shared" si="169"/>
        <v>0.12087275885151882</v>
      </c>
      <c r="AE23" s="13">
        <f t="shared" ref="AE23" si="171">AE22/AE18</f>
        <v>-0.1139615194869265</v>
      </c>
      <c r="AF23" s="13">
        <f t="shared" ref="AF23" si="172">AF22/AF18</f>
        <v>1.5</v>
      </c>
      <c r="AG23" s="13">
        <f t="shared" ref="AG23" si="173">AG22/AG18</f>
        <v>0.60210270926000808</v>
      </c>
      <c r="AH23" s="13" t="e">
        <f t="shared" ref="AH23" si="174">AH22/AH18</f>
        <v>#DIV/0!</v>
      </c>
      <c r="AI23" s="13" t="e">
        <f t="shared" ref="AI23" si="175">AI22/AI18</f>
        <v>#DIV/0!</v>
      </c>
      <c r="AJ23" s="13" t="e">
        <f t="shared" ref="AJ23" si="176">AJ22/AJ18</f>
        <v>#DIV/0!</v>
      </c>
      <c r="AK23" s="13">
        <f t="shared" ref="AK23" si="177">AK22/AK18</f>
        <v>-0.69976171564733913</v>
      </c>
      <c r="AL23" s="13">
        <f t="shared" ref="AL23" si="178">AL22/AL18</f>
        <v>0.37345278498702333</v>
      </c>
      <c r="AM23" s="13" t="e">
        <f t="shared" ref="AM23" si="179">AM22/AM18</f>
        <v>#DIV/0!</v>
      </c>
      <c r="AN23" s="13">
        <f t="shared" ref="AN23" si="180">AN22/AN18</f>
        <v>-0.65251836306400834</v>
      </c>
      <c r="AO23" s="160">
        <f t="shared" ref="AO23" si="181">AO22/AO18</f>
        <v>0.45833820703484002</v>
      </c>
      <c r="AP23" s="13">
        <f t="shared" ref="AP23" si="182">AP22/AP18</f>
        <v>-0.22849190410758954</v>
      </c>
      <c r="AQ23" s="160" t="e">
        <f t="shared" ref="AQ23" si="183">AQ22/AQ18</f>
        <v>#DIV/0!</v>
      </c>
      <c r="AR23" s="13" t="e">
        <f t="shared" ref="AR23" si="184">AR22/AR18</f>
        <v>#DIV/0!</v>
      </c>
      <c r="AS23" s="13" t="e">
        <f t="shared" ref="AS23" si="185">AS22/AS18</f>
        <v>#DIV/0!</v>
      </c>
      <c r="AT23" s="13" t="e">
        <f t="shared" ref="AT23" si="186">AT22/AT18</f>
        <v>#DIV/0!</v>
      </c>
      <c r="AU23" s="13" t="e">
        <f t="shared" ref="AU23" si="187">AU22/AU18</f>
        <v>#DIV/0!</v>
      </c>
      <c r="AV23" s="13" t="e">
        <f t="shared" ref="AV23" si="188">AV22/AV18</f>
        <v>#DIV/0!</v>
      </c>
      <c r="AW23" s="13">
        <f t="shared" ref="AW23" si="189">AW22/AW18</f>
        <v>-0.64479638009049778</v>
      </c>
      <c r="AX23" s="13" t="e">
        <f t="shared" ref="AX23" si="190">AX22/AX18</f>
        <v>#DIV/0!</v>
      </c>
      <c r="AY23" s="13">
        <f t="shared" ref="AY23" si="191">AY22/AY18</f>
        <v>0.51666666666666672</v>
      </c>
      <c r="AZ23" s="13" t="e">
        <f t="shared" ref="AZ23" si="192">AZ22/AZ18</f>
        <v>#DIV/0!</v>
      </c>
      <c r="BA23" s="13" t="e">
        <f t="shared" ref="BA23" si="193">BA22/BA18</f>
        <v>#DIV/0!</v>
      </c>
      <c r="BB23" s="160" t="e">
        <f t="shared" ref="BB23" si="194">BB22/BB18</f>
        <v>#DIV/0!</v>
      </c>
      <c r="BC23" s="13">
        <f t="shared" ref="BC23" si="195">BC22/BC18</f>
        <v>1.0498271546072238</v>
      </c>
      <c r="BD23" s="13">
        <f t="shared" ref="BD23" si="196">BD22/BD18</f>
        <v>1.0498271546072238</v>
      </c>
      <c r="BE23" s="13" t="e">
        <f t="shared" ref="BE23" si="197">BE22/BE18</f>
        <v>#DIV/0!</v>
      </c>
      <c r="BF23" s="13">
        <f t="shared" ref="BF23" si="198">BF22/BF18</f>
        <v>0.63597909927842744</v>
      </c>
      <c r="BG23" s="13">
        <f t="shared" ref="BG23:BH23" si="199">BG22/BG18</f>
        <v>2.5138743455497381</v>
      </c>
      <c r="BH23" s="160">
        <f t="shared" si="199"/>
        <v>0.14345380841462355</v>
      </c>
      <c r="BI23" s="160">
        <f t="shared" ref="BI23" si="200">BI22/BI18</f>
        <v>0.12742505331930512</v>
      </c>
      <c r="BJ23" s="13">
        <f t="shared" ref="BJ23:BK23" si="201">BJ22/BJ18</f>
        <v>-0.67980091477561477</v>
      </c>
      <c r="BK23" s="50">
        <f t="shared" si="201"/>
        <v>0.20347923389195377</v>
      </c>
      <c r="BM23" s="14">
        <f t="shared" ref="BM23" si="202">BM22/BM18</f>
        <v>0.49082462957049522</v>
      </c>
    </row>
    <row r="24" spans="1:65">
      <c r="A24" s="128"/>
      <c r="B24" s="5" t="s">
        <v>326</v>
      </c>
      <c r="C24" s="126">
        <f t="shared" ref="C24:AI24" si="203">C19/C16</f>
        <v>0.92819736449315537</v>
      </c>
      <c r="D24" s="126">
        <f t="shared" si="203"/>
        <v>0.78352779901196823</v>
      </c>
      <c r="E24" s="126">
        <f t="shared" si="203"/>
        <v>0.98831003305850962</v>
      </c>
      <c r="F24" s="126">
        <f t="shared" si="203"/>
        <v>0.9494227014177774</v>
      </c>
      <c r="G24" s="126">
        <f t="shared" si="203"/>
        <v>0.92268640463822715</v>
      </c>
      <c r="H24" s="126" t="e">
        <f t="shared" si="203"/>
        <v>#DIV/0!</v>
      </c>
      <c r="I24" s="126" t="e">
        <f t="shared" si="203"/>
        <v>#DIV/0!</v>
      </c>
      <c r="J24" s="126" t="e">
        <f t="shared" si="203"/>
        <v>#DIV/0!</v>
      </c>
      <c r="K24" s="126" t="e">
        <f t="shared" si="203"/>
        <v>#DIV/0!</v>
      </c>
      <c r="L24" s="126">
        <f t="shared" si="203"/>
        <v>1.2599887162127508</v>
      </c>
      <c r="M24" s="126">
        <f t="shared" si="203"/>
        <v>1.0244791888552804</v>
      </c>
      <c r="N24" s="126">
        <f t="shared" si="203"/>
        <v>0.76190476190476186</v>
      </c>
      <c r="O24" s="126">
        <f t="shared" si="203"/>
        <v>1.1324354657687992</v>
      </c>
      <c r="P24" s="126">
        <f t="shared" si="203"/>
        <v>1.0406154197688366</v>
      </c>
      <c r="Q24" s="126" t="e">
        <f t="shared" si="203"/>
        <v>#DIV/0!</v>
      </c>
      <c r="R24" s="126">
        <f t="shared" si="203"/>
        <v>1.3967213114754098</v>
      </c>
      <c r="S24" s="126" t="e">
        <f t="shared" si="203"/>
        <v>#DIV/0!</v>
      </c>
      <c r="T24" s="126" t="e">
        <f t="shared" si="203"/>
        <v>#DIV/0!</v>
      </c>
      <c r="U24" s="126" t="e">
        <f t="shared" si="203"/>
        <v>#DIV/0!</v>
      </c>
      <c r="V24" s="175" t="e">
        <f t="shared" si="203"/>
        <v>#DIV/0!</v>
      </c>
      <c r="W24" s="126" t="e">
        <f t="shared" si="203"/>
        <v>#DIV/0!</v>
      </c>
      <c r="X24" s="126" t="e">
        <f t="shared" si="203"/>
        <v>#DIV/0!</v>
      </c>
      <c r="Y24" s="126" t="e">
        <f t="shared" si="203"/>
        <v>#DIV/0!</v>
      </c>
      <c r="Z24" s="126" t="e">
        <f t="shared" si="203"/>
        <v>#DIV/0!</v>
      </c>
      <c r="AA24" s="126" t="e">
        <f t="shared" si="203"/>
        <v>#DIV/0!</v>
      </c>
      <c r="AB24" s="126" t="e">
        <f t="shared" ref="AB24" si="204">AB19/AB16</f>
        <v>#DIV/0!</v>
      </c>
      <c r="AC24" s="175" t="e">
        <f t="shared" si="203"/>
        <v>#DIV/0!</v>
      </c>
      <c r="AD24" s="175">
        <f t="shared" si="203"/>
        <v>0.90448050273248859</v>
      </c>
      <c r="AE24" s="126">
        <f t="shared" si="203"/>
        <v>0.9599144842330305</v>
      </c>
      <c r="AF24" s="126">
        <f t="shared" si="203"/>
        <v>0.41666666666666669</v>
      </c>
      <c r="AG24" s="126">
        <f t="shared" si="203"/>
        <v>0.77640603566529487</v>
      </c>
      <c r="AH24" s="126" t="e">
        <f t="shared" si="203"/>
        <v>#DIV/0!</v>
      </c>
      <c r="AI24" s="126" t="e">
        <f t="shared" si="203"/>
        <v>#DIV/0!</v>
      </c>
      <c r="AJ24" s="126" t="e">
        <f t="shared" ref="AJ24:BK24" si="205">AJ19/AJ16</f>
        <v>#DIV/0!</v>
      </c>
      <c r="AK24" s="126">
        <f t="shared" si="205"/>
        <v>0.40688912809472549</v>
      </c>
      <c r="AL24" s="126">
        <f t="shared" si="205"/>
        <v>1.1243628637677607</v>
      </c>
      <c r="AM24" s="126" t="e">
        <f t="shared" si="205"/>
        <v>#DIV/0!</v>
      </c>
      <c r="AN24" s="126">
        <f t="shared" si="205"/>
        <v>1.0689729380749986</v>
      </c>
      <c r="AO24" s="175">
        <f t="shared" si="205"/>
        <v>0.90415979238593014</v>
      </c>
      <c r="AP24" s="126">
        <f t="shared" si="205"/>
        <v>1.3265025312621694</v>
      </c>
      <c r="AQ24" s="175" t="e">
        <f t="shared" si="205"/>
        <v>#DIV/0!</v>
      </c>
      <c r="AR24" s="126" t="e">
        <f t="shared" si="205"/>
        <v>#DIV/0!</v>
      </c>
      <c r="AS24" s="126" t="e">
        <f t="shared" si="205"/>
        <v>#DIV/0!</v>
      </c>
      <c r="AT24" s="126" t="e">
        <f t="shared" si="205"/>
        <v>#DIV/0!</v>
      </c>
      <c r="AU24" s="126" t="e">
        <f t="shared" si="205"/>
        <v>#DIV/0!</v>
      </c>
      <c r="AV24" s="126" t="e">
        <f t="shared" si="205"/>
        <v>#DIV/0!</v>
      </c>
      <c r="AW24" s="126">
        <f t="shared" si="205"/>
        <v>0.55673758865248224</v>
      </c>
      <c r="AX24" s="126">
        <f t="shared" si="205"/>
        <v>0.27536231884057971</v>
      </c>
      <c r="AY24" s="126">
        <f t="shared" si="205"/>
        <v>1</v>
      </c>
      <c r="AZ24" s="126" t="e">
        <f t="shared" si="205"/>
        <v>#DIV/0!</v>
      </c>
      <c r="BA24" s="126" t="e">
        <f t="shared" si="205"/>
        <v>#DIV/0!</v>
      </c>
      <c r="BB24" s="175" t="e">
        <f t="shared" si="205"/>
        <v>#DIV/0!</v>
      </c>
      <c r="BC24" s="126">
        <f t="shared" si="205"/>
        <v>1.1709908069458632</v>
      </c>
      <c r="BD24" s="126">
        <f t="shared" si="205"/>
        <v>1.179828473413379</v>
      </c>
      <c r="BE24" s="126" t="e">
        <f t="shared" si="205"/>
        <v>#DIV/0!</v>
      </c>
      <c r="BF24" s="126">
        <f t="shared" si="205"/>
        <v>0.65625311907375983</v>
      </c>
      <c r="BG24" s="126">
        <f t="shared" si="205"/>
        <v>4.9114526161727037</v>
      </c>
      <c r="BH24" s="175">
        <f t="shared" si="205"/>
        <v>1.0338949137620552</v>
      </c>
      <c r="BI24" s="175">
        <f t="shared" si="205"/>
        <v>0.93907332309608593</v>
      </c>
      <c r="BJ24" s="126">
        <f t="shared" si="205"/>
        <v>1.2863388220673739</v>
      </c>
      <c r="BK24" s="126">
        <f t="shared" si="205"/>
        <v>0.93276104514060609</v>
      </c>
      <c r="BM24" s="126" t="e">
        <f>BM19/BM16</f>
        <v>#DIV/0!</v>
      </c>
    </row>
    <row r="25" spans="1:65">
      <c r="A25" s="128"/>
      <c r="B25" s="5" t="s">
        <v>327</v>
      </c>
      <c r="C25" s="11">
        <f>C16-C19</f>
        <v>67348</v>
      </c>
      <c r="D25" s="11">
        <f>D16-D19</f>
        <v>109591</v>
      </c>
      <c r="E25" s="11">
        <f t="shared" ref="E25:BK25" si="206">E16-E19</f>
        <v>587</v>
      </c>
      <c r="F25" s="11">
        <f t="shared" si="206"/>
        <v>4766</v>
      </c>
      <c r="G25" s="11">
        <f t="shared" si="206"/>
        <v>5254</v>
      </c>
      <c r="H25" s="11">
        <f t="shared" si="206"/>
        <v>0</v>
      </c>
      <c r="I25" s="11">
        <f t="shared" si="206"/>
        <v>0</v>
      </c>
      <c r="J25" s="11">
        <f t="shared" si="206"/>
        <v>0</v>
      </c>
      <c r="K25" s="11">
        <f t="shared" si="206"/>
        <v>0</v>
      </c>
      <c r="L25" s="11">
        <f t="shared" si="206"/>
        <v>-5069</v>
      </c>
      <c r="M25" s="11">
        <f t="shared" si="206"/>
        <v>-2873</v>
      </c>
      <c r="N25" s="11">
        <f t="shared" si="206"/>
        <v>25</v>
      </c>
      <c r="O25" s="11">
        <f t="shared" si="206"/>
        <v>-236</v>
      </c>
      <c r="P25" s="11">
        <f t="shared" si="206"/>
        <v>-2133</v>
      </c>
      <c r="Q25" s="11">
        <f t="shared" si="206"/>
        <v>0</v>
      </c>
      <c r="R25" s="11">
        <f t="shared" si="206"/>
        <v>-605</v>
      </c>
      <c r="S25" s="11">
        <f t="shared" si="206"/>
        <v>0</v>
      </c>
      <c r="T25" s="11">
        <f t="shared" si="206"/>
        <v>0</v>
      </c>
      <c r="U25" s="11">
        <f t="shared" si="206"/>
        <v>0</v>
      </c>
      <c r="V25" s="11">
        <f t="shared" si="206"/>
        <v>0</v>
      </c>
      <c r="W25" s="11">
        <f t="shared" si="206"/>
        <v>0</v>
      </c>
      <c r="X25" s="11">
        <f t="shared" si="206"/>
        <v>0</v>
      </c>
      <c r="Y25" s="11">
        <f t="shared" si="206"/>
        <v>0</v>
      </c>
      <c r="Z25" s="11">
        <f t="shared" si="206"/>
        <v>0</v>
      </c>
      <c r="AA25" s="11">
        <f t="shared" si="206"/>
        <v>0</v>
      </c>
      <c r="AB25" s="11">
        <f t="shared" si="206"/>
        <v>0</v>
      </c>
      <c r="AC25" s="11">
        <f t="shared" si="206"/>
        <v>0</v>
      </c>
      <c r="AD25" s="9">
        <f t="shared" si="206"/>
        <v>176655</v>
      </c>
      <c r="AE25" s="11">
        <f t="shared" si="206"/>
        <v>75</v>
      </c>
      <c r="AF25" s="11">
        <f t="shared" si="206"/>
        <v>7</v>
      </c>
      <c r="AG25" s="11">
        <f t="shared" si="206"/>
        <v>2282</v>
      </c>
      <c r="AH25" s="11">
        <f t="shared" si="206"/>
        <v>0</v>
      </c>
      <c r="AI25" s="11">
        <f t="shared" si="206"/>
        <v>0</v>
      </c>
      <c r="AJ25" s="11">
        <f t="shared" si="206"/>
        <v>0</v>
      </c>
      <c r="AK25" s="11">
        <f t="shared" si="206"/>
        <v>1102</v>
      </c>
      <c r="AL25" s="11">
        <f t="shared" si="206"/>
        <v>-12175</v>
      </c>
      <c r="AM25" s="11">
        <f t="shared" si="206"/>
        <v>0</v>
      </c>
      <c r="AN25" s="11">
        <f t="shared" si="206"/>
        <v>-1282</v>
      </c>
      <c r="AO25" s="11">
        <f t="shared" si="206"/>
        <v>37004</v>
      </c>
      <c r="AP25" s="11">
        <f t="shared" si="206"/>
        <v>-37729</v>
      </c>
      <c r="AQ25" s="11">
        <f t="shared" si="206"/>
        <v>0</v>
      </c>
      <c r="AR25" s="11">
        <f t="shared" si="206"/>
        <v>0</v>
      </c>
      <c r="AS25" s="11">
        <f t="shared" si="206"/>
        <v>0</v>
      </c>
      <c r="AT25" s="11">
        <f t="shared" si="206"/>
        <v>0</v>
      </c>
      <c r="AU25" s="11">
        <f t="shared" si="206"/>
        <v>0</v>
      </c>
      <c r="AV25" s="11">
        <f t="shared" si="206"/>
        <v>0</v>
      </c>
      <c r="AW25" s="11">
        <f t="shared" si="206"/>
        <v>125</v>
      </c>
      <c r="AX25" s="11">
        <f t="shared" si="206"/>
        <v>100</v>
      </c>
      <c r="AY25" s="11">
        <f t="shared" si="206"/>
        <v>0</v>
      </c>
      <c r="AZ25" s="11">
        <f t="shared" si="206"/>
        <v>0</v>
      </c>
      <c r="BA25" s="11">
        <f t="shared" si="206"/>
        <v>0</v>
      </c>
      <c r="BB25" s="11">
        <f t="shared" si="206"/>
        <v>0</v>
      </c>
      <c r="BC25" s="11">
        <f t="shared" si="206"/>
        <v>-2511</v>
      </c>
      <c r="BD25" s="11">
        <f t="shared" si="206"/>
        <v>-2621</v>
      </c>
      <c r="BE25" s="11">
        <f t="shared" si="206"/>
        <v>0</v>
      </c>
      <c r="BF25" s="11">
        <f t="shared" si="206"/>
        <v>3444</v>
      </c>
      <c r="BG25" s="11">
        <f t="shared" si="206"/>
        <v>-10690</v>
      </c>
      <c r="BH25" s="11">
        <f t="shared" si="206"/>
        <v>-22869</v>
      </c>
      <c r="BI25" s="11">
        <f t="shared" si="206"/>
        <v>153786</v>
      </c>
      <c r="BJ25" s="11">
        <f t="shared" si="206"/>
        <v>-12903</v>
      </c>
      <c r="BK25" s="11">
        <f t="shared" si="206"/>
        <v>166689</v>
      </c>
      <c r="BL25" s="11">
        <f t="shared" ref="BL25:BM25" si="207">BL19-BL16</f>
        <v>2312363</v>
      </c>
      <c r="BM25" s="11">
        <f t="shared" si="207"/>
        <v>639607</v>
      </c>
    </row>
    <row r="26" spans="1:65" s="178" customFormat="1">
      <c r="A26" s="128"/>
      <c r="B26" s="5"/>
      <c r="C26" s="11"/>
      <c r="D26" s="11"/>
      <c r="E26" s="11"/>
      <c r="F26" s="11"/>
      <c r="G26" s="11"/>
      <c r="H26" s="11"/>
      <c r="I26" s="11"/>
      <c r="J26" s="11"/>
      <c r="K26" s="11"/>
      <c r="L26" s="11"/>
      <c r="M26" s="11"/>
      <c r="N26" s="11"/>
      <c r="O26" s="11"/>
      <c r="P26" s="11"/>
      <c r="Q26" s="11"/>
      <c r="R26" s="11"/>
      <c r="S26" s="11"/>
      <c r="T26" s="11"/>
      <c r="U26" s="11"/>
      <c r="V26" s="9"/>
      <c r="W26" s="11"/>
      <c r="X26" s="11"/>
      <c r="Y26" s="11"/>
      <c r="Z26" s="11"/>
      <c r="AA26" s="11"/>
      <c r="AB26" s="11"/>
      <c r="AC26" s="9"/>
      <c r="AD26" s="212"/>
      <c r="AE26" s="11"/>
      <c r="AF26" s="11"/>
      <c r="AG26" s="11"/>
      <c r="AH26" s="11"/>
      <c r="AI26" s="11"/>
      <c r="AJ26" s="11"/>
      <c r="AK26" s="11"/>
      <c r="AL26" s="11"/>
      <c r="AM26" s="11"/>
      <c r="AN26" s="11"/>
      <c r="AO26" s="9"/>
      <c r="AP26" s="11"/>
      <c r="AQ26" s="9"/>
      <c r="AR26" s="11"/>
      <c r="AS26" s="11"/>
      <c r="AT26" s="11"/>
      <c r="AU26" s="11"/>
      <c r="AV26" s="11"/>
      <c r="AW26" s="11"/>
      <c r="AX26" s="11"/>
      <c r="AY26" s="11"/>
      <c r="AZ26" s="11"/>
      <c r="BA26" s="11"/>
      <c r="BB26" s="9"/>
      <c r="BC26" s="11"/>
      <c r="BD26" s="11"/>
      <c r="BE26" s="11"/>
      <c r="BF26" s="11"/>
      <c r="BG26" s="11"/>
      <c r="BH26" s="11"/>
      <c r="BI26" s="9"/>
      <c r="BJ26" s="11"/>
      <c r="BK26" s="11"/>
      <c r="BL26" s="179"/>
      <c r="BM26" s="179"/>
    </row>
    <row r="27" spans="1:65" s="176" customFormat="1">
      <c r="A27" s="15" t="s">
        <v>131</v>
      </c>
      <c r="B27" s="9" t="s">
        <v>334</v>
      </c>
      <c r="C27" s="256">
        <v>5833</v>
      </c>
      <c r="D27" s="256">
        <v>1569</v>
      </c>
      <c r="E27" s="256">
        <v>408</v>
      </c>
      <c r="F27" s="256">
        <v>422</v>
      </c>
      <c r="G27" s="256">
        <v>140</v>
      </c>
      <c r="H27" s="256">
        <v>0</v>
      </c>
      <c r="I27" s="256">
        <v>0</v>
      </c>
      <c r="J27" s="256">
        <v>0</v>
      </c>
      <c r="K27" s="256">
        <v>0</v>
      </c>
      <c r="L27" s="256">
        <v>0</v>
      </c>
      <c r="M27" s="256">
        <v>22</v>
      </c>
      <c r="N27" s="256">
        <v>0</v>
      </c>
      <c r="O27" s="256">
        <v>0</v>
      </c>
      <c r="P27" s="256">
        <v>24</v>
      </c>
      <c r="Q27" s="256">
        <v>0</v>
      </c>
      <c r="R27" s="256">
        <v>10</v>
      </c>
      <c r="S27" s="256">
        <v>0</v>
      </c>
      <c r="T27" s="256">
        <v>0</v>
      </c>
      <c r="U27" s="256">
        <v>0</v>
      </c>
      <c r="V27" s="256">
        <v>0</v>
      </c>
      <c r="W27" s="256">
        <v>0</v>
      </c>
      <c r="X27" s="256">
        <v>0</v>
      </c>
      <c r="Y27" s="256">
        <v>0</v>
      </c>
      <c r="Z27" s="256">
        <v>0</v>
      </c>
      <c r="AA27" s="256">
        <v>0</v>
      </c>
      <c r="AB27" s="256">
        <v>0</v>
      </c>
      <c r="AC27" s="256">
        <v>0</v>
      </c>
      <c r="AD27" s="264">
        <f t="shared" ref="AD27:AD28" si="208">SUM(C27:AC27)</f>
        <v>8428</v>
      </c>
      <c r="AE27" s="256">
        <v>5</v>
      </c>
      <c r="AF27" s="256">
        <v>0</v>
      </c>
      <c r="AG27" s="256">
        <v>0</v>
      </c>
      <c r="AH27" s="256">
        <v>0</v>
      </c>
      <c r="AI27" s="256">
        <v>0</v>
      </c>
      <c r="AJ27" s="256">
        <v>0</v>
      </c>
      <c r="AK27" s="256">
        <v>0</v>
      </c>
      <c r="AL27" s="256">
        <v>158</v>
      </c>
      <c r="AM27" s="256">
        <v>0</v>
      </c>
      <c r="AN27" s="256">
        <v>0</v>
      </c>
      <c r="AO27" s="256">
        <v>1156</v>
      </c>
      <c r="AP27" s="256">
        <v>3490</v>
      </c>
      <c r="AQ27" s="256">
        <v>0</v>
      </c>
      <c r="AR27" s="256">
        <v>0</v>
      </c>
      <c r="AS27" s="256">
        <v>0</v>
      </c>
      <c r="AT27" s="256">
        <v>0</v>
      </c>
      <c r="AU27" s="256">
        <v>0</v>
      </c>
      <c r="AV27" s="256">
        <v>0</v>
      </c>
      <c r="AW27" s="256">
        <v>0</v>
      </c>
      <c r="AX27" s="256">
        <v>0</v>
      </c>
      <c r="AY27" s="256">
        <v>0</v>
      </c>
      <c r="AZ27" s="256">
        <v>0</v>
      </c>
      <c r="BA27" s="256">
        <v>0</v>
      </c>
      <c r="BB27" s="256">
        <v>0</v>
      </c>
      <c r="BC27" s="256">
        <v>0</v>
      </c>
      <c r="BD27" s="256">
        <v>0</v>
      </c>
      <c r="BE27" s="256">
        <v>0</v>
      </c>
      <c r="BF27" s="256">
        <v>245</v>
      </c>
      <c r="BG27" s="256">
        <v>296</v>
      </c>
      <c r="BH27" s="264">
        <f>SUM(AE27:BG27)</f>
        <v>5350</v>
      </c>
      <c r="BI27" s="123">
        <f>AD27+BH27</f>
        <v>13778</v>
      </c>
      <c r="BJ27" s="263">
        <v>0</v>
      </c>
      <c r="BK27" s="264">
        <f t="shared" ref="BK27:BK28" si="209">BI27-BJ27</f>
        <v>13778</v>
      </c>
      <c r="BL27" s="176">
        <v>3</v>
      </c>
      <c r="BM27" s="261"/>
    </row>
    <row r="28" spans="1:65" s="41" customFormat="1">
      <c r="A28" s="134"/>
      <c r="B28" s="207" t="s">
        <v>340</v>
      </c>
      <c r="C28" s="10">
        <v>11330</v>
      </c>
      <c r="D28" s="10">
        <v>4922</v>
      </c>
      <c r="E28" s="10">
        <v>2195</v>
      </c>
      <c r="F28" s="10">
        <v>1539</v>
      </c>
      <c r="G28" s="10">
        <v>648</v>
      </c>
      <c r="H28" s="10">
        <f>IF('[1]Upto Month Current'!$D$9="",0,'[1]Upto Month Current'!$D$9)</f>
        <v>0</v>
      </c>
      <c r="I28" s="10">
        <v>0</v>
      </c>
      <c r="J28" s="10">
        <v>0</v>
      </c>
      <c r="K28" s="10">
        <v>342</v>
      </c>
      <c r="L28" s="10">
        <v>104</v>
      </c>
      <c r="M28" s="10">
        <v>196</v>
      </c>
      <c r="N28" s="10">
        <v>0</v>
      </c>
      <c r="O28" s="10">
        <v>2</v>
      </c>
      <c r="P28" s="10">
        <v>311</v>
      </c>
      <c r="Q28" s="10">
        <v>0</v>
      </c>
      <c r="R28" s="10">
        <v>120</v>
      </c>
      <c r="S28" s="10">
        <f>IF('[1]Upto Month Current'!$D$26="",0,'[1]Upto Month Current'!$D$26)</f>
        <v>0</v>
      </c>
      <c r="T28" s="10">
        <f>IF('[1]Upto Month Current'!$D$27="",0,'[1]Upto Month Current'!$D$27)</f>
        <v>0</v>
      </c>
      <c r="U28" s="10">
        <v>0</v>
      </c>
      <c r="V28" s="10">
        <v>0</v>
      </c>
      <c r="W28" s="10">
        <v>0</v>
      </c>
      <c r="X28" s="10">
        <v>0</v>
      </c>
      <c r="Y28" s="10">
        <f>IF('[1]Upto Month Current'!$D$42="",0,'[1]Upto Month Current'!$D$42)</f>
        <v>0</v>
      </c>
      <c r="Z28" s="10">
        <f>IF('[1]Upto Month Current'!$D$43="",0,'[1]Upto Month Current'!$D$43)</f>
        <v>0</v>
      </c>
      <c r="AA28" s="10">
        <f>IF('[1]Upto Month Current'!$D$44="",0,'[1]Upto Month Current'!$D$44)</f>
        <v>0</v>
      </c>
      <c r="AB28" s="10">
        <v>0</v>
      </c>
      <c r="AC28" s="10">
        <v>528</v>
      </c>
      <c r="AD28" s="121">
        <f t="shared" si="208"/>
        <v>22237</v>
      </c>
      <c r="AE28" s="10">
        <v>57</v>
      </c>
      <c r="AF28" s="10">
        <v>2</v>
      </c>
      <c r="AG28" s="10">
        <f>IF('[1]Upto Month Current'!$D$22="",0,'[1]Upto Month Current'!$D$22)</f>
        <v>0</v>
      </c>
      <c r="AH28" s="10">
        <v>0</v>
      </c>
      <c r="AI28" s="10">
        <v>0</v>
      </c>
      <c r="AJ28" s="10">
        <v>0</v>
      </c>
      <c r="AK28" s="10">
        <v>0</v>
      </c>
      <c r="AL28" s="10">
        <v>414</v>
      </c>
      <c r="AM28" s="10">
        <f>IF('[1]Upto Month Current'!$D$31="",0,'[1]Upto Month Current'!$D$31)</f>
        <v>0</v>
      </c>
      <c r="AN28" s="10">
        <f>IF('[1]Upto Month Current'!$D$32="",0,'[1]Upto Month Current'!$D$32)</f>
        <v>0</v>
      </c>
      <c r="AO28" s="10">
        <v>1846</v>
      </c>
      <c r="AP28" s="10">
        <v>2068</v>
      </c>
      <c r="AQ28" s="10">
        <v>0</v>
      </c>
      <c r="AR28" s="10">
        <f>IF('[1]Upto Month Current'!$D$37="",0,'[1]Upto Month Current'!$D$37)</f>
        <v>0</v>
      </c>
      <c r="AS28" s="10">
        <v>0</v>
      </c>
      <c r="AT28" s="10">
        <v>0</v>
      </c>
      <c r="AU28" s="10">
        <f>IF('[1]Upto Month Current'!$D$41="",0,'[1]Upto Month Current'!$D$41)</f>
        <v>0</v>
      </c>
      <c r="AV28" s="10">
        <v>0</v>
      </c>
      <c r="AW28" s="10">
        <v>0</v>
      </c>
      <c r="AX28" s="10">
        <v>34</v>
      </c>
      <c r="AY28" s="10">
        <f>IF('[1]Upto Month Current'!$D$47="",0,'[1]Upto Month Current'!$D$47)</f>
        <v>0</v>
      </c>
      <c r="AZ28" s="10">
        <v>0</v>
      </c>
      <c r="BA28" s="10">
        <f>IF('[1]Upto Month Current'!$D$50="",0,'[1]Upto Month Current'!$D$50)</f>
        <v>0</v>
      </c>
      <c r="BB28" s="10">
        <v>1290</v>
      </c>
      <c r="BC28" s="10">
        <v>0</v>
      </c>
      <c r="BD28" s="10">
        <v>0</v>
      </c>
      <c r="BE28" s="10">
        <v>0</v>
      </c>
      <c r="BF28" s="10">
        <v>63</v>
      </c>
      <c r="BG28" s="10">
        <v>-35</v>
      </c>
      <c r="BH28" s="10">
        <f>SUM(AE28:BG28)</f>
        <v>5739</v>
      </c>
      <c r="BI28" s="241">
        <f>AD28+BH28</f>
        <v>27976</v>
      </c>
      <c r="BJ28" s="10">
        <v>0</v>
      </c>
      <c r="BK28" s="121">
        <f t="shared" si="209"/>
        <v>27976</v>
      </c>
      <c r="BM28" s="208"/>
    </row>
    <row r="29" spans="1:65">
      <c r="A29" s="128"/>
      <c r="B29" s="12" t="s">
        <v>341</v>
      </c>
      <c r="C29" s="9">
        <f>IF('Upto Month COPPY'!$D$4="",0,'Upto Month COPPY'!$D$4)</f>
        <v>13048</v>
      </c>
      <c r="D29" s="9">
        <f>IF('Upto Month COPPY'!$D$5="",0,'Upto Month COPPY'!$D$5)</f>
        <v>4923</v>
      </c>
      <c r="E29" s="9">
        <f>IF('Upto Month COPPY'!$D$6="",0,'Upto Month COPPY'!$D$6)</f>
        <v>408</v>
      </c>
      <c r="F29" s="9">
        <f>IF('Upto Month COPPY'!$D$7="",0,'Upto Month COPPY'!$D$7)</f>
        <v>1820</v>
      </c>
      <c r="G29" s="9">
        <f>IF('Upto Month COPPY'!$D$8="",0,'Upto Month COPPY'!$D$8)</f>
        <v>714</v>
      </c>
      <c r="H29" s="9">
        <f>IF('Upto Month COPPY'!$D$9="",0,'Upto Month COPPY'!$D$9)</f>
        <v>0</v>
      </c>
      <c r="I29" s="9">
        <f>IF('Upto Month COPPY'!$D$10="",0,'Upto Month COPPY'!$D$10)</f>
        <v>0</v>
      </c>
      <c r="J29" s="9">
        <f>IF('Upto Month COPPY'!$D$11="",0,'Upto Month COPPY'!$D$11)</f>
        <v>0</v>
      </c>
      <c r="K29" s="9">
        <f>IF('Upto Month COPPY'!$D$12="",0,'Upto Month COPPY'!$D$12)</f>
        <v>256</v>
      </c>
      <c r="L29" s="9">
        <f>IF('Upto Month COPPY'!$D$13="",0,'Upto Month COPPY'!$D$13)</f>
        <v>139</v>
      </c>
      <c r="M29" s="9">
        <f>IF('Upto Month COPPY'!$D$14="",0,'Upto Month COPPY'!$D$14)</f>
        <v>266</v>
      </c>
      <c r="N29" s="9">
        <f>IF('Upto Month COPPY'!$D$15="",0,'Upto Month COPPY'!$D$15)</f>
        <v>1</v>
      </c>
      <c r="O29" s="9">
        <f>IF('Upto Month COPPY'!$D$16="",0,'Upto Month COPPY'!$D$16)</f>
        <v>0</v>
      </c>
      <c r="P29" s="9">
        <f>IF('Upto Month COPPY'!$D$17="",0,'Upto Month COPPY'!$D$17)</f>
        <v>411</v>
      </c>
      <c r="Q29" s="9">
        <f>IF('Upto Month COPPY'!$D$18="",0,'Upto Month COPPY'!$D$18)</f>
        <v>0</v>
      </c>
      <c r="R29" s="9">
        <f>IF('Upto Month COPPY'!$D$21="",0,'Upto Month COPPY'!$D$21)</f>
        <v>75</v>
      </c>
      <c r="S29" s="9">
        <f>IF('Upto Month COPPY'!$D$26="",0,'Upto Month COPPY'!$D$26)</f>
        <v>0</v>
      </c>
      <c r="T29" s="9">
        <f>IF('Upto Month COPPY'!$D$27="",0,'Upto Month COPPY'!$D$27)</f>
        <v>0</v>
      </c>
      <c r="U29" s="9">
        <f>IF('Upto Month COPPY'!$D$30="",0,'Upto Month COPPY'!$D$30)</f>
        <v>0</v>
      </c>
      <c r="V29" s="9">
        <f>IF('Upto Month COPPY'!$D$35="",0,'Upto Month COPPY'!$D$35)</f>
        <v>0</v>
      </c>
      <c r="W29" s="9">
        <f>IF('Upto Month COPPY'!$D$39="",0,'Upto Month COPPY'!$D$39)</f>
        <v>0</v>
      </c>
      <c r="X29" s="9">
        <f>IF('Upto Month COPPY'!$D$40="",0,'Upto Month COPPY'!$D$40)</f>
        <v>0</v>
      </c>
      <c r="Y29" s="9">
        <f>IF('Upto Month COPPY'!$D$42="",0,'Upto Month COPPY'!$D$42)</f>
        <v>0</v>
      </c>
      <c r="Z29" s="9">
        <f>IF('Upto Month COPPY'!$D$43="",0,'Upto Month COPPY'!$D$43)</f>
        <v>0</v>
      </c>
      <c r="AA29" s="9">
        <f>IF('Upto Month COPPY'!$D$44="",0,'Upto Month COPPY'!$D$44)</f>
        <v>0</v>
      </c>
      <c r="AB29" s="9">
        <f>IF('Upto Month COPPY'!$D$48="",0,'Upto Month COPPY'!$D$48)</f>
        <v>0</v>
      </c>
      <c r="AC29" s="9">
        <f>IF('Upto Month COPPY'!$D$51="",0,'Upto Month COPPY'!$D$51)</f>
        <v>6465</v>
      </c>
      <c r="AD29" s="264">
        <f t="shared" ref="AD29:AD30" si="210">SUM(C29:AC29)</f>
        <v>28526</v>
      </c>
      <c r="AE29" s="9">
        <f>IF('Upto Month COPPY'!$D$19="",0,'Upto Month COPPY'!$D$19)</f>
        <v>22</v>
      </c>
      <c r="AF29" s="9">
        <f>IF('Upto Month COPPY'!$D$20="",0,'Upto Month COPPY'!$D$20)</f>
        <v>0</v>
      </c>
      <c r="AG29" s="9">
        <f>IF('Upto Month COPPY'!$D$22="",0,'Upto Month COPPY'!$D$22)</f>
        <v>0</v>
      </c>
      <c r="AH29" s="9">
        <f>IF('Upto Month COPPY'!$D$23="",0,'Upto Month COPPY'!$D$23)</f>
        <v>0</v>
      </c>
      <c r="AI29" s="9">
        <f>IF('Upto Month COPPY'!$D$24="",0,'Upto Month COPPY'!$D$24)</f>
        <v>0</v>
      </c>
      <c r="AJ29" s="9">
        <f>IF('Upto Month COPPY'!$D$25="",0,'Upto Month COPPY'!$D$25)</f>
        <v>0</v>
      </c>
      <c r="AK29" s="9">
        <f>IF('Upto Month COPPY'!$D$28="",0,'Upto Month COPPY'!$D$28)</f>
        <v>0</v>
      </c>
      <c r="AL29" s="9">
        <f>IF('Upto Month COPPY'!$D$29="",0,'Upto Month COPPY'!$D$29)</f>
        <v>66</v>
      </c>
      <c r="AM29" s="9">
        <f>IF('Upto Month COPPY'!$D$31="",0,'Upto Month COPPY'!$D$31)</f>
        <v>0</v>
      </c>
      <c r="AN29" s="9">
        <f>IF('Upto Month COPPY'!$D$32="",0,'Upto Month COPPY'!$D$32)</f>
        <v>0</v>
      </c>
      <c r="AO29" s="9">
        <f>IF('Upto Month COPPY'!$D$33="",0,'Upto Month COPPY'!$D$33)</f>
        <v>645</v>
      </c>
      <c r="AP29" s="9">
        <f>IF('Upto Month COPPY'!$D$34="",0,'Upto Month COPPY'!$D$34)</f>
        <v>4</v>
      </c>
      <c r="AQ29" s="9">
        <f>IF('Upto Month COPPY'!$D$36="",0,'Upto Month COPPY'!$D$36)</f>
        <v>0</v>
      </c>
      <c r="AR29" s="9">
        <f>IF('Upto Month COPPY'!$D$37="",0,'Upto Month COPPY'!$D$37)</f>
        <v>0</v>
      </c>
      <c r="AS29" s="9">
        <v>0</v>
      </c>
      <c r="AT29" s="9">
        <f>IF('Upto Month COPPY'!$D$38="",0,'Upto Month COPPY'!$D$38)</f>
        <v>0</v>
      </c>
      <c r="AU29" s="9">
        <f>IF('Upto Month COPPY'!$D$41="",0,'Upto Month COPPY'!$D$41)</f>
        <v>0</v>
      </c>
      <c r="AV29" s="9">
        <v>0</v>
      </c>
      <c r="AW29" s="9">
        <f>IF('Upto Month COPPY'!$D$45="",0,'Upto Month COPPY'!$D$45)</f>
        <v>0</v>
      </c>
      <c r="AX29" s="9">
        <f>IF('Upto Month COPPY'!$D$46="",0,'Upto Month COPPY'!$D$46)</f>
        <v>0</v>
      </c>
      <c r="AY29" s="9">
        <f>IF('Upto Month COPPY'!$D$47="",0,'Upto Month COPPY'!$D$47)</f>
        <v>0</v>
      </c>
      <c r="AZ29" s="9">
        <f>IF('Upto Month COPPY'!$D$49="",0,'Upto Month COPPY'!$D$49)</f>
        <v>0</v>
      </c>
      <c r="BA29" s="9">
        <f>IF('Upto Month COPPY'!$D$50="",0,'Upto Month COPPY'!$D$50)</f>
        <v>0</v>
      </c>
      <c r="BB29" s="9">
        <f>IF('Upto Month COPPY'!$D$52="",0,'Upto Month COPPY'!$D$52)</f>
        <v>2535</v>
      </c>
      <c r="BC29" s="9">
        <f>IF('Upto Month COPPY'!$D$53="",0,'Upto Month COPPY'!$D$53)</f>
        <v>30</v>
      </c>
      <c r="BD29" s="9">
        <f>IF('Upto Month COPPY'!$D$54="",0,'Upto Month COPPY'!$D$54)</f>
        <v>30</v>
      </c>
      <c r="BE29" s="9">
        <f>IF('Upto Month COPPY'!$D$55="",0,'Upto Month COPPY'!$D$55)</f>
        <v>0</v>
      </c>
      <c r="BF29" s="9">
        <f>IF('Upto Month COPPY'!$D$56="",0,'Upto Month COPPY'!$D$56)</f>
        <v>66</v>
      </c>
      <c r="BG29" s="9">
        <f>IF('Upto Month COPPY'!$D$58="",0,'Upto Month COPPY'!$D$58)</f>
        <v>0</v>
      </c>
      <c r="BH29" s="9">
        <f>SUM(AE29:BG29)</f>
        <v>3398</v>
      </c>
      <c r="BI29" s="258">
        <f>AD29+BH29</f>
        <v>31924</v>
      </c>
      <c r="BJ29" s="9">
        <f>IF('Upto Month COPPY'!$D$60="",0,'Upto Month COPPY'!$D$60)</f>
        <v>1293</v>
      </c>
      <c r="BK29" s="49">
        <f t="shared" ref="BK29:BK30" si="211">BI29-BJ29</f>
        <v>30631</v>
      </c>
      <c r="BL29">
        <f>'Upto Month COPPY'!$D$61</f>
        <v>30631</v>
      </c>
      <c r="BM29" s="30">
        <f t="shared" ref="BM29:BM33" si="212">BK29-AD29</f>
        <v>2105</v>
      </c>
    </row>
    <row r="30" spans="1:65">
      <c r="A30" s="128"/>
      <c r="B30" s="180" t="s">
        <v>342</v>
      </c>
      <c r="C30" s="9">
        <f>IF('Upto Month Current'!$D$4="",0,'Upto Month Current'!$D$4)</f>
        <v>2540</v>
      </c>
      <c r="D30" s="9">
        <f>IF('Upto Month Current'!$D$5="",0,'Upto Month Current'!$D$5)</f>
        <v>1170</v>
      </c>
      <c r="E30" s="9">
        <f>IF('Upto Month Current'!$D$6="",0,'Upto Month Current'!$D$6)</f>
        <v>54</v>
      </c>
      <c r="F30" s="9">
        <f>IF('Upto Month Current'!$D$7="",0,'Upto Month Current'!$D$7)</f>
        <v>301</v>
      </c>
      <c r="G30" s="9">
        <f>IF('Upto Month Current'!$D$8="",0,'Upto Month Current'!$D$8)</f>
        <v>113</v>
      </c>
      <c r="H30" s="9">
        <f>IF('Upto Month Current'!$D$9="",0,'Upto Month Current'!$D$9)</f>
        <v>0</v>
      </c>
      <c r="I30" s="9">
        <f>IF('Upto Month Current'!$D$10="",0,'Upto Month Current'!$D$10)</f>
        <v>0</v>
      </c>
      <c r="J30" s="9">
        <f>IF('Upto Month Current'!$D$11="",0,'Upto Month Current'!$D$11)</f>
        <v>0</v>
      </c>
      <c r="K30" s="9">
        <f>IF('Upto Month Current'!$D$12="",0,'Upto Month Current'!$D$12)</f>
        <v>0</v>
      </c>
      <c r="L30" s="9">
        <f>IF('Upto Month Current'!$D$13="",0,'Upto Month Current'!$D$13)</f>
        <v>0</v>
      </c>
      <c r="M30" s="9">
        <f>IF('Upto Month Current'!$D$14="",0,'Upto Month Current'!$D$14)</f>
        <v>11</v>
      </c>
      <c r="N30" s="9">
        <f>IF('Upto Month Current'!$D$15="",0,'Upto Month Current'!$D$15)</f>
        <v>0</v>
      </c>
      <c r="O30" s="9">
        <f>IF('Upto Month Current'!$D$16="",0,'Upto Month Current'!$D$16)</f>
        <v>0</v>
      </c>
      <c r="P30" s="9">
        <f>IF('Upto Month Current'!$D$17="",0,'Upto Month Current'!$D$17)</f>
        <v>15</v>
      </c>
      <c r="Q30" s="9">
        <f>IF('Upto Month Current'!$D$18="",0,'Upto Month Current'!$D$18)</f>
        <v>0</v>
      </c>
      <c r="R30" s="9">
        <f>IF('Upto Month Current'!$D$21="",0,'Upto Month Current'!$D$21)</f>
        <v>0</v>
      </c>
      <c r="S30" s="9">
        <f>IF('Upto Month Current'!$D$26="",0,'Upto Month Current'!$D$26)</f>
        <v>0</v>
      </c>
      <c r="T30" s="9">
        <f>IF('Upto Month Current'!$D$27="",0,'Upto Month Current'!$D$27)</f>
        <v>0</v>
      </c>
      <c r="U30" s="9">
        <f>IF('Upto Month Current'!$D$30="",0,'Upto Month Current'!$D$30)</f>
        <v>0</v>
      </c>
      <c r="V30" s="9">
        <f>IF('Upto Month Current'!$D$35="",0,'Upto Month Current'!$D$35)</f>
        <v>0</v>
      </c>
      <c r="W30" s="9">
        <f>IF('Upto Month Current'!$D$39="",0,'Upto Month Current'!$D$39)</f>
        <v>0</v>
      </c>
      <c r="X30" s="9">
        <f>IF('Upto Month Current'!$D$40="",0,'Upto Month Current'!$D$40)</f>
        <v>0</v>
      </c>
      <c r="Y30" s="9">
        <f>IF('Upto Month Current'!$D$42="",0,'Upto Month Current'!$D$42)</f>
        <v>0</v>
      </c>
      <c r="Z30" s="9">
        <f>IF('Upto Month Current'!$D$43="",0,'Upto Month Current'!$D$43)</f>
        <v>0</v>
      </c>
      <c r="AA30" s="9">
        <f>IF('Upto Month Current'!$D$44="",0,'Upto Month Current'!$D$44)</f>
        <v>0</v>
      </c>
      <c r="AB30" s="9">
        <f>IF('Upto Month Current'!$D$48="",0,'Upto Month Current'!$D$48)</f>
        <v>0</v>
      </c>
      <c r="AC30" s="9">
        <f>IF('Upto Month Current'!$D$51="",0,'Upto Month Current'!$D$51)</f>
        <v>0</v>
      </c>
      <c r="AD30" s="264">
        <f t="shared" si="210"/>
        <v>4204</v>
      </c>
      <c r="AE30" s="9">
        <f>IF('Upto Month Current'!$D$19="",0,'Upto Month Current'!$D$19)</f>
        <v>12</v>
      </c>
      <c r="AF30" s="9">
        <f>IF('Upto Month Current'!$D$20="",0,'Upto Month Current'!$D$20)</f>
        <v>0</v>
      </c>
      <c r="AG30" s="9">
        <f>IF('Upto Month Current'!$D$22="",0,'Upto Month Current'!$D$22)</f>
        <v>0</v>
      </c>
      <c r="AH30" s="9">
        <f>IF('Upto Month Current'!$D$23="",0,'Upto Month Current'!$D$23)</f>
        <v>0</v>
      </c>
      <c r="AI30" s="9">
        <f>IF('Upto Month Current'!$D$24="",0,'Upto Month Current'!$D$24)</f>
        <v>0</v>
      </c>
      <c r="AJ30" s="9">
        <f>IF('Upto Month Current'!$D$25="",0,'Upto Month Current'!$D$25)</f>
        <v>0</v>
      </c>
      <c r="AK30" s="9">
        <f>IF('Upto Month Current'!$D$28="",0,'Upto Month Current'!$D$28)</f>
        <v>0</v>
      </c>
      <c r="AL30" s="9">
        <f>IF('Upto Month Current'!$D$29="",0,'Upto Month Current'!$D$29)</f>
        <v>0</v>
      </c>
      <c r="AM30" s="9">
        <f>IF('Upto Month Current'!$D$31="",0,'Upto Month Current'!$D$31)</f>
        <v>0</v>
      </c>
      <c r="AN30" s="9">
        <f>IF('Upto Month Current'!$D$32="",0,'Upto Month Current'!$D$32)</f>
        <v>0</v>
      </c>
      <c r="AO30" s="9">
        <f>IF('Upto Month Current'!$D$33="",0,'Upto Month Current'!$D$33)</f>
        <v>1326</v>
      </c>
      <c r="AP30" s="9">
        <f>IF('Upto Month Current'!$D$34="",0,'Upto Month Current'!$D$34)</f>
        <v>1475</v>
      </c>
      <c r="AQ30" s="9">
        <f>IF('Upto Month Current'!$D$36="",0,'Upto Month Current'!$D$36)</f>
        <v>0</v>
      </c>
      <c r="AR30" s="9">
        <f>IF('Upto Month Current'!$D$37="",0,'Upto Month Current'!$D$37)</f>
        <v>0</v>
      </c>
      <c r="AS30" s="9">
        <v>0</v>
      </c>
      <c r="AT30" s="9">
        <f>IF('Upto Month Current'!$D$38="",0,'Upto Month Current'!$D$38)</f>
        <v>0</v>
      </c>
      <c r="AU30" s="9">
        <f>IF('Upto Month Current'!$D$41="",0,'Upto Month Current'!$D$41)</f>
        <v>0</v>
      </c>
      <c r="AV30" s="9">
        <v>0</v>
      </c>
      <c r="AW30" s="9">
        <f>IF('Upto Month Current'!$D$45="",0,'Upto Month Current'!$D$45)</f>
        <v>0</v>
      </c>
      <c r="AX30" s="9">
        <f>IF('Upto Month Current'!$D$46="",0,'Upto Month Current'!$D$46)</f>
        <v>0</v>
      </c>
      <c r="AY30" s="9">
        <f>IF('Upto Month Current'!$D$47="",0,'Upto Month Current'!$D$47)</f>
        <v>0</v>
      </c>
      <c r="AZ30" s="9">
        <f>IF('Upto Month Current'!$D$49="",0,'Upto Month Current'!$D$49)</f>
        <v>0</v>
      </c>
      <c r="BA30" s="9">
        <f>IF('Upto Month Current'!$D$50="",0,'Upto Month Current'!$D$50)</f>
        <v>0</v>
      </c>
      <c r="BB30" s="9">
        <f>IF('Upto Month Current'!$D$52="",0,'Upto Month Current'!$D$52)</f>
        <v>0</v>
      </c>
      <c r="BC30" s="9">
        <f>IF('Upto Month Current'!$D$53="",0,'Upto Month Current'!$D$53)</f>
        <v>0</v>
      </c>
      <c r="BD30" s="9">
        <f>IF('Upto Month Current'!$D$54="",0,'Upto Month Current'!$D$54)</f>
        <v>0</v>
      </c>
      <c r="BE30" s="9">
        <f>IF('Upto Month Current'!$D$55="",0,'Upto Month Current'!$D$55)</f>
        <v>0</v>
      </c>
      <c r="BF30" s="9">
        <f>IF('Upto Month Current'!$D$56="",0,'Upto Month Current'!$D$56)</f>
        <v>348</v>
      </c>
      <c r="BG30" s="9">
        <f>IF('Upto Month Current'!$D$58="",0,'Upto Month Current'!$D$58)</f>
        <v>2558</v>
      </c>
      <c r="BH30" s="9">
        <f>SUM(AE30:BG30)</f>
        <v>5719</v>
      </c>
      <c r="BI30" s="258">
        <f>AD30+BH30</f>
        <v>9923</v>
      </c>
      <c r="BJ30" s="9">
        <f>IF('Upto Month Current'!$D$60="",0,'Upto Month Current'!$D$60)</f>
        <v>0</v>
      </c>
      <c r="BK30" s="49">
        <f t="shared" si="211"/>
        <v>9923</v>
      </c>
      <c r="BL30">
        <f>'Upto Month Current'!$D$61</f>
        <v>9923</v>
      </c>
      <c r="BM30" s="30">
        <f t="shared" si="212"/>
        <v>5719</v>
      </c>
    </row>
    <row r="31" spans="1:65">
      <c r="A31" s="128"/>
      <c r="B31" s="5" t="s">
        <v>126</v>
      </c>
      <c r="C31" s="11">
        <f>C30-C28</f>
        <v>-8790</v>
      </c>
      <c r="D31" s="11">
        <f t="shared" ref="D31" si="213">D30-D28</f>
        <v>-3752</v>
      </c>
      <c r="E31" s="11">
        <f t="shared" ref="E31" si="214">E30-E28</f>
        <v>-2141</v>
      </c>
      <c r="F31" s="11">
        <f t="shared" ref="F31" si="215">F30-F28</f>
        <v>-1238</v>
      </c>
      <c r="G31" s="11">
        <f t="shared" ref="G31" si="216">G30-G28</f>
        <v>-535</v>
      </c>
      <c r="H31" s="11">
        <f t="shared" ref="H31" si="217">H30-H28</f>
        <v>0</v>
      </c>
      <c r="I31" s="11">
        <f t="shared" ref="I31" si="218">I30-I28</f>
        <v>0</v>
      </c>
      <c r="J31" s="11">
        <f t="shared" ref="J31" si="219">J30-J28</f>
        <v>0</v>
      </c>
      <c r="K31" s="11">
        <f t="shared" ref="K31" si="220">K30-K28</f>
        <v>-342</v>
      </c>
      <c r="L31" s="11">
        <f t="shared" ref="L31" si="221">L30-L28</f>
        <v>-104</v>
      </c>
      <c r="M31" s="11">
        <f t="shared" ref="M31" si="222">M30-M28</f>
        <v>-185</v>
      </c>
      <c r="N31" s="11">
        <f t="shared" ref="N31" si="223">N30-N28</f>
        <v>0</v>
      </c>
      <c r="O31" s="11">
        <f t="shared" ref="O31" si="224">O30-O28</f>
        <v>-2</v>
      </c>
      <c r="P31" s="11">
        <f t="shared" ref="P31" si="225">P30-P28</f>
        <v>-296</v>
      </c>
      <c r="Q31" s="11">
        <f t="shared" ref="Q31" si="226">Q30-Q28</f>
        <v>0</v>
      </c>
      <c r="R31" s="11">
        <f t="shared" ref="R31" si="227">R30-R28</f>
        <v>-120</v>
      </c>
      <c r="S31" s="11">
        <f t="shared" ref="S31" si="228">S30-S28</f>
        <v>0</v>
      </c>
      <c r="T31" s="11">
        <f t="shared" ref="T31:U31" si="229">T30-T28</f>
        <v>0</v>
      </c>
      <c r="U31" s="11">
        <f t="shared" si="229"/>
        <v>0</v>
      </c>
      <c r="V31" s="9">
        <f t="shared" ref="V31" si="230">V30-V28</f>
        <v>0</v>
      </c>
      <c r="W31" s="11">
        <f t="shared" ref="W31" si="231">W30-W28</f>
        <v>0</v>
      </c>
      <c r="X31" s="11">
        <f t="shared" ref="X31" si="232">X30-X28</f>
        <v>0</v>
      </c>
      <c r="Y31" s="11">
        <f t="shared" ref="Y31" si="233">Y30-Y28</f>
        <v>0</v>
      </c>
      <c r="Z31" s="11">
        <f t="shared" ref="Z31" si="234">Z30-Z28</f>
        <v>0</v>
      </c>
      <c r="AA31" s="11">
        <f t="shared" ref="AA31:AD31" si="235">AA30-AA28</f>
        <v>0</v>
      </c>
      <c r="AB31" s="11">
        <f t="shared" ref="AB31" si="236">AB30-AB28</f>
        <v>0</v>
      </c>
      <c r="AC31" s="9">
        <f t="shared" si="235"/>
        <v>-528</v>
      </c>
      <c r="AD31" s="9">
        <f t="shared" si="235"/>
        <v>-18033</v>
      </c>
      <c r="AE31" s="11">
        <f t="shared" ref="AE31" si="237">AE30-AE28</f>
        <v>-45</v>
      </c>
      <c r="AF31" s="11">
        <f t="shared" ref="AF31" si="238">AF30-AF28</f>
        <v>-2</v>
      </c>
      <c r="AG31" s="11">
        <f t="shared" ref="AG31" si="239">AG30-AG28</f>
        <v>0</v>
      </c>
      <c r="AH31" s="11">
        <f t="shared" ref="AH31" si="240">AH30-AH28</f>
        <v>0</v>
      </c>
      <c r="AI31" s="11">
        <f t="shared" ref="AI31" si="241">AI30-AI28</f>
        <v>0</v>
      </c>
      <c r="AJ31" s="11">
        <f t="shared" ref="AJ31" si="242">AJ30-AJ28</f>
        <v>0</v>
      </c>
      <c r="AK31" s="11">
        <f t="shared" ref="AK31" si="243">AK30-AK28</f>
        <v>0</v>
      </c>
      <c r="AL31" s="11">
        <f t="shared" ref="AL31" si="244">AL30-AL28</f>
        <v>-414</v>
      </c>
      <c r="AM31" s="11">
        <f t="shared" ref="AM31" si="245">AM30-AM28</f>
        <v>0</v>
      </c>
      <c r="AN31" s="11">
        <f t="shared" ref="AN31" si="246">AN30-AN28</f>
        <v>0</v>
      </c>
      <c r="AO31" s="9">
        <f t="shared" ref="AO31" si="247">AO30-AO28</f>
        <v>-520</v>
      </c>
      <c r="AP31" s="11">
        <f t="shared" ref="AP31" si="248">AP30-AP28</f>
        <v>-593</v>
      </c>
      <c r="AQ31" s="9">
        <f t="shared" ref="AQ31" si="249">AQ30-AQ28</f>
        <v>0</v>
      </c>
      <c r="AR31" s="11">
        <f t="shared" ref="AR31" si="250">AR30-AR28</f>
        <v>0</v>
      </c>
      <c r="AS31" s="11">
        <f t="shared" ref="AS31" si="251">AS30-AS28</f>
        <v>0</v>
      </c>
      <c r="AT31" s="11">
        <f t="shared" ref="AT31" si="252">AT30-AT28</f>
        <v>0</v>
      </c>
      <c r="AU31" s="11">
        <f t="shared" ref="AU31" si="253">AU30-AU28</f>
        <v>0</v>
      </c>
      <c r="AV31" s="11">
        <f t="shared" ref="AV31" si="254">AV30-AV28</f>
        <v>0</v>
      </c>
      <c r="AW31" s="11">
        <f t="shared" ref="AW31" si="255">AW30-AW28</f>
        <v>0</v>
      </c>
      <c r="AX31" s="11">
        <f t="shared" ref="AX31" si="256">AX30-AX28</f>
        <v>-34</v>
      </c>
      <c r="AY31" s="11">
        <f t="shared" ref="AY31" si="257">AY30-AY28</f>
        <v>0</v>
      </c>
      <c r="AZ31" s="11">
        <f t="shared" ref="AZ31" si="258">AZ30-AZ28</f>
        <v>0</v>
      </c>
      <c r="BA31" s="11">
        <f t="shared" ref="BA31" si="259">BA30-BA28</f>
        <v>0</v>
      </c>
      <c r="BB31" s="9">
        <f t="shared" ref="BB31" si="260">BB30-BB28</f>
        <v>-1290</v>
      </c>
      <c r="BC31" s="11">
        <f t="shared" ref="BC31" si="261">BC30-BC28</f>
        <v>0</v>
      </c>
      <c r="BD31" s="11">
        <f t="shared" ref="BD31" si="262">BD30-BD28</f>
        <v>0</v>
      </c>
      <c r="BE31" s="11">
        <f t="shared" ref="BE31" si="263">BE30-BE28</f>
        <v>0</v>
      </c>
      <c r="BF31" s="11">
        <f t="shared" ref="BF31" si="264">BF30-BF28</f>
        <v>285</v>
      </c>
      <c r="BG31" s="11">
        <f t="shared" ref="BG31:BH31" si="265">BG30-BG28</f>
        <v>2593</v>
      </c>
      <c r="BH31" s="9">
        <f t="shared" si="265"/>
        <v>-20</v>
      </c>
      <c r="BI31" s="9">
        <f t="shared" ref="BI31" si="266">BI30-BI28</f>
        <v>-18053</v>
      </c>
      <c r="BJ31" s="11">
        <f t="shared" ref="BJ31:BK31" si="267">BJ30-BJ28</f>
        <v>0</v>
      </c>
      <c r="BK31" s="49">
        <f t="shared" si="267"/>
        <v>-18053</v>
      </c>
      <c r="BM31" s="30">
        <f t="shared" si="212"/>
        <v>-20</v>
      </c>
    </row>
    <row r="32" spans="1:65">
      <c r="A32" s="128"/>
      <c r="B32" s="5" t="s">
        <v>127</v>
      </c>
      <c r="C32" s="13">
        <f>C31/C28</f>
        <v>-0.77581641659311562</v>
      </c>
      <c r="D32" s="13">
        <f t="shared" ref="D32" si="268">D31/D28</f>
        <v>-0.76229175132060134</v>
      </c>
      <c r="E32" s="13">
        <f t="shared" ref="E32" si="269">E31/E28</f>
        <v>-0.97539863325740317</v>
      </c>
      <c r="F32" s="13">
        <f t="shared" ref="F32" si="270">F31/F28</f>
        <v>-0.80441845354126051</v>
      </c>
      <c r="G32" s="13">
        <f t="shared" ref="G32" si="271">G31/G28</f>
        <v>-0.82561728395061729</v>
      </c>
      <c r="H32" s="13" t="e">
        <f t="shared" ref="H32" si="272">H31/H28</f>
        <v>#DIV/0!</v>
      </c>
      <c r="I32" s="13" t="e">
        <f t="shared" ref="I32" si="273">I31/I28</f>
        <v>#DIV/0!</v>
      </c>
      <c r="J32" s="13" t="e">
        <f t="shared" ref="J32" si="274">J31/J28</f>
        <v>#DIV/0!</v>
      </c>
      <c r="K32" s="13">
        <f t="shared" ref="K32" si="275">K31/K28</f>
        <v>-1</v>
      </c>
      <c r="L32" s="13">
        <f t="shared" ref="L32" si="276">L31/L28</f>
        <v>-1</v>
      </c>
      <c r="M32" s="13">
        <f t="shared" ref="M32" si="277">M31/M28</f>
        <v>-0.94387755102040816</v>
      </c>
      <c r="N32" s="13" t="e">
        <f t="shared" ref="N32" si="278">N31/N28</f>
        <v>#DIV/0!</v>
      </c>
      <c r="O32" s="13">
        <f t="shared" ref="O32" si="279">O31/O28</f>
        <v>-1</v>
      </c>
      <c r="P32" s="13">
        <f t="shared" ref="P32" si="280">P31/P28</f>
        <v>-0.95176848874598075</v>
      </c>
      <c r="Q32" s="13" t="e">
        <f t="shared" ref="Q32" si="281">Q31/Q28</f>
        <v>#DIV/0!</v>
      </c>
      <c r="R32" s="13">
        <f t="shared" ref="R32" si="282">R31/R28</f>
        <v>-1</v>
      </c>
      <c r="S32" s="13" t="e">
        <f t="shared" ref="S32" si="283">S31/S28</f>
        <v>#DIV/0!</v>
      </c>
      <c r="T32" s="13" t="e">
        <f t="shared" ref="T32:U32" si="284">T31/T28</f>
        <v>#DIV/0!</v>
      </c>
      <c r="U32" s="13" t="e">
        <f t="shared" si="284"/>
        <v>#DIV/0!</v>
      </c>
      <c r="V32" s="160" t="e">
        <f t="shared" ref="V32" si="285">V31/V28</f>
        <v>#DIV/0!</v>
      </c>
      <c r="W32" s="13" t="e">
        <f t="shared" ref="W32" si="286">W31/W28</f>
        <v>#DIV/0!</v>
      </c>
      <c r="X32" s="13" t="e">
        <f t="shared" ref="X32" si="287">X31/X28</f>
        <v>#DIV/0!</v>
      </c>
      <c r="Y32" s="13" t="e">
        <f t="shared" ref="Y32" si="288">Y31/Y28</f>
        <v>#DIV/0!</v>
      </c>
      <c r="Z32" s="13" t="e">
        <f t="shared" ref="Z32" si="289">Z31/Z28</f>
        <v>#DIV/0!</v>
      </c>
      <c r="AA32" s="13" t="e">
        <f t="shared" ref="AA32:AD32" si="290">AA31/AA28</f>
        <v>#DIV/0!</v>
      </c>
      <c r="AB32" s="13" t="e">
        <f t="shared" ref="AB32" si="291">AB31/AB28</f>
        <v>#DIV/0!</v>
      </c>
      <c r="AC32" s="160">
        <f t="shared" si="290"/>
        <v>-1</v>
      </c>
      <c r="AD32" s="160">
        <f t="shared" si="290"/>
        <v>-0.81094572109547147</v>
      </c>
      <c r="AE32" s="13">
        <f t="shared" ref="AE32" si="292">AE31/AE28</f>
        <v>-0.78947368421052633</v>
      </c>
      <c r="AF32" s="13">
        <f t="shared" ref="AF32" si="293">AF31/AF28</f>
        <v>-1</v>
      </c>
      <c r="AG32" s="13" t="e">
        <f t="shared" ref="AG32" si="294">AG31/AG28</f>
        <v>#DIV/0!</v>
      </c>
      <c r="AH32" s="13" t="e">
        <f t="shared" ref="AH32" si="295">AH31/AH28</f>
        <v>#DIV/0!</v>
      </c>
      <c r="AI32" s="13" t="e">
        <f t="shared" ref="AI32" si="296">AI31/AI28</f>
        <v>#DIV/0!</v>
      </c>
      <c r="AJ32" s="13" t="e">
        <f t="shared" ref="AJ32" si="297">AJ31/AJ28</f>
        <v>#DIV/0!</v>
      </c>
      <c r="AK32" s="13" t="e">
        <f t="shared" ref="AK32" si="298">AK31/AK28</f>
        <v>#DIV/0!</v>
      </c>
      <c r="AL32" s="13">
        <f t="shared" ref="AL32" si="299">AL31/AL28</f>
        <v>-1</v>
      </c>
      <c r="AM32" s="13" t="e">
        <f t="shared" ref="AM32" si="300">AM31/AM28</f>
        <v>#DIV/0!</v>
      </c>
      <c r="AN32" s="13" t="e">
        <f t="shared" ref="AN32" si="301">AN31/AN28</f>
        <v>#DIV/0!</v>
      </c>
      <c r="AO32" s="160">
        <f t="shared" ref="AO32" si="302">AO31/AO28</f>
        <v>-0.28169014084507044</v>
      </c>
      <c r="AP32" s="13">
        <f t="shared" ref="AP32" si="303">AP31/AP28</f>
        <v>-0.28675048355899418</v>
      </c>
      <c r="AQ32" s="160" t="e">
        <f t="shared" ref="AQ32" si="304">AQ31/AQ28</f>
        <v>#DIV/0!</v>
      </c>
      <c r="AR32" s="13" t="e">
        <f t="shared" ref="AR32" si="305">AR31/AR28</f>
        <v>#DIV/0!</v>
      </c>
      <c r="AS32" s="13" t="e">
        <f t="shared" ref="AS32" si="306">AS31/AS28</f>
        <v>#DIV/0!</v>
      </c>
      <c r="AT32" s="13" t="e">
        <f t="shared" ref="AT32" si="307">AT31/AT28</f>
        <v>#DIV/0!</v>
      </c>
      <c r="AU32" s="13" t="e">
        <f t="shared" ref="AU32" si="308">AU31/AU28</f>
        <v>#DIV/0!</v>
      </c>
      <c r="AV32" s="13" t="e">
        <f t="shared" ref="AV32" si="309">AV31/AV28</f>
        <v>#DIV/0!</v>
      </c>
      <c r="AW32" s="13" t="e">
        <f t="shared" ref="AW32" si="310">AW31/AW28</f>
        <v>#DIV/0!</v>
      </c>
      <c r="AX32" s="13">
        <f t="shared" ref="AX32" si="311">AX31/AX28</f>
        <v>-1</v>
      </c>
      <c r="AY32" s="13" t="e">
        <f t="shared" ref="AY32" si="312">AY31/AY28</f>
        <v>#DIV/0!</v>
      </c>
      <c r="AZ32" s="13" t="e">
        <f t="shared" ref="AZ32" si="313">AZ31/AZ28</f>
        <v>#DIV/0!</v>
      </c>
      <c r="BA32" s="13" t="e">
        <f t="shared" ref="BA32" si="314">BA31/BA28</f>
        <v>#DIV/0!</v>
      </c>
      <c r="BB32" s="160">
        <f t="shared" ref="BB32" si="315">BB31/BB28</f>
        <v>-1</v>
      </c>
      <c r="BC32" s="13" t="e">
        <f t="shared" ref="BC32" si="316">BC31/BC28</f>
        <v>#DIV/0!</v>
      </c>
      <c r="BD32" s="13" t="e">
        <f t="shared" ref="BD32" si="317">BD31/BD28</f>
        <v>#DIV/0!</v>
      </c>
      <c r="BE32" s="13" t="e">
        <f t="shared" ref="BE32" si="318">BE31/BE28</f>
        <v>#DIV/0!</v>
      </c>
      <c r="BF32" s="13">
        <f t="shared" ref="BF32" si="319">BF31/BF28</f>
        <v>4.5238095238095237</v>
      </c>
      <c r="BG32" s="13">
        <f t="shared" ref="BG32:BH32" si="320">BG31/BG28</f>
        <v>-74.085714285714289</v>
      </c>
      <c r="BH32" s="160">
        <f t="shared" si="320"/>
        <v>-3.484927687750479E-3</v>
      </c>
      <c r="BI32" s="160">
        <f t="shared" ref="BI32" si="321">BI31/BI28</f>
        <v>-0.64530311695739206</v>
      </c>
      <c r="BJ32" s="13" t="e">
        <f t="shared" ref="BJ32:BK32" si="322">BJ31/BJ28</f>
        <v>#DIV/0!</v>
      </c>
      <c r="BK32" s="50">
        <f t="shared" si="322"/>
        <v>-0.64530311695739206</v>
      </c>
      <c r="BM32" s="160" t="e">
        <f t="shared" ref="BM32" si="323">BM31/BM28</f>
        <v>#DIV/0!</v>
      </c>
    </row>
    <row r="33" spans="1:65">
      <c r="A33" s="128"/>
      <c r="B33" s="5" t="s">
        <v>128</v>
      </c>
      <c r="C33" s="11">
        <f>C30-C29</f>
        <v>-10508</v>
      </c>
      <c r="D33" s="11">
        <f t="shared" ref="D33:BK33" si="324">D30-D29</f>
        <v>-3753</v>
      </c>
      <c r="E33" s="11">
        <f t="shared" si="324"/>
        <v>-354</v>
      </c>
      <c r="F33" s="11">
        <f t="shared" si="324"/>
        <v>-1519</v>
      </c>
      <c r="G33" s="11">
        <f t="shared" si="324"/>
        <v>-601</v>
      </c>
      <c r="H33" s="11">
        <f t="shared" si="324"/>
        <v>0</v>
      </c>
      <c r="I33" s="11">
        <f t="shared" si="324"/>
        <v>0</v>
      </c>
      <c r="J33" s="11">
        <f t="shared" si="324"/>
        <v>0</v>
      </c>
      <c r="K33" s="11">
        <f t="shared" si="324"/>
        <v>-256</v>
      </c>
      <c r="L33" s="11">
        <f t="shared" si="324"/>
        <v>-139</v>
      </c>
      <c r="M33" s="11">
        <f t="shared" si="324"/>
        <v>-255</v>
      </c>
      <c r="N33" s="11">
        <f t="shared" si="324"/>
        <v>-1</v>
      </c>
      <c r="O33" s="11">
        <f t="shared" si="324"/>
        <v>0</v>
      </c>
      <c r="P33" s="11">
        <f t="shared" si="324"/>
        <v>-396</v>
      </c>
      <c r="Q33" s="11">
        <f t="shared" si="324"/>
        <v>0</v>
      </c>
      <c r="R33" s="11">
        <f t="shared" si="324"/>
        <v>-75</v>
      </c>
      <c r="S33" s="11">
        <f t="shared" si="324"/>
        <v>0</v>
      </c>
      <c r="T33" s="11">
        <f t="shared" si="324"/>
        <v>0</v>
      </c>
      <c r="U33" s="11">
        <f t="shared" ref="U33" si="325">U30-U29</f>
        <v>0</v>
      </c>
      <c r="V33" s="9">
        <f t="shared" si="324"/>
        <v>0</v>
      </c>
      <c r="W33" s="11">
        <f t="shared" si="324"/>
        <v>0</v>
      </c>
      <c r="X33" s="11">
        <f t="shared" si="324"/>
        <v>0</v>
      </c>
      <c r="Y33" s="11">
        <f t="shared" si="324"/>
        <v>0</v>
      </c>
      <c r="Z33" s="11">
        <f t="shared" si="324"/>
        <v>0</v>
      </c>
      <c r="AA33" s="11">
        <f t="shared" si="324"/>
        <v>0</v>
      </c>
      <c r="AB33" s="11">
        <f t="shared" ref="AB33" si="326">AB30-AB29</f>
        <v>0</v>
      </c>
      <c r="AC33" s="9">
        <f t="shared" ref="AC33:AD33" si="327">AC30-AC29</f>
        <v>-6465</v>
      </c>
      <c r="AD33" s="9">
        <f t="shared" si="327"/>
        <v>-24322</v>
      </c>
      <c r="AE33" s="11">
        <f t="shared" si="324"/>
        <v>-10</v>
      </c>
      <c r="AF33" s="11">
        <f t="shared" si="324"/>
        <v>0</v>
      </c>
      <c r="AG33" s="11">
        <f t="shared" si="324"/>
        <v>0</v>
      </c>
      <c r="AH33" s="11">
        <f t="shared" si="324"/>
        <v>0</v>
      </c>
      <c r="AI33" s="11">
        <f t="shared" si="324"/>
        <v>0</v>
      </c>
      <c r="AJ33" s="11">
        <f t="shared" si="324"/>
        <v>0</v>
      </c>
      <c r="AK33" s="11">
        <f t="shared" si="324"/>
        <v>0</v>
      </c>
      <c r="AL33" s="11">
        <f t="shared" si="324"/>
        <v>-66</v>
      </c>
      <c r="AM33" s="11">
        <f t="shared" si="324"/>
        <v>0</v>
      </c>
      <c r="AN33" s="11">
        <f t="shared" si="324"/>
        <v>0</v>
      </c>
      <c r="AO33" s="9">
        <f t="shared" si="324"/>
        <v>681</v>
      </c>
      <c r="AP33" s="11">
        <f t="shared" si="324"/>
        <v>1471</v>
      </c>
      <c r="AQ33" s="9">
        <f t="shared" si="324"/>
        <v>0</v>
      </c>
      <c r="AR33" s="11">
        <f t="shared" si="324"/>
        <v>0</v>
      </c>
      <c r="AS33" s="11">
        <f t="shared" si="324"/>
        <v>0</v>
      </c>
      <c r="AT33" s="11">
        <f t="shared" si="324"/>
        <v>0</v>
      </c>
      <c r="AU33" s="11">
        <f t="shared" si="324"/>
        <v>0</v>
      </c>
      <c r="AV33" s="11">
        <f t="shared" si="324"/>
        <v>0</v>
      </c>
      <c r="AW33" s="11">
        <f t="shared" si="324"/>
        <v>0</v>
      </c>
      <c r="AX33" s="11">
        <f t="shared" si="324"/>
        <v>0</v>
      </c>
      <c r="AY33" s="11">
        <f t="shared" si="324"/>
        <v>0</v>
      </c>
      <c r="AZ33" s="11">
        <f t="shared" si="324"/>
        <v>0</v>
      </c>
      <c r="BA33" s="11">
        <f t="shared" si="324"/>
        <v>0</v>
      </c>
      <c r="BB33" s="9">
        <f t="shared" si="324"/>
        <v>-2535</v>
      </c>
      <c r="BC33" s="11">
        <f t="shared" si="324"/>
        <v>-30</v>
      </c>
      <c r="BD33" s="11">
        <f t="shared" si="324"/>
        <v>-30</v>
      </c>
      <c r="BE33" s="11">
        <f t="shared" si="324"/>
        <v>0</v>
      </c>
      <c r="BF33" s="11">
        <f t="shared" si="324"/>
        <v>282</v>
      </c>
      <c r="BG33" s="11">
        <f t="shared" si="324"/>
        <v>2558</v>
      </c>
      <c r="BH33" s="9">
        <f t="shared" si="324"/>
        <v>2321</v>
      </c>
      <c r="BI33" s="9">
        <f t="shared" si="324"/>
        <v>-22001</v>
      </c>
      <c r="BJ33" s="11">
        <f t="shared" si="324"/>
        <v>-1293</v>
      </c>
      <c r="BK33" s="49">
        <f t="shared" si="324"/>
        <v>-20708</v>
      </c>
      <c r="BM33" s="30">
        <f t="shared" si="212"/>
        <v>3614</v>
      </c>
    </row>
    <row r="34" spans="1:65">
      <c r="A34" s="128"/>
      <c r="B34" s="5" t="s">
        <v>129</v>
      </c>
      <c r="C34" s="13">
        <f>C33/C29</f>
        <v>-0.80533415082771309</v>
      </c>
      <c r="D34" s="13">
        <f t="shared" ref="D34" si="328">D33/D29</f>
        <v>-0.76234003656307125</v>
      </c>
      <c r="E34" s="13">
        <f t="shared" ref="E34" si="329">E33/E29</f>
        <v>-0.86764705882352944</v>
      </c>
      <c r="F34" s="13">
        <f t="shared" ref="F34" si="330">F33/F29</f>
        <v>-0.83461538461538465</v>
      </c>
      <c r="G34" s="13">
        <f t="shared" ref="G34" si="331">G33/G29</f>
        <v>-0.84173669467787116</v>
      </c>
      <c r="H34" s="13" t="e">
        <f t="shared" ref="H34" si="332">H33/H29</f>
        <v>#DIV/0!</v>
      </c>
      <c r="I34" s="13" t="e">
        <f t="shared" ref="I34" si="333">I33/I29</f>
        <v>#DIV/0!</v>
      </c>
      <c r="J34" s="13" t="e">
        <f t="shared" ref="J34" si="334">J33/J29</f>
        <v>#DIV/0!</v>
      </c>
      <c r="K34" s="13">
        <f t="shared" ref="K34" si="335">K33/K29</f>
        <v>-1</v>
      </c>
      <c r="L34" s="13">
        <f t="shared" ref="L34" si="336">L33/L29</f>
        <v>-1</v>
      </c>
      <c r="M34" s="13">
        <f t="shared" ref="M34" si="337">M33/M29</f>
        <v>-0.95864661654135341</v>
      </c>
      <c r="N34" s="13">
        <f t="shared" ref="N34" si="338">N33/N29</f>
        <v>-1</v>
      </c>
      <c r="O34" s="13" t="e">
        <f t="shared" ref="O34" si="339">O33/O29</f>
        <v>#DIV/0!</v>
      </c>
      <c r="P34" s="13">
        <f t="shared" ref="P34" si="340">P33/P29</f>
        <v>-0.96350364963503654</v>
      </c>
      <c r="Q34" s="13" t="e">
        <f t="shared" ref="Q34" si="341">Q33/Q29</f>
        <v>#DIV/0!</v>
      </c>
      <c r="R34" s="13">
        <f t="shared" ref="R34" si="342">R33/R29</f>
        <v>-1</v>
      </c>
      <c r="S34" s="13" t="e">
        <f t="shared" ref="S34" si="343">S33/S29</f>
        <v>#DIV/0!</v>
      </c>
      <c r="T34" s="13" t="e">
        <f t="shared" ref="T34:U34" si="344">T33/T29</f>
        <v>#DIV/0!</v>
      </c>
      <c r="U34" s="13" t="e">
        <f t="shared" si="344"/>
        <v>#DIV/0!</v>
      </c>
      <c r="V34" s="160" t="e">
        <f t="shared" ref="V34" si="345">V33/V29</f>
        <v>#DIV/0!</v>
      </c>
      <c r="W34" s="13" t="e">
        <f t="shared" ref="W34" si="346">W33/W29</f>
        <v>#DIV/0!</v>
      </c>
      <c r="X34" s="13" t="e">
        <f t="shared" ref="X34" si="347">X33/X29</f>
        <v>#DIV/0!</v>
      </c>
      <c r="Y34" s="13" t="e">
        <f t="shared" ref="Y34" si="348">Y33/Y29</f>
        <v>#DIV/0!</v>
      </c>
      <c r="Z34" s="13" t="e">
        <f t="shared" ref="Z34" si="349">Z33/Z29</f>
        <v>#DIV/0!</v>
      </c>
      <c r="AA34" s="13" t="e">
        <f t="shared" ref="AA34:AD34" si="350">AA33/AA29</f>
        <v>#DIV/0!</v>
      </c>
      <c r="AB34" s="13" t="e">
        <f t="shared" ref="AB34" si="351">AB33/AB29</f>
        <v>#DIV/0!</v>
      </c>
      <c r="AC34" s="160">
        <f t="shared" si="350"/>
        <v>-1</v>
      </c>
      <c r="AD34" s="160">
        <f t="shared" si="350"/>
        <v>-0.85262567482296847</v>
      </c>
      <c r="AE34" s="13">
        <f t="shared" ref="AE34" si="352">AE33/AE29</f>
        <v>-0.45454545454545453</v>
      </c>
      <c r="AF34" s="13" t="e">
        <f t="shared" ref="AF34" si="353">AF33/AF29</f>
        <v>#DIV/0!</v>
      </c>
      <c r="AG34" s="13" t="e">
        <f t="shared" ref="AG34" si="354">AG33/AG29</f>
        <v>#DIV/0!</v>
      </c>
      <c r="AH34" s="13" t="e">
        <f t="shared" ref="AH34" si="355">AH33/AH29</f>
        <v>#DIV/0!</v>
      </c>
      <c r="AI34" s="13" t="e">
        <f t="shared" ref="AI34" si="356">AI33/AI29</f>
        <v>#DIV/0!</v>
      </c>
      <c r="AJ34" s="13" t="e">
        <f t="shared" ref="AJ34" si="357">AJ33/AJ29</f>
        <v>#DIV/0!</v>
      </c>
      <c r="AK34" s="13" t="e">
        <f t="shared" ref="AK34" si="358">AK33/AK29</f>
        <v>#DIV/0!</v>
      </c>
      <c r="AL34" s="13">
        <f t="shared" ref="AL34" si="359">AL33/AL29</f>
        <v>-1</v>
      </c>
      <c r="AM34" s="13" t="e">
        <f t="shared" ref="AM34" si="360">AM33/AM29</f>
        <v>#DIV/0!</v>
      </c>
      <c r="AN34" s="13" t="e">
        <f t="shared" ref="AN34" si="361">AN33/AN29</f>
        <v>#DIV/0!</v>
      </c>
      <c r="AO34" s="160">
        <f t="shared" ref="AO34" si="362">AO33/AO29</f>
        <v>1.0558139534883721</v>
      </c>
      <c r="AP34" s="13">
        <f t="shared" ref="AP34" si="363">AP33/AP29</f>
        <v>367.75</v>
      </c>
      <c r="AQ34" s="160" t="e">
        <f t="shared" ref="AQ34" si="364">AQ33/AQ29</f>
        <v>#DIV/0!</v>
      </c>
      <c r="AR34" s="13" t="e">
        <f t="shared" ref="AR34" si="365">AR33/AR29</f>
        <v>#DIV/0!</v>
      </c>
      <c r="AS34" s="13" t="e">
        <f t="shared" ref="AS34" si="366">AS33/AS29</f>
        <v>#DIV/0!</v>
      </c>
      <c r="AT34" s="13" t="e">
        <f t="shared" ref="AT34" si="367">AT33/AT29</f>
        <v>#DIV/0!</v>
      </c>
      <c r="AU34" s="13" t="e">
        <f t="shared" ref="AU34" si="368">AU33/AU29</f>
        <v>#DIV/0!</v>
      </c>
      <c r="AV34" s="13" t="e">
        <f t="shared" ref="AV34" si="369">AV33/AV29</f>
        <v>#DIV/0!</v>
      </c>
      <c r="AW34" s="13" t="e">
        <f t="shared" ref="AW34" si="370">AW33/AW29</f>
        <v>#DIV/0!</v>
      </c>
      <c r="AX34" s="13" t="e">
        <f t="shared" ref="AX34" si="371">AX33/AX29</f>
        <v>#DIV/0!</v>
      </c>
      <c r="AY34" s="13" t="e">
        <f t="shared" ref="AY34" si="372">AY33/AY29</f>
        <v>#DIV/0!</v>
      </c>
      <c r="AZ34" s="13" t="e">
        <f t="shared" ref="AZ34" si="373">AZ33/AZ29</f>
        <v>#DIV/0!</v>
      </c>
      <c r="BA34" s="13" t="e">
        <f t="shared" ref="BA34" si="374">BA33/BA29</f>
        <v>#DIV/0!</v>
      </c>
      <c r="BB34" s="160">
        <f t="shared" ref="BB34" si="375">BB33/BB29</f>
        <v>-1</v>
      </c>
      <c r="BC34" s="13">
        <f t="shared" ref="BC34" si="376">BC33/BC29</f>
        <v>-1</v>
      </c>
      <c r="BD34" s="13">
        <f t="shared" ref="BD34" si="377">BD33/BD29</f>
        <v>-1</v>
      </c>
      <c r="BE34" s="13" t="e">
        <f t="shared" ref="BE34" si="378">BE33/BE29</f>
        <v>#DIV/0!</v>
      </c>
      <c r="BF34" s="13">
        <f t="shared" ref="BF34" si="379">BF33/BF29</f>
        <v>4.2727272727272725</v>
      </c>
      <c r="BG34" s="13" t="e">
        <f t="shared" ref="BG34:BH34" si="380">BG33/BG29</f>
        <v>#DIV/0!</v>
      </c>
      <c r="BH34" s="160">
        <f t="shared" si="380"/>
        <v>0.68304885226603884</v>
      </c>
      <c r="BI34" s="160">
        <f t="shared" ref="BI34" si="381">BI33/BI29</f>
        <v>-0.68916802405713573</v>
      </c>
      <c r="BJ34" s="13">
        <f t="shared" ref="BJ34:BK34" si="382">BJ33/BJ29</f>
        <v>-1</v>
      </c>
      <c r="BK34" s="50">
        <f t="shared" si="382"/>
        <v>-0.67604714178446668</v>
      </c>
      <c r="BM34" s="14">
        <f t="shared" ref="BM34" si="383">BM33/BM29</f>
        <v>1.7168646080760095</v>
      </c>
    </row>
    <row r="35" spans="1:65">
      <c r="A35" s="128"/>
      <c r="B35" s="5" t="s">
        <v>326</v>
      </c>
      <c r="C35" s="126">
        <f>C30/C27</f>
        <v>0.43545345448311334</v>
      </c>
      <c r="D35" s="126">
        <f t="shared" ref="D35:BK35" si="384">D30/D27</f>
        <v>0.74569789674952203</v>
      </c>
      <c r="E35" s="126">
        <f t="shared" si="384"/>
        <v>0.13235294117647059</v>
      </c>
      <c r="F35" s="126">
        <f t="shared" si="384"/>
        <v>0.71327014218009477</v>
      </c>
      <c r="G35" s="126">
        <f t="shared" si="384"/>
        <v>0.80714285714285716</v>
      </c>
      <c r="H35" s="126" t="e">
        <f t="shared" si="384"/>
        <v>#DIV/0!</v>
      </c>
      <c r="I35" s="126" t="e">
        <f t="shared" si="384"/>
        <v>#DIV/0!</v>
      </c>
      <c r="J35" s="126" t="e">
        <f t="shared" si="384"/>
        <v>#DIV/0!</v>
      </c>
      <c r="K35" s="126" t="e">
        <f t="shared" si="384"/>
        <v>#DIV/0!</v>
      </c>
      <c r="L35" s="126" t="e">
        <f t="shared" si="384"/>
        <v>#DIV/0!</v>
      </c>
      <c r="M35" s="126">
        <f t="shared" si="384"/>
        <v>0.5</v>
      </c>
      <c r="N35" s="126" t="e">
        <f t="shared" si="384"/>
        <v>#DIV/0!</v>
      </c>
      <c r="O35" s="126" t="e">
        <f t="shared" si="384"/>
        <v>#DIV/0!</v>
      </c>
      <c r="P35" s="126">
        <f t="shared" si="384"/>
        <v>0.625</v>
      </c>
      <c r="Q35" s="126" t="e">
        <f t="shared" si="384"/>
        <v>#DIV/0!</v>
      </c>
      <c r="R35" s="126">
        <f t="shared" si="384"/>
        <v>0</v>
      </c>
      <c r="S35" s="126" t="e">
        <f t="shared" si="384"/>
        <v>#DIV/0!</v>
      </c>
      <c r="T35" s="126" t="e">
        <f t="shared" si="384"/>
        <v>#DIV/0!</v>
      </c>
      <c r="U35" s="126" t="e">
        <f t="shared" si="384"/>
        <v>#DIV/0!</v>
      </c>
      <c r="V35" s="175" t="e">
        <f t="shared" si="384"/>
        <v>#DIV/0!</v>
      </c>
      <c r="W35" s="126" t="e">
        <f t="shared" si="384"/>
        <v>#DIV/0!</v>
      </c>
      <c r="X35" s="126" t="e">
        <f t="shared" si="384"/>
        <v>#DIV/0!</v>
      </c>
      <c r="Y35" s="126" t="e">
        <f t="shared" si="384"/>
        <v>#DIV/0!</v>
      </c>
      <c r="Z35" s="126" t="e">
        <f t="shared" si="384"/>
        <v>#DIV/0!</v>
      </c>
      <c r="AA35" s="126" t="e">
        <f t="shared" si="384"/>
        <v>#DIV/0!</v>
      </c>
      <c r="AB35" s="126" t="e">
        <f t="shared" ref="AB35" si="385">AB30/AB27</f>
        <v>#DIV/0!</v>
      </c>
      <c r="AC35" s="175" t="e">
        <f t="shared" si="384"/>
        <v>#DIV/0!</v>
      </c>
      <c r="AD35" s="175">
        <f t="shared" si="384"/>
        <v>0.49881347887992405</v>
      </c>
      <c r="AE35" s="126">
        <f t="shared" si="384"/>
        <v>2.4</v>
      </c>
      <c r="AF35" s="126" t="e">
        <f t="shared" si="384"/>
        <v>#DIV/0!</v>
      </c>
      <c r="AG35" s="126" t="e">
        <f t="shared" si="384"/>
        <v>#DIV/0!</v>
      </c>
      <c r="AH35" s="126" t="e">
        <f t="shared" si="384"/>
        <v>#DIV/0!</v>
      </c>
      <c r="AI35" s="126" t="e">
        <f t="shared" si="384"/>
        <v>#DIV/0!</v>
      </c>
      <c r="AJ35" s="126" t="e">
        <f t="shared" si="384"/>
        <v>#DIV/0!</v>
      </c>
      <c r="AK35" s="126" t="e">
        <f t="shared" si="384"/>
        <v>#DIV/0!</v>
      </c>
      <c r="AL35" s="126">
        <f t="shared" si="384"/>
        <v>0</v>
      </c>
      <c r="AM35" s="126" t="e">
        <f t="shared" si="384"/>
        <v>#DIV/0!</v>
      </c>
      <c r="AN35" s="126" t="e">
        <f t="shared" si="384"/>
        <v>#DIV/0!</v>
      </c>
      <c r="AO35" s="175">
        <f t="shared" si="384"/>
        <v>1.1470588235294117</v>
      </c>
      <c r="AP35" s="126">
        <f t="shared" si="384"/>
        <v>0.42263610315186245</v>
      </c>
      <c r="AQ35" s="175" t="e">
        <f t="shared" si="384"/>
        <v>#DIV/0!</v>
      </c>
      <c r="AR35" s="126" t="e">
        <f t="shared" si="384"/>
        <v>#DIV/0!</v>
      </c>
      <c r="AS35" s="126" t="e">
        <f t="shared" si="384"/>
        <v>#DIV/0!</v>
      </c>
      <c r="AT35" s="126" t="e">
        <f t="shared" si="384"/>
        <v>#DIV/0!</v>
      </c>
      <c r="AU35" s="126" t="e">
        <f t="shared" si="384"/>
        <v>#DIV/0!</v>
      </c>
      <c r="AV35" s="126" t="e">
        <f t="shared" si="384"/>
        <v>#DIV/0!</v>
      </c>
      <c r="AW35" s="126" t="e">
        <f t="shared" si="384"/>
        <v>#DIV/0!</v>
      </c>
      <c r="AX35" s="126" t="e">
        <f t="shared" si="384"/>
        <v>#DIV/0!</v>
      </c>
      <c r="AY35" s="126" t="e">
        <f t="shared" si="384"/>
        <v>#DIV/0!</v>
      </c>
      <c r="AZ35" s="126" t="e">
        <f t="shared" si="384"/>
        <v>#DIV/0!</v>
      </c>
      <c r="BA35" s="126" t="e">
        <f t="shared" si="384"/>
        <v>#DIV/0!</v>
      </c>
      <c r="BB35" s="175" t="e">
        <f t="shared" si="384"/>
        <v>#DIV/0!</v>
      </c>
      <c r="BC35" s="126" t="e">
        <f t="shared" si="384"/>
        <v>#DIV/0!</v>
      </c>
      <c r="BD35" s="126" t="e">
        <f t="shared" si="384"/>
        <v>#DIV/0!</v>
      </c>
      <c r="BE35" s="126" t="e">
        <f t="shared" si="384"/>
        <v>#DIV/0!</v>
      </c>
      <c r="BF35" s="126">
        <f t="shared" si="384"/>
        <v>1.4204081632653061</v>
      </c>
      <c r="BG35" s="126">
        <f t="shared" si="384"/>
        <v>8.6418918918918912</v>
      </c>
      <c r="BH35" s="175">
        <f t="shared" si="384"/>
        <v>1.0689719626168224</v>
      </c>
      <c r="BI35" s="175">
        <f t="shared" si="384"/>
        <v>0.72020612570764986</v>
      </c>
      <c r="BJ35" s="126" t="e">
        <f t="shared" si="384"/>
        <v>#DIV/0!</v>
      </c>
      <c r="BK35" s="126">
        <f t="shared" si="384"/>
        <v>0.72020612570764986</v>
      </c>
      <c r="BM35" s="126" t="e">
        <f t="shared" ref="BM35" si="386">BM30/BM27</f>
        <v>#DIV/0!</v>
      </c>
    </row>
    <row r="36" spans="1:65" s="178" customFormat="1">
      <c r="A36" s="128"/>
      <c r="B36" s="5" t="s">
        <v>327</v>
      </c>
      <c r="C36" s="11">
        <f>C27-C30</f>
        <v>3293</v>
      </c>
      <c r="D36" s="11">
        <f t="shared" ref="D36:BJ36" si="387">D27-D30</f>
        <v>399</v>
      </c>
      <c r="E36" s="11">
        <f t="shared" si="387"/>
        <v>354</v>
      </c>
      <c r="F36" s="11">
        <f t="shared" si="387"/>
        <v>121</v>
      </c>
      <c r="G36" s="11">
        <f t="shared" si="387"/>
        <v>27</v>
      </c>
      <c r="H36" s="11">
        <f t="shared" si="387"/>
        <v>0</v>
      </c>
      <c r="I36" s="11">
        <f t="shared" si="387"/>
        <v>0</v>
      </c>
      <c r="J36" s="11">
        <f t="shared" si="387"/>
        <v>0</v>
      </c>
      <c r="K36" s="11">
        <f t="shared" si="387"/>
        <v>0</v>
      </c>
      <c r="L36" s="11">
        <f t="shared" si="387"/>
        <v>0</v>
      </c>
      <c r="M36" s="11">
        <f t="shared" si="387"/>
        <v>11</v>
      </c>
      <c r="N36" s="11">
        <f t="shared" si="387"/>
        <v>0</v>
      </c>
      <c r="O36" s="11">
        <f t="shared" si="387"/>
        <v>0</v>
      </c>
      <c r="P36" s="11">
        <f t="shared" si="387"/>
        <v>9</v>
      </c>
      <c r="Q36" s="11">
        <f t="shared" si="387"/>
        <v>0</v>
      </c>
      <c r="R36" s="11">
        <f t="shared" si="387"/>
        <v>10</v>
      </c>
      <c r="S36" s="11">
        <f t="shared" si="387"/>
        <v>0</v>
      </c>
      <c r="T36" s="11">
        <f t="shared" si="387"/>
        <v>0</v>
      </c>
      <c r="U36" s="11">
        <f t="shared" si="387"/>
        <v>0</v>
      </c>
      <c r="V36" s="11">
        <f t="shared" si="387"/>
        <v>0</v>
      </c>
      <c r="W36" s="11">
        <f t="shared" si="387"/>
        <v>0</v>
      </c>
      <c r="X36" s="11">
        <f t="shared" si="387"/>
        <v>0</v>
      </c>
      <c r="Y36" s="11">
        <f t="shared" si="387"/>
        <v>0</v>
      </c>
      <c r="Z36" s="11">
        <f t="shared" si="387"/>
        <v>0</v>
      </c>
      <c r="AA36" s="11">
        <f t="shared" si="387"/>
        <v>0</v>
      </c>
      <c r="AB36" s="11">
        <f t="shared" si="387"/>
        <v>0</v>
      </c>
      <c r="AC36" s="11">
        <f t="shared" si="387"/>
        <v>0</v>
      </c>
      <c r="AD36" s="11">
        <f t="shared" si="387"/>
        <v>4224</v>
      </c>
      <c r="AE36" s="11">
        <f t="shared" si="387"/>
        <v>-7</v>
      </c>
      <c r="AF36" s="11">
        <f t="shared" si="387"/>
        <v>0</v>
      </c>
      <c r="AG36" s="11">
        <f t="shared" si="387"/>
        <v>0</v>
      </c>
      <c r="AH36" s="11">
        <f t="shared" si="387"/>
        <v>0</v>
      </c>
      <c r="AI36" s="11">
        <f t="shared" si="387"/>
        <v>0</v>
      </c>
      <c r="AJ36" s="11">
        <f t="shared" si="387"/>
        <v>0</v>
      </c>
      <c r="AK36" s="11">
        <f t="shared" si="387"/>
        <v>0</v>
      </c>
      <c r="AL36" s="11">
        <f t="shared" si="387"/>
        <v>158</v>
      </c>
      <c r="AM36" s="11">
        <f t="shared" si="387"/>
        <v>0</v>
      </c>
      <c r="AN36" s="11">
        <f t="shared" si="387"/>
        <v>0</v>
      </c>
      <c r="AO36" s="11">
        <f t="shared" si="387"/>
        <v>-170</v>
      </c>
      <c r="AP36" s="11">
        <f t="shared" si="387"/>
        <v>2015</v>
      </c>
      <c r="AQ36" s="11">
        <f t="shared" si="387"/>
        <v>0</v>
      </c>
      <c r="AR36" s="11">
        <f t="shared" si="387"/>
        <v>0</v>
      </c>
      <c r="AS36" s="11">
        <f t="shared" si="387"/>
        <v>0</v>
      </c>
      <c r="AT36" s="11">
        <f t="shared" si="387"/>
        <v>0</v>
      </c>
      <c r="AU36" s="11">
        <f t="shared" si="387"/>
        <v>0</v>
      </c>
      <c r="AV36" s="11">
        <f t="shared" si="387"/>
        <v>0</v>
      </c>
      <c r="AW36" s="11">
        <f t="shared" si="387"/>
        <v>0</v>
      </c>
      <c r="AX36" s="11">
        <f t="shared" si="387"/>
        <v>0</v>
      </c>
      <c r="AY36" s="11">
        <f t="shared" si="387"/>
        <v>0</v>
      </c>
      <c r="AZ36" s="11">
        <f t="shared" si="387"/>
        <v>0</v>
      </c>
      <c r="BA36" s="11">
        <f t="shared" si="387"/>
        <v>0</v>
      </c>
      <c r="BB36" s="11">
        <f t="shared" si="387"/>
        <v>0</v>
      </c>
      <c r="BC36" s="11">
        <f t="shared" si="387"/>
        <v>0</v>
      </c>
      <c r="BD36" s="11">
        <f t="shared" si="387"/>
        <v>0</v>
      </c>
      <c r="BE36" s="11">
        <f t="shared" si="387"/>
        <v>0</v>
      </c>
      <c r="BF36" s="11">
        <f t="shared" si="387"/>
        <v>-103</v>
      </c>
      <c r="BG36" s="11">
        <f t="shared" si="387"/>
        <v>-2262</v>
      </c>
      <c r="BH36" s="11">
        <f t="shared" si="387"/>
        <v>-369</v>
      </c>
      <c r="BI36" s="11">
        <f t="shared" si="387"/>
        <v>3855</v>
      </c>
      <c r="BJ36" s="11">
        <f t="shared" si="387"/>
        <v>0</v>
      </c>
      <c r="BK36" s="11">
        <f t="shared" ref="BK36" si="388">BK27-BK30</f>
        <v>3855</v>
      </c>
      <c r="BL36" s="11">
        <f t="shared" ref="BL36:BM36" si="389">BL30-BL27</f>
        <v>9920</v>
      </c>
      <c r="BM36" s="11">
        <f t="shared" si="389"/>
        <v>5719</v>
      </c>
    </row>
    <row r="37" spans="1:65" s="178" customFormat="1">
      <c r="A37" s="128"/>
      <c r="B37" s="5"/>
      <c r="C37" s="5"/>
      <c r="D37" s="5"/>
      <c r="E37" s="5"/>
      <c r="F37" s="5"/>
      <c r="G37" s="5"/>
      <c r="H37" s="5"/>
      <c r="I37" s="5"/>
      <c r="J37" s="5"/>
      <c r="K37" s="5"/>
      <c r="L37" s="5"/>
      <c r="M37" s="5"/>
      <c r="N37" s="5"/>
      <c r="O37" s="5"/>
      <c r="P37" s="5"/>
      <c r="Q37" s="5"/>
      <c r="R37" s="5"/>
      <c r="S37" s="5"/>
      <c r="T37" s="5"/>
      <c r="U37" s="5"/>
      <c r="V37" s="16"/>
      <c r="W37" s="5"/>
      <c r="X37" s="5"/>
      <c r="Y37" s="5"/>
      <c r="Z37" s="5"/>
      <c r="AA37" s="5"/>
      <c r="AB37" s="5"/>
      <c r="AC37" s="16"/>
      <c r="AD37" s="214"/>
      <c r="AE37" s="5"/>
      <c r="AF37" s="5"/>
      <c r="AG37" s="5"/>
      <c r="AH37" s="5"/>
      <c r="AI37" s="5"/>
      <c r="AJ37" s="5"/>
      <c r="AK37" s="5"/>
      <c r="AL37" s="5"/>
      <c r="AM37" s="5"/>
      <c r="AN37" s="5"/>
      <c r="AO37" s="16"/>
      <c r="AP37" s="5"/>
      <c r="AQ37" s="16"/>
      <c r="AR37" s="5"/>
      <c r="AS37" s="5"/>
      <c r="AT37" s="5"/>
      <c r="AU37" s="5"/>
      <c r="AV37" s="5"/>
      <c r="AW37" s="6"/>
      <c r="AX37" s="5"/>
      <c r="AY37" s="5"/>
      <c r="AZ37" s="5"/>
      <c r="BA37" s="5"/>
      <c r="BB37" s="16"/>
      <c r="BC37" s="5"/>
      <c r="BD37" s="5"/>
      <c r="BE37" s="5"/>
      <c r="BF37" s="5"/>
      <c r="BG37" s="5"/>
      <c r="BH37" s="16"/>
      <c r="BI37" s="214"/>
      <c r="BJ37" s="5"/>
      <c r="BK37" s="48"/>
    </row>
    <row r="38" spans="1:65" s="176" customFormat="1">
      <c r="A38" s="15" t="s">
        <v>132</v>
      </c>
      <c r="B38" s="9" t="s">
        <v>334</v>
      </c>
      <c r="C38" s="256">
        <v>200874</v>
      </c>
      <c r="D38" s="256">
        <v>93791</v>
      </c>
      <c r="E38" s="256">
        <v>8120</v>
      </c>
      <c r="F38" s="256">
        <v>29100</v>
      </c>
      <c r="G38" s="256">
        <v>13268</v>
      </c>
      <c r="H38" s="256">
        <v>0</v>
      </c>
      <c r="I38" s="256">
        <v>0</v>
      </c>
      <c r="J38" s="256">
        <v>0</v>
      </c>
      <c r="K38" s="256">
        <v>389</v>
      </c>
      <c r="L38" s="256">
        <v>6926</v>
      </c>
      <c r="M38" s="256">
        <v>3076</v>
      </c>
      <c r="N38" s="256">
        <v>176</v>
      </c>
      <c r="O38" s="256">
        <v>610</v>
      </c>
      <c r="P38" s="256">
        <v>5789</v>
      </c>
      <c r="Q38" s="256">
        <v>0</v>
      </c>
      <c r="R38" s="256">
        <v>470</v>
      </c>
      <c r="S38" s="256">
        <v>0</v>
      </c>
      <c r="T38" s="256">
        <v>0</v>
      </c>
      <c r="U38" s="256">
        <v>0</v>
      </c>
      <c r="V38" s="256">
        <v>73466</v>
      </c>
      <c r="W38" s="256">
        <v>0</v>
      </c>
      <c r="X38" s="256">
        <v>0</v>
      </c>
      <c r="Y38" s="256">
        <v>0</v>
      </c>
      <c r="Z38" s="256">
        <v>0</v>
      </c>
      <c r="AA38" s="256">
        <v>0</v>
      </c>
      <c r="AB38" s="256">
        <v>0</v>
      </c>
      <c r="AC38" s="256">
        <v>48425</v>
      </c>
      <c r="AD38" s="264">
        <f t="shared" ref="AD38:AD39" si="390">SUM(C38:AC38)</f>
        <v>484480</v>
      </c>
      <c r="AE38" s="256">
        <v>0</v>
      </c>
      <c r="AF38" s="256">
        <v>0</v>
      </c>
      <c r="AG38" s="256">
        <v>0</v>
      </c>
      <c r="AH38" s="256">
        <v>0</v>
      </c>
      <c r="AI38" s="256">
        <v>0</v>
      </c>
      <c r="AJ38" s="256">
        <v>0</v>
      </c>
      <c r="AK38" s="256">
        <v>98276</v>
      </c>
      <c r="AL38" s="256">
        <v>10502</v>
      </c>
      <c r="AM38" s="256">
        <v>0</v>
      </c>
      <c r="AN38" s="256">
        <v>0</v>
      </c>
      <c r="AO38" s="256">
        <v>24260</v>
      </c>
      <c r="AP38" s="256">
        <v>12866</v>
      </c>
      <c r="AQ38" s="256">
        <v>113370</v>
      </c>
      <c r="AR38" s="256">
        <v>0</v>
      </c>
      <c r="AS38" s="256">
        <v>0</v>
      </c>
      <c r="AT38" s="256">
        <v>0</v>
      </c>
      <c r="AU38" s="256">
        <v>0</v>
      </c>
      <c r="AV38" s="256">
        <v>0</v>
      </c>
      <c r="AW38" s="256">
        <v>0</v>
      </c>
      <c r="AX38" s="256">
        <v>0</v>
      </c>
      <c r="AY38" s="256">
        <v>0</v>
      </c>
      <c r="AZ38" s="256">
        <v>0</v>
      </c>
      <c r="BA38" s="256">
        <v>0</v>
      </c>
      <c r="BB38" s="256">
        <v>39690</v>
      </c>
      <c r="BC38" s="256">
        <v>821</v>
      </c>
      <c r="BD38" s="256">
        <v>843</v>
      </c>
      <c r="BE38" s="256">
        <v>0</v>
      </c>
      <c r="BF38" s="256">
        <v>2451</v>
      </c>
      <c r="BG38" s="256">
        <v>161</v>
      </c>
      <c r="BH38" s="262">
        <f>SUM(AE38:BG38)</f>
        <v>303240</v>
      </c>
      <c r="BI38" s="123">
        <f>AD38+BH38</f>
        <v>787720</v>
      </c>
      <c r="BJ38" s="263">
        <v>25343</v>
      </c>
      <c r="BK38" s="264">
        <f t="shared" ref="BK38:BK39" si="391">BI38-BJ38</f>
        <v>762377</v>
      </c>
      <c r="BL38" s="176">
        <v>4</v>
      </c>
      <c r="BM38" s="261"/>
    </row>
    <row r="39" spans="1:65" s="41" customFormat="1">
      <c r="A39" s="134"/>
      <c r="B39" s="207" t="s">
        <v>340</v>
      </c>
      <c r="C39" s="10">
        <v>152027</v>
      </c>
      <c r="D39" s="10">
        <v>71823</v>
      </c>
      <c r="E39" s="10">
        <v>5508</v>
      </c>
      <c r="F39" s="10">
        <v>20736</v>
      </c>
      <c r="G39" s="10">
        <v>9384</v>
      </c>
      <c r="H39" s="10">
        <v>0</v>
      </c>
      <c r="I39" s="10">
        <v>0</v>
      </c>
      <c r="J39" s="10">
        <f>IF('[1]Upto Month Current'!$E$11="",0,'[1]Upto Month Current'!$E$11)</f>
        <v>0</v>
      </c>
      <c r="K39" s="10">
        <v>33</v>
      </c>
      <c r="L39" s="10">
        <v>4889</v>
      </c>
      <c r="M39" s="10">
        <v>1527</v>
      </c>
      <c r="N39" s="10">
        <v>85</v>
      </c>
      <c r="O39" s="10">
        <v>393</v>
      </c>
      <c r="P39" s="10">
        <v>2789</v>
      </c>
      <c r="Q39" s="10">
        <v>0</v>
      </c>
      <c r="R39" s="10">
        <v>355</v>
      </c>
      <c r="S39" s="10">
        <f>IF('[1]Upto Month Current'!$E$26="",0,'[1]Upto Month Current'!$E$26)</f>
        <v>0</v>
      </c>
      <c r="T39" s="10">
        <f>IF('[1]Upto Month Current'!$E$27="",0,'[1]Upto Month Current'!$E$27)</f>
        <v>0</v>
      </c>
      <c r="U39" s="10">
        <v>0</v>
      </c>
      <c r="V39" s="10">
        <v>46857</v>
      </c>
      <c r="W39" s="10">
        <v>0</v>
      </c>
      <c r="X39" s="10">
        <v>0</v>
      </c>
      <c r="Y39" s="10">
        <f>IF('[1]Upto Month Current'!$E$42="",0,'[1]Upto Month Current'!$E$42)</f>
        <v>0</v>
      </c>
      <c r="Z39" s="10">
        <f>IF('[1]Upto Month Current'!$E$43="",0,'[1]Upto Month Current'!$E$43)</f>
        <v>0</v>
      </c>
      <c r="AA39" s="10">
        <f>IF('[1]Upto Month Current'!$E$44="",0,'[1]Upto Month Current'!$E$44)</f>
        <v>0</v>
      </c>
      <c r="AB39" s="10">
        <v>0</v>
      </c>
      <c r="AC39" s="10">
        <v>78750</v>
      </c>
      <c r="AD39" s="121">
        <f t="shared" si="390"/>
        <v>395156</v>
      </c>
      <c r="AE39" s="10">
        <f>IF('[1]Upto Month Current'!$E$19="",0,'[1]Upto Month Current'!$E$19)</f>
        <v>0</v>
      </c>
      <c r="AF39" s="10">
        <f>IF('[1]Upto Month Current'!$E$20="",0,'[1]Upto Month Current'!$E$20)</f>
        <v>0</v>
      </c>
      <c r="AG39" s="10">
        <f>IF('[1]Upto Month Current'!$E$22="",0,'[1]Upto Month Current'!$E$22)</f>
        <v>0</v>
      </c>
      <c r="AH39" s="10">
        <v>0</v>
      </c>
      <c r="AI39" s="10">
        <v>0</v>
      </c>
      <c r="AJ39" s="10">
        <f>IF('[1]Upto Month Current'!$E$25="",0,'[1]Upto Month Current'!$E$25)</f>
        <v>0</v>
      </c>
      <c r="AK39" s="10">
        <v>95741</v>
      </c>
      <c r="AL39" s="10">
        <v>6741</v>
      </c>
      <c r="AM39" s="10">
        <f>IF('[1]Upto Month Current'!$E$31="",0,'[1]Upto Month Current'!$E$31)</f>
        <v>0</v>
      </c>
      <c r="AN39" s="10">
        <f>IF('[1]Upto Month Current'!$E$32="",0,'[1]Upto Month Current'!$E$32)</f>
        <v>0</v>
      </c>
      <c r="AO39" s="10">
        <v>17888</v>
      </c>
      <c r="AP39" s="10">
        <v>43676</v>
      </c>
      <c r="AQ39" s="10">
        <v>73072</v>
      </c>
      <c r="AR39" s="10">
        <f>IF('[1]Upto Month Current'!$E$37="",0,'[1]Upto Month Current'!$E$37)</f>
        <v>0</v>
      </c>
      <c r="AS39" s="10">
        <v>0</v>
      </c>
      <c r="AT39" s="10">
        <v>0</v>
      </c>
      <c r="AU39" s="10">
        <f>IF('[1]Upto Month Current'!$E$41="",0,'[1]Upto Month Current'!$E$41)</f>
        <v>0</v>
      </c>
      <c r="AV39" s="10">
        <v>0</v>
      </c>
      <c r="AW39" s="10">
        <f>IF('[1]Upto Month Current'!$E$45="",0,'[1]Upto Month Current'!$E$45)</f>
        <v>0</v>
      </c>
      <c r="AX39" s="10">
        <f>IF('[1]Upto Month Current'!$E$46="",0,'[1]Upto Month Current'!$E$46)</f>
        <v>0</v>
      </c>
      <c r="AY39" s="10">
        <f>IF('[1]Upto Month Current'!$E$47="",0,'[1]Upto Month Current'!$E$47)</f>
        <v>0</v>
      </c>
      <c r="AZ39" s="10">
        <v>0</v>
      </c>
      <c r="BA39" s="10">
        <f>IF('[1]Upto Month Current'!$E$50="",0,'[1]Upto Month Current'!$E$50)</f>
        <v>0</v>
      </c>
      <c r="BB39" s="10">
        <v>75723</v>
      </c>
      <c r="BC39" s="10">
        <v>870</v>
      </c>
      <c r="BD39" s="10">
        <v>880</v>
      </c>
      <c r="BE39" s="10">
        <v>0</v>
      </c>
      <c r="BF39" s="10">
        <v>2324</v>
      </c>
      <c r="BG39" s="10">
        <v>108</v>
      </c>
      <c r="BH39" s="10">
        <f>SUM(AE39:BG39)</f>
        <v>317023</v>
      </c>
      <c r="BI39" s="241">
        <f>AD39+BH39</f>
        <v>712179</v>
      </c>
      <c r="BJ39" s="10">
        <v>8536</v>
      </c>
      <c r="BK39" s="10">
        <f t="shared" si="391"/>
        <v>703643</v>
      </c>
      <c r="BM39" s="208"/>
    </row>
    <row r="40" spans="1:65">
      <c r="A40" s="128"/>
      <c r="B40" s="12" t="s">
        <v>341</v>
      </c>
      <c r="C40" s="9">
        <f>IF('Upto Month COPPY'!$E$4="",0,'Upto Month COPPY'!$E$4)</f>
        <v>168952</v>
      </c>
      <c r="D40" s="9">
        <f>IF('Upto Month COPPY'!$E$5="",0,'Upto Month COPPY'!$E$5)</f>
        <v>63880</v>
      </c>
      <c r="E40" s="9">
        <f>IF('Upto Month COPPY'!$E$6="",0,'Upto Month COPPY'!$E$6)</f>
        <v>8120</v>
      </c>
      <c r="F40" s="9">
        <f>IF('Upto Month COPPY'!$E$7="",0,'Upto Month COPPY'!$E$7)</f>
        <v>24035</v>
      </c>
      <c r="G40" s="9">
        <f>IF('Upto Month COPPY'!$E$8="",0,'Upto Month COPPY'!$E$8)</f>
        <v>10784</v>
      </c>
      <c r="H40" s="9">
        <f>IF('Upto Month COPPY'!$E$9="",0,'Upto Month COPPY'!$E$9)</f>
        <v>0</v>
      </c>
      <c r="I40" s="9">
        <f>IF('Upto Month COPPY'!$E$10="",0,'Upto Month COPPY'!$E$10)</f>
        <v>0</v>
      </c>
      <c r="J40" s="9">
        <f>IF('Upto Month COPPY'!$E$11="",0,'Upto Month COPPY'!$E$11)</f>
        <v>0</v>
      </c>
      <c r="K40" s="9">
        <f>IF('Upto Month COPPY'!$E$12="",0,'Upto Month COPPY'!$E$12)</f>
        <v>509</v>
      </c>
      <c r="L40" s="9">
        <f>IF('Upto Month COPPY'!$E$13="",0,'Upto Month COPPY'!$E$13)</f>
        <v>4516</v>
      </c>
      <c r="M40" s="9">
        <f>IF('Upto Month COPPY'!$E$14="",0,'Upto Month COPPY'!$E$14)</f>
        <v>4228</v>
      </c>
      <c r="N40" s="9">
        <f>IF('Upto Month COPPY'!$E$15="",0,'Upto Month COPPY'!$E$15)</f>
        <v>175</v>
      </c>
      <c r="O40" s="9">
        <f>IF('Upto Month COPPY'!$E$16="",0,'Upto Month COPPY'!$E$16)</f>
        <v>502</v>
      </c>
      <c r="P40" s="9">
        <f>IF('Upto Month COPPY'!$E$17="",0,'Upto Month COPPY'!$E$17)</f>
        <v>5667</v>
      </c>
      <c r="Q40" s="9">
        <f>IF('Upto Month COPPY'!$E$18="",0,'Upto Month COPPY'!$E$18)</f>
        <v>0</v>
      </c>
      <c r="R40" s="9">
        <f>IF('Upto Month COPPY'!$E$21="",0,'Upto Month COPPY'!$E$21)</f>
        <v>657</v>
      </c>
      <c r="S40" s="9">
        <f>IF('Upto Month COPPY'!$E$26="",0,'Upto Month COPPY'!$E$26)</f>
        <v>0</v>
      </c>
      <c r="T40" s="9">
        <f>IF('Upto Month COPPY'!$E$27="",0,'Upto Month COPPY'!$E$27)</f>
        <v>0</v>
      </c>
      <c r="U40" s="9">
        <f>IF('Upto Month COPPY'!$E$30="",0,'Upto Month COPPY'!$E$30)</f>
        <v>0</v>
      </c>
      <c r="V40" s="9">
        <f>IF('Upto Month COPPY'!$E$35="",0,'Upto Month COPPY'!$E$35)</f>
        <v>69291</v>
      </c>
      <c r="W40" s="9">
        <f>IF('Upto Month COPPY'!$E$39="",0,'Upto Month COPPY'!$E$39)</f>
        <v>0</v>
      </c>
      <c r="X40" s="9">
        <f>IF('Upto Month COPPY'!$E$40="",0,'Upto Month COPPY'!$E$40)</f>
        <v>0</v>
      </c>
      <c r="Y40" s="9">
        <f>IF('Upto Month COPPY'!$E$42="",0,'Upto Month COPPY'!$E$42)</f>
        <v>0</v>
      </c>
      <c r="Z40" s="9">
        <f>IF('Upto Month COPPY'!$E$43="",0,'Upto Month COPPY'!$E$43)</f>
        <v>0</v>
      </c>
      <c r="AA40" s="9">
        <f>IF('Upto Month COPPY'!$E$44="",0,'Upto Month COPPY'!$E$44)</f>
        <v>18</v>
      </c>
      <c r="AB40" s="9">
        <f>IF('Upto Month COPPY'!$E$48="",0,'Upto Month COPPY'!$E$48)</f>
        <v>0</v>
      </c>
      <c r="AC40" s="9">
        <f>IF('Upto Month COPPY'!$E$51="",0,'Upto Month COPPY'!$E$51)</f>
        <v>52250</v>
      </c>
      <c r="AD40" s="264">
        <f t="shared" ref="AD40:AD41" si="392">SUM(C40:AC40)</f>
        <v>413584</v>
      </c>
      <c r="AE40" s="9">
        <f>IF('Upto Month COPPY'!$E$19="",0,'Upto Month COPPY'!$E$19)</f>
        <v>0</v>
      </c>
      <c r="AF40" s="9">
        <f>IF('Upto Month COPPY'!$E$20="",0,'Upto Month COPPY'!$E$20)</f>
        <v>0</v>
      </c>
      <c r="AG40" s="9">
        <f>IF('Upto Month COPPY'!$E$22="",0,'Upto Month COPPY'!$E$22)</f>
        <v>0</v>
      </c>
      <c r="AH40" s="9">
        <f>IF('Upto Month COPPY'!$E$23="",0,'Upto Month COPPY'!$E$23)</f>
        <v>0</v>
      </c>
      <c r="AI40" s="9">
        <f>IF('Upto Month COPPY'!$E$24="",0,'Upto Month COPPY'!$E$24)</f>
        <v>0</v>
      </c>
      <c r="AJ40" s="9">
        <f>IF('Upto Month COPPY'!$E$25="",0,'Upto Month COPPY'!$E$25)</f>
        <v>0</v>
      </c>
      <c r="AK40" s="9">
        <f>IF('Upto Month COPPY'!$E$28="",0,'Upto Month COPPY'!$E$28)</f>
        <v>75685</v>
      </c>
      <c r="AL40" s="9">
        <f>IF('Upto Month COPPY'!$E$29="",0,'Upto Month COPPY'!$E$29)</f>
        <v>4278</v>
      </c>
      <c r="AM40" s="9">
        <f>IF('Upto Month COPPY'!$E$31="",0,'Upto Month COPPY'!$E$31)</f>
        <v>0</v>
      </c>
      <c r="AN40" s="9">
        <f>IF('Upto Month COPPY'!$E$32="",0,'Upto Month COPPY'!$E$32)</f>
        <v>0</v>
      </c>
      <c r="AO40" s="9">
        <f>IF('Upto Month COPPY'!$E$33="",0,'Upto Month COPPY'!$E$33)</f>
        <v>19782</v>
      </c>
      <c r="AP40" s="9">
        <f>IF('Upto Month COPPY'!$E$34="",0,'Upto Month COPPY'!$E$34)</f>
        <v>70527</v>
      </c>
      <c r="AQ40" s="9">
        <f>IF('Upto Month COPPY'!$E$36="",0,'Upto Month COPPY'!$E$36)</f>
        <v>75681</v>
      </c>
      <c r="AR40" s="9">
        <f>IF('Upto Month COPPY'!$E$37="",0,'Upto Month COPPY'!$E$37)</f>
        <v>0</v>
      </c>
      <c r="AS40" s="9">
        <v>0</v>
      </c>
      <c r="AT40" s="9">
        <f>IF('Upto Month COPPY'!$E$38="",0,'Upto Month COPPY'!$E$38)</f>
        <v>0</v>
      </c>
      <c r="AU40" s="9">
        <f>IF('Upto Month COPPY'!$E$41="",0,'Upto Month COPPY'!$E$41)</f>
        <v>0</v>
      </c>
      <c r="AV40" s="9">
        <v>0</v>
      </c>
      <c r="AW40" s="9">
        <f>IF('Upto Month COPPY'!$E$45="",0,'Upto Month COPPY'!$E$45)</f>
        <v>0</v>
      </c>
      <c r="AX40" s="9">
        <f>IF('Upto Month COPPY'!$E$46="",0,'Upto Month COPPY'!$E$46)</f>
        <v>0</v>
      </c>
      <c r="AY40" s="9">
        <f>IF('Upto Month COPPY'!$E$47="",0,'Upto Month COPPY'!$E$47)</f>
        <v>0</v>
      </c>
      <c r="AZ40" s="9">
        <f>IF('Upto Month COPPY'!$E$49="",0,'Upto Month COPPY'!$E$49)</f>
        <v>0</v>
      </c>
      <c r="BA40" s="9">
        <f>IF('Upto Month COPPY'!$E$50="",0,'Upto Month COPPY'!$E$50)</f>
        <v>0</v>
      </c>
      <c r="BB40" s="9">
        <f>IF('Upto Month COPPY'!$E$52="",0,'Upto Month COPPY'!$E$52)</f>
        <v>28109</v>
      </c>
      <c r="BC40" s="9">
        <f>IF('Upto Month COPPY'!$E$53="",0,'Upto Month COPPY'!$E$53)</f>
        <v>438</v>
      </c>
      <c r="BD40" s="9">
        <f>IF('Upto Month COPPY'!$E$54="",0,'Upto Month COPPY'!$E$54)</f>
        <v>438</v>
      </c>
      <c r="BE40" s="9">
        <f>IF('Upto Month COPPY'!$E$55="",0,'Upto Month COPPY'!$E$55)</f>
        <v>0</v>
      </c>
      <c r="BF40" s="9">
        <f>IF('Upto Month COPPY'!$E$56="",0,'Upto Month COPPY'!$E$56)</f>
        <v>1115</v>
      </c>
      <c r="BG40" s="9">
        <f>IF('Upto Month COPPY'!$E$58="",0,'Upto Month COPPY'!$E$58)</f>
        <v>829</v>
      </c>
      <c r="BH40" s="9">
        <f>SUM(AE40:BG40)</f>
        <v>276882</v>
      </c>
      <c r="BI40" s="258">
        <f>AD40+BH40</f>
        <v>690466</v>
      </c>
      <c r="BJ40" s="9">
        <f>IF('Upto Month COPPY'!$E$60="",0,'Upto Month COPPY'!$E$60)</f>
        <v>21519</v>
      </c>
      <c r="BK40" s="9">
        <f t="shared" ref="BK40:BK41" si="393">BI40-BJ40</f>
        <v>668947</v>
      </c>
      <c r="BL40">
        <f>'Upto Month COPPY'!$E$61</f>
        <v>668946</v>
      </c>
      <c r="BM40" s="30">
        <f t="shared" ref="BM40:BM44" si="394">BK40-AD40</f>
        <v>255363</v>
      </c>
    </row>
    <row r="41" spans="1:65">
      <c r="A41" s="128"/>
      <c r="B41" s="180" t="s">
        <v>342</v>
      </c>
      <c r="C41" s="9">
        <f>IF('Upto Month Current'!$E$4="",0,'Upto Month Current'!$E$4)</f>
        <v>183793</v>
      </c>
      <c r="D41" s="9">
        <f>IF('Upto Month Current'!$E$5="",0,'Upto Month Current'!$E$5)</f>
        <v>84244</v>
      </c>
      <c r="E41" s="9">
        <f>IF('Upto Month Current'!$E$6="",0,'Upto Month Current'!$E$6)</f>
        <v>8272</v>
      </c>
      <c r="F41" s="9">
        <f>IF('Upto Month Current'!$E$7="",0,'Upto Month Current'!$E$7)</f>
        <v>27491</v>
      </c>
      <c r="G41" s="9">
        <f>IF('Upto Month Current'!$E$8="",0,'Upto Month Current'!$E$8)</f>
        <v>12984</v>
      </c>
      <c r="H41" s="9">
        <f>IF('Upto Month Current'!$E$9="",0,'Upto Month Current'!$E$9)</f>
        <v>0</v>
      </c>
      <c r="I41" s="9">
        <f>IF('Upto Month Current'!$E$10="",0,'Upto Month Current'!$E$10)</f>
        <v>0</v>
      </c>
      <c r="J41" s="9">
        <f>IF('Upto Month Current'!$E$11="",0,'Upto Month Current'!$E$11)</f>
        <v>0</v>
      </c>
      <c r="K41" s="9">
        <f>IF('Upto Month Current'!$E$12="",0,'Upto Month Current'!$E$12)</f>
        <v>705</v>
      </c>
      <c r="L41" s="9">
        <f>IF('Upto Month Current'!$E$13="",0,'Upto Month Current'!$E$13)</f>
        <v>6318</v>
      </c>
      <c r="M41" s="9">
        <f>IF('Upto Month Current'!$E$14="",0,'Upto Month Current'!$E$14)</f>
        <v>4565</v>
      </c>
      <c r="N41" s="9">
        <f>IF('Upto Month Current'!$E$15="",0,'Upto Month Current'!$E$15)</f>
        <v>111</v>
      </c>
      <c r="O41" s="9">
        <f>IF('Upto Month Current'!$E$16="",0,'Upto Month Current'!$E$16)</f>
        <v>851</v>
      </c>
      <c r="P41" s="9">
        <f>IF('Upto Month Current'!$E$17="",0,'Upto Month Current'!$E$17)</f>
        <v>5034</v>
      </c>
      <c r="Q41" s="9">
        <f>IF('Upto Month Current'!$E$18="",0,'Upto Month Current'!$E$18)</f>
        <v>0</v>
      </c>
      <c r="R41" s="9">
        <f>IF('Upto Month Current'!$E$21="",0,'Upto Month Current'!$E$21)</f>
        <v>718</v>
      </c>
      <c r="S41" s="9">
        <f>IF('Upto Month Current'!$E$26="",0,'Upto Month Current'!$E$26)</f>
        <v>0</v>
      </c>
      <c r="T41" s="9">
        <f>IF('Upto Month Current'!$E$27="",0,'Upto Month Current'!$E$27)</f>
        <v>0</v>
      </c>
      <c r="U41" s="9">
        <f>IF('Upto Month Current'!$E$30="",0,'Upto Month Current'!$E$30)</f>
        <v>0</v>
      </c>
      <c r="V41" s="9">
        <f>IF('Upto Month Current'!$E$35="",0,'Upto Month Current'!$E$35)</f>
        <v>64303</v>
      </c>
      <c r="W41" s="9">
        <f>IF('Upto Month Current'!$E$39="",0,'Upto Month Current'!$E$39)</f>
        <v>0</v>
      </c>
      <c r="X41" s="9">
        <f>IF('Upto Month Current'!$E$40="",0,'Upto Month Current'!$E$40)</f>
        <v>0</v>
      </c>
      <c r="Y41" s="9">
        <f>IF('Upto Month Current'!$E$42="",0,'Upto Month Current'!$E$42)</f>
        <v>0</v>
      </c>
      <c r="Z41" s="9">
        <f>IF('Upto Month Current'!$E$43="",0,'Upto Month Current'!$E$43)</f>
        <v>0</v>
      </c>
      <c r="AA41" s="9">
        <f>IF('Upto Month Current'!$E$44="",0,'Upto Month Current'!$E$44)</f>
        <v>0</v>
      </c>
      <c r="AB41" s="9">
        <f>IF('Upto Month Current'!$E$48="",0,'Upto Month Current'!$E$48)</f>
        <v>0</v>
      </c>
      <c r="AC41" s="9">
        <f>IF('Upto Month Current'!$E$51="",0,'Upto Month Current'!$E$51)</f>
        <v>42957</v>
      </c>
      <c r="AD41" s="264">
        <f t="shared" si="392"/>
        <v>442346</v>
      </c>
      <c r="AE41" s="9">
        <f>IF('Upto Month Current'!$E$19="",0,'Upto Month Current'!$E$19)</f>
        <v>0</v>
      </c>
      <c r="AF41" s="9">
        <f>IF('Upto Month Current'!$E$20="",0,'Upto Month Current'!$E$20)</f>
        <v>0</v>
      </c>
      <c r="AG41" s="9">
        <f>IF('Upto Month Current'!$E$22="",0,'Upto Month Current'!$E$22)</f>
        <v>568</v>
      </c>
      <c r="AH41" s="9">
        <f>IF('Upto Month Current'!$E$23="",0,'Upto Month Current'!$E$23)</f>
        <v>0</v>
      </c>
      <c r="AI41" s="9">
        <f>IF('Upto Month Current'!$E$24="",0,'Upto Month Current'!$E$24)</f>
        <v>0</v>
      </c>
      <c r="AJ41" s="9">
        <f>IF('Upto Month Current'!$E$25="",0,'Upto Month Current'!$E$25)</f>
        <v>0</v>
      </c>
      <c r="AK41" s="9">
        <f>IF('Upto Month Current'!$E$28="",0,'Upto Month Current'!$E$28)</f>
        <v>111180</v>
      </c>
      <c r="AL41" s="9">
        <f>IF('Upto Month Current'!$E$29="",0,'Upto Month Current'!$E$29)</f>
        <v>9096</v>
      </c>
      <c r="AM41" s="9">
        <f>IF('Upto Month Current'!$E$31="",0,'Upto Month Current'!$E$31)</f>
        <v>0</v>
      </c>
      <c r="AN41" s="9">
        <f>IF('Upto Month Current'!$E$32="",0,'Upto Month Current'!$E$32)</f>
        <v>0</v>
      </c>
      <c r="AO41" s="9">
        <f>IF('Upto Month Current'!$E$33="",0,'Upto Month Current'!$E$33)</f>
        <v>16144</v>
      </c>
      <c r="AP41" s="9">
        <f>IF('Upto Month Current'!$E$34="",0,'Upto Month Current'!$E$34)</f>
        <v>33583</v>
      </c>
      <c r="AQ41" s="9">
        <f>IF('Upto Month Current'!$E$36="",0,'Upto Month Current'!$E$36)</f>
        <v>93019</v>
      </c>
      <c r="AR41" s="9">
        <f>IF('Upto Month Current'!$E$37="",0,'Upto Month Current'!$E$37)</f>
        <v>0</v>
      </c>
      <c r="AS41" s="9">
        <v>0</v>
      </c>
      <c r="AT41" s="9">
        <f>IF('Upto Month Current'!$E$38="",0,'Upto Month Current'!$E$38)</f>
        <v>0</v>
      </c>
      <c r="AU41" s="9">
        <f>IF('Upto Month Current'!$E$41="",0,'Upto Month Current'!$E$41)</f>
        <v>0</v>
      </c>
      <c r="AV41" s="9">
        <v>0</v>
      </c>
      <c r="AW41" s="9">
        <f>IF('Upto Month Current'!$E$45="",0,'Upto Month Current'!$E$45)</f>
        <v>0</v>
      </c>
      <c r="AX41" s="9">
        <f>IF('Upto Month Current'!$E$46="",0,'Upto Month Current'!$E$46)</f>
        <v>0</v>
      </c>
      <c r="AY41" s="9">
        <f>IF('Upto Month Current'!$E$47="",0,'Upto Month Current'!$E$47)</f>
        <v>0</v>
      </c>
      <c r="AZ41" s="9">
        <f>IF('Upto Month Current'!$E$49="",0,'Upto Month Current'!$E$49)</f>
        <v>0</v>
      </c>
      <c r="BA41" s="9">
        <f>IF('Upto Month Current'!$E$50="",0,'Upto Month Current'!$E$50)</f>
        <v>0</v>
      </c>
      <c r="BB41" s="9">
        <f>IF('Upto Month Current'!$E$52="",0,'Upto Month Current'!$E$52)</f>
        <v>53493</v>
      </c>
      <c r="BC41" s="9">
        <f>IF('Upto Month Current'!$E$53="",0,'Upto Month Current'!$E$53)</f>
        <v>791</v>
      </c>
      <c r="BD41" s="9">
        <f>IF('Upto Month Current'!$E$54="",0,'Upto Month Current'!$E$54)</f>
        <v>791</v>
      </c>
      <c r="BE41" s="9">
        <f>IF('Upto Month Current'!$E$55="",0,'Upto Month Current'!$E$55)</f>
        <v>0</v>
      </c>
      <c r="BF41" s="9">
        <f>IF('Upto Month Current'!$E$56="",0,'Upto Month Current'!$E$56)</f>
        <v>1373</v>
      </c>
      <c r="BG41" s="9">
        <f>IF('Upto Month Current'!$E$58="",0,'Upto Month Current'!$E$58)</f>
        <v>156</v>
      </c>
      <c r="BH41" s="9">
        <f>SUM(AE41:BG41)</f>
        <v>320194</v>
      </c>
      <c r="BI41" s="258">
        <f>AD41+BH41</f>
        <v>762540</v>
      </c>
      <c r="BJ41" s="9">
        <f>IF('Upto Month Current'!$E$60="",0,'Upto Month Current'!$E$60)</f>
        <v>26097</v>
      </c>
      <c r="BK41" s="49">
        <f t="shared" si="393"/>
        <v>736443</v>
      </c>
      <c r="BL41">
        <f>'Upto Month Current'!$E$61</f>
        <v>736442</v>
      </c>
      <c r="BM41" s="30">
        <f t="shared" si="394"/>
        <v>294097</v>
      </c>
    </row>
    <row r="42" spans="1:65">
      <c r="A42" s="128"/>
      <c r="B42" s="5" t="s">
        <v>126</v>
      </c>
      <c r="C42" s="11">
        <f>C41-C39</f>
        <v>31766</v>
      </c>
      <c r="D42" s="11">
        <f t="shared" ref="D42" si="395">D41-D39</f>
        <v>12421</v>
      </c>
      <c r="E42" s="11">
        <f t="shared" ref="E42" si="396">E41-E39</f>
        <v>2764</v>
      </c>
      <c r="F42" s="11">
        <f t="shared" ref="F42" si="397">F41-F39</f>
        <v>6755</v>
      </c>
      <c r="G42" s="11">
        <f t="shared" ref="G42" si="398">G41-G39</f>
        <v>3600</v>
      </c>
      <c r="H42" s="11">
        <f t="shared" ref="H42" si="399">H41-H39</f>
        <v>0</v>
      </c>
      <c r="I42" s="11">
        <f t="shared" ref="I42" si="400">I41-I39</f>
        <v>0</v>
      </c>
      <c r="J42" s="11">
        <f t="shared" ref="J42" si="401">J41-J39</f>
        <v>0</v>
      </c>
      <c r="K42" s="11">
        <f t="shared" ref="K42" si="402">K41-K39</f>
        <v>672</v>
      </c>
      <c r="L42" s="11">
        <f t="shared" ref="L42" si="403">L41-L39</f>
        <v>1429</v>
      </c>
      <c r="M42" s="11">
        <f t="shared" ref="M42" si="404">M41-M39</f>
        <v>3038</v>
      </c>
      <c r="N42" s="11">
        <f t="shared" ref="N42" si="405">N41-N39</f>
        <v>26</v>
      </c>
      <c r="O42" s="11">
        <f t="shared" ref="O42" si="406">O41-O39</f>
        <v>458</v>
      </c>
      <c r="P42" s="11">
        <f t="shared" ref="P42" si="407">P41-P39</f>
        <v>2245</v>
      </c>
      <c r="Q42" s="11">
        <f t="shared" ref="Q42" si="408">Q41-Q39</f>
        <v>0</v>
      </c>
      <c r="R42" s="11">
        <f t="shared" ref="R42" si="409">R41-R39</f>
        <v>363</v>
      </c>
      <c r="S42" s="11">
        <f t="shared" ref="S42" si="410">S41-S39</f>
        <v>0</v>
      </c>
      <c r="T42" s="11">
        <f t="shared" ref="T42:U42" si="411">T41-T39</f>
        <v>0</v>
      </c>
      <c r="U42" s="11">
        <f t="shared" si="411"/>
        <v>0</v>
      </c>
      <c r="V42" s="9">
        <f t="shared" ref="V42" si="412">V41-V39</f>
        <v>17446</v>
      </c>
      <c r="W42" s="11">
        <f t="shared" ref="W42" si="413">W41-W39</f>
        <v>0</v>
      </c>
      <c r="X42" s="11">
        <f t="shared" ref="X42" si="414">X41-X39</f>
        <v>0</v>
      </c>
      <c r="Y42" s="11">
        <f t="shared" ref="Y42" si="415">Y41-Y39</f>
        <v>0</v>
      </c>
      <c r="Z42" s="11">
        <f t="shared" ref="Z42" si="416">Z41-Z39</f>
        <v>0</v>
      </c>
      <c r="AA42" s="11">
        <f t="shared" ref="AA42:AD42" si="417">AA41-AA39</f>
        <v>0</v>
      </c>
      <c r="AB42" s="11">
        <f t="shared" si="417"/>
        <v>0</v>
      </c>
      <c r="AC42" s="9">
        <f t="shared" si="417"/>
        <v>-35793</v>
      </c>
      <c r="AD42" s="9">
        <f t="shared" si="417"/>
        <v>47190</v>
      </c>
      <c r="AE42" s="11">
        <f t="shared" ref="AE42" si="418">AE41-AE39</f>
        <v>0</v>
      </c>
      <c r="AF42" s="11">
        <f t="shared" ref="AF42" si="419">AF41-AF39</f>
        <v>0</v>
      </c>
      <c r="AG42" s="11">
        <f t="shared" ref="AG42" si="420">AG41-AG39</f>
        <v>568</v>
      </c>
      <c r="AH42" s="11">
        <f t="shared" ref="AH42" si="421">AH41-AH39</f>
        <v>0</v>
      </c>
      <c r="AI42" s="11">
        <f t="shared" ref="AI42" si="422">AI41-AI39</f>
        <v>0</v>
      </c>
      <c r="AJ42" s="11">
        <f t="shared" ref="AJ42" si="423">AJ41-AJ39</f>
        <v>0</v>
      </c>
      <c r="AK42" s="11">
        <f t="shared" ref="AK42" si="424">AK41-AK39</f>
        <v>15439</v>
      </c>
      <c r="AL42" s="11">
        <f t="shared" ref="AL42" si="425">AL41-AL39</f>
        <v>2355</v>
      </c>
      <c r="AM42" s="11">
        <f t="shared" ref="AM42" si="426">AM41-AM39</f>
        <v>0</v>
      </c>
      <c r="AN42" s="11">
        <f t="shared" ref="AN42" si="427">AN41-AN39</f>
        <v>0</v>
      </c>
      <c r="AO42" s="9">
        <f t="shared" ref="AO42" si="428">AO41-AO39</f>
        <v>-1744</v>
      </c>
      <c r="AP42" s="11">
        <f t="shared" ref="AP42" si="429">AP41-AP39</f>
        <v>-10093</v>
      </c>
      <c r="AQ42" s="9">
        <f t="shared" ref="AQ42" si="430">AQ41-AQ39</f>
        <v>19947</v>
      </c>
      <c r="AR42" s="11">
        <f t="shared" ref="AR42" si="431">AR41-AR39</f>
        <v>0</v>
      </c>
      <c r="AS42" s="11">
        <f t="shared" ref="AS42" si="432">AS41-AS39</f>
        <v>0</v>
      </c>
      <c r="AT42" s="11">
        <f t="shared" ref="AT42" si="433">AT41-AT39</f>
        <v>0</v>
      </c>
      <c r="AU42" s="11">
        <f t="shared" ref="AU42" si="434">AU41-AU39</f>
        <v>0</v>
      </c>
      <c r="AV42" s="11">
        <f t="shared" ref="AV42" si="435">AV41-AV39</f>
        <v>0</v>
      </c>
      <c r="AW42" s="11">
        <f t="shared" ref="AW42" si="436">AW41-AW39</f>
        <v>0</v>
      </c>
      <c r="AX42" s="11">
        <f t="shared" ref="AX42" si="437">AX41-AX39</f>
        <v>0</v>
      </c>
      <c r="AY42" s="11">
        <f t="shared" ref="AY42" si="438">AY41-AY39</f>
        <v>0</v>
      </c>
      <c r="AZ42" s="11">
        <f t="shared" ref="AZ42" si="439">AZ41-AZ39</f>
        <v>0</v>
      </c>
      <c r="BA42" s="11">
        <f t="shared" ref="BA42" si="440">BA41-BA39</f>
        <v>0</v>
      </c>
      <c r="BB42" s="9">
        <f t="shared" ref="BB42" si="441">BB41-BB39</f>
        <v>-22230</v>
      </c>
      <c r="BC42" s="11">
        <f t="shared" ref="BC42" si="442">BC41-BC39</f>
        <v>-79</v>
      </c>
      <c r="BD42" s="11">
        <f t="shared" ref="BD42" si="443">BD41-BD39</f>
        <v>-89</v>
      </c>
      <c r="BE42" s="11">
        <f t="shared" ref="BE42" si="444">BE41-BE39</f>
        <v>0</v>
      </c>
      <c r="BF42" s="11">
        <f t="shared" ref="BF42" si="445">BF41-BF39</f>
        <v>-951</v>
      </c>
      <c r="BG42" s="11">
        <f t="shared" ref="BG42:BH42" si="446">BG41-BG39</f>
        <v>48</v>
      </c>
      <c r="BH42" s="9">
        <f t="shared" si="446"/>
        <v>3171</v>
      </c>
      <c r="BI42" s="9">
        <f t="shared" ref="BI42" si="447">BI41-BI39</f>
        <v>50361</v>
      </c>
      <c r="BJ42" s="11">
        <f t="shared" ref="BJ42:BK42" si="448">BJ41-BJ39</f>
        <v>17561</v>
      </c>
      <c r="BK42" s="49">
        <f t="shared" si="448"/>
        <v>32800</v>
      </c>
      <c r="BM42" s="30">
        <f t="shared" si="394"/>
        <v>-14390</v>
      </c>
    </row>
    <row r="43" spans="1:65">
      <c r="A43" s="128"/>
      <c r="B43" s="5" t="s">
        <v>127</v>
      </c>
      <c r="C43" s="13">
        <f>C42/C39</f>
        <v>0.20894972603550685</v>
      </c>
      <c r="D43" s="13">
        <f t="shared" ref="D43" si="449">D42/D39</f>
        <v>0.17293903067262575</v>
      </c>
      <c r="E43" s="13">
        <f t="shared" ref="E43" si="450">E42/E39</f>
        <v>0.50181554103122727</v>
      </c>
      <c r="F43" s="13">
        <f t="shared" ref="F43" si="451">F42/F39</f>
        <v>0.32576195987654322</v>
      </c>
      <c r="G43" s="13">
        <f t="shared" ref="G43" si="452">G42/G39</f>
        <v>0.38363171355498721</v>
      </c>
      <c r="H43" s="13" t="e">
        <f t="shared" ref="H43" si="453">H42/H39</f>
        <v>#DIV/0!</v>
      </c>
      <c r="I43" s="13" t="e">
        <f t="shared" ref="I43" si="454">I42/I39</f>
        <v>#DIV/0!</v>
      </c>
      <c r="J43" s="13" t="e">
        <f t="shared" ref="J43" si="455">J42/J39</f>
        <v>#DIV/0!</v>
      </c>
      <c r="K43" s="13">
        <f t="shared" ref="K43" si="456">K42/K39</f>
        <v>20.363636363636363</v>
      </c>
      <c r="L43" s="13">
        <f t="shared" ref="L43" si="457">L42/L39</f>
        <v>0.29228881161791775</v>
      </c>
      <c r="M43" s="13">
        <f t="shared" ref="M43" si="458">M42/M39</f>
        <v>1.9895219384413882</v>
      </c>
      <c r="N43" s="13">
        <f t="shared" ref="N43" si="459">N42/N39</f>
        <v>0.30588235294117649</v>
      </c>
      <c r="O43" s="13">
        <f t="shared" ref="O43" si="460">O42/O39</f>
        <v>1.1653944020356235</v>
      </c>
      <c r="P43" s="13">
        <f t="shared" ref="P43" si="461">P42/P39</f>
        <v>0.80494801003944061</v>
      </c>
      <c r="Q43" s="13" t="e">
        <f t="shared" ref="Q43" si="462">Q42/Q39</f>
        <v>#DIV/0!</v>
      </c>
      <c r="R43" s="13">
        <f t="shared" ref="R43" si="463">R42/R39</f>
        <v>1.0225352112676056</v>
      </c>
      <c r="S43" s="13" t="e">
        <f t="shared" ref="S43" si="464">S42/S39</f>
        <v>#DIV/0!</v>
      </c>
      <c r="T43" s="13" t="e">
        <f t="shared" ref="T43:U43" si="465">T42/T39</f>
        <v>#DIV/0!</v>
      </c>
      <c r="U43" s="13" t="e">
        <f t="shared" si="465"/>
        <v>#DIV/0!</v>
      </c>
      <c r="V43" s="160">
        <f t="shared" ref="V43" si="466">V42/V39</f>
        <v>0.37232430586678616</v>
      </c>
      <c r="W43" s="13" t="e">
        <f t="shared" ref="W43" si="467">W42/W39</f>
        <v>#DIV/0!</v>
      </c>
      <c r="X43" s="13" t="e">
        <f t="shared" ref="X43" si="468">X42/X39</f>
        <v>#DIV/0!</v>
      </c>
      <c r="Y43" s="13" t="e">
        <f t="shared" ref="Y43" si="469">Y42/Y39</f>
        <v>#DIV/0!</v>
      </c>
      <c r="Z43" s="13" t="e">
        <f t="shared" ref="Z43" si="470">Z42/Z39</f>
        <v>#DIV/0!</v>
      </c>
      <c r="AA43" s="13" t="e">
        <f t="shared" ref="AA43:AD43" si="471">AA42/AA39</f>
        <v>#DIV/0!</v>
      </c>
      <c r="AB43" s="13" t="e">
        <f t="shared" si="471"/>
        <v>#DIV/0!</v>
      </c>
      <c r="AC43" s="160">
        <f t="shared" si="471"/>
        <v>-0.4545142857142857</v>
      </c>
      <c r="AD43" s="160">
        <f t="shared" si="471"/>
        <v>0.11942119061838868</v>
      </c>
      <c r="AE43" s="13" t="e">
        <f t="shared" ref="AE43" si="472">AE42/AE39</f>
        <v>#DIV/0!</v>
      </c>
      <c r="AF43" s="13" t="e">
        <f t="shared" ref="AF43" si="473">AF42/AF39</f>
        <v>#DIV/0!</v>
      </c>
      <c r="AG43" s="13" t="e">
        <f t="shared" ref="AG43" si="474">AG42/AG39</f>
        <v>#DIV/0!</v>
      </c>
      <c r="AH43" s="13" t="e">
        <f t="shared" ref="AH43" si="475">AH42/AH39</f>
        <v>#DIV/0!</v>
      </c>
      <c r="AI43" s="13" t="e">
        <f t="shared" ref="AI43" si="476">AI42/AI39</f>
        <v>#DIV/0!</v>
      </c>
      <c r="AJ43" s="13" t="e">
        <f t="shared" ref="AJ43" si="477">AJ42/AJ39</f>
        <v>#DIV/0!</v>
      </c>
      <c r="AK43" s="13">
        <f t="shared" ref="AK43" si="478">AK42/AK39</f>
        <v>0.16125797725112542</v>
      </c>
      <c r="AL43" s="13">
        <f t="shared" ref="AL43" si="479">AL42/AL39</f>
        <v>0.34935469514908768</v>
      </c>
      <c r="AM43" s="13" t="e">
        <f t="shared" ref="AM43" si="480">AM42/AM39</f>
        <v>#DIV/0!</v>
      </c>
      <c r="AN43" s="13" t="e">
        <f t="shared" ref="AN43" si="481">AN42/AN39</f>
        <v>#DIV/0!</v>
      </c>
      <c r="AO43" s="160">
        <f t="shared" ref="AO43" si="482">AO42/AO39</f>
        <v>-9.7495527728085868E-2</v>
      </c>
      <c r="AP43" s="13">
        <f t="shared" ref="AP43" si="483">AP42/AP39</f>
        <v>-0.23108801172268523</v>
      </c>
      <c r="AQ43" s="160">
        <f t="shared" ref="AQ43" si="484">AQ42/AQ39</f>
        <v>0.27297733742062624</v>
      </c>
      <c r="AR43" s="13" t="e">
        <f t="shared" ref="AR43" si="485">AR42/AR39</f>
        <v>#DIV/0!</v>
      </c>
      <c r="AS43" s="13" t="e">
        <f t="shared" ref="AS43" si="486">AS42/AS39</f>
        <v>#DIV/0!</v>
      </c>
      <c r="AT43" s="13" t="e">
        <f t="shared" ref="AT43" si="487">AT42/AT39</f>
        <v>#DIV/0!</v>
      </c>
      <c r="AU43" s="13" t="e">
        <f t="shared" ref="AU43" si="488">AU42/AU39</f>
        <v>#DIV/0!</v>
      </c>
      <c r="AV43" s="13" t="e">
        <f t="shared" ref="AV43" si="489">AV42/AV39</f>
        <v>#DIV/0!</v>
      </c>
      <c r="AW43" s="13" t="e">
        <f t="shared" ref="AW43" si="490">AW42/AW39</f>
        <v>#DIV/0!</v>
      </c>
      <c r="AX43" s="13" t="e">
        <f t="shared" ref="AX43" si="491">AX42/AX39</f>
        <v>#DIV/0!</v>
      </c>
      <c r="AY43" s="13" t="e">
        <f t="shared" ref="AY43" si="492">AY42/AY39</f>
        <v>#DIV/0!</v>
      </c>
      <c r="AZ43" s="13" t="e">
        <f t="shared" ref="AZ43" si="493">AZ42/AZ39</f>
        <v>#DIV/0!</v>
      </c>
      <c r="BA43" s="13" t="e">
        <f t="shared" ref="BA43" si="494">BA42/BA39</f>
        <v>#DIV/0!</v>
      </c>
      <c r="BB43" s="160">
        <f t="shared" ref="BB43" si="495">BB42/BB39</f>
        <v>-0.29356998534130979</v>
      </c>
      <c r="BC43" s="13">
        <f t="shared" ref="BC43" si="496">BC42/BC39</f>
        <v>-9.0804597701149431E-2</v>
      </c>
      <c r="BD43" s="13">
        <f t="shared" ref="BD43" si="497">BD42/BD39</f>
        <v>-0.10113636363636364</v>
      </c>
      <c r="BE43" s="13" t="e">
        <f t="shared" ref="BE43" si="498">BE42/BE39</f>
        <v>#DIV/0!</v>
      </c>
      <c r="BF43" s="13">
        <f t="shared" ref="BF43" si="499">BF42/BF39</f>
        <v>-0.40920826161790019</v>
      </c>
      <c r="BG43" s="13">
        <f t="shared" ref="BG43:BH43" si="500">BG42/BG39</f>
        <v>0.44444444444444442</v>
      </c>
      <c r="BH43" s="160">
        <f t="shared" si="500"/>
        <v>1.0002428845856609E-2</v>
      </c>
      <c r="BI43" s="160">
        <f t="shared" ref="BI43" si="501">BI42/BI39</f>
        <v>7.0713963764727689E-2</v>
      </c>
      <c r="BJ43" s="13">
        <f t="shared" ref="BJ43:BK43" si="502">BJ42/BJ39</f>
        <v>2.0572867853795689</v>
      </c>
      <c r="BK43" s="50">
        <f t="shared" si="502"/>
        <v>4.6614547433854951E-2</v>
      </c>
      <c r="BM43" s="160" t="e">
        <f t="shared" ref="BM43" si="503">BM42/BM39</f>
        <v>#DIV/0!</v>
      </c>
    </row>
    <row r="44" spans="1:65">
      <c r="A44" s="128"/>
      <c r="B44" s="5" t="s">
        <v>128</v>
      </c>
      <c r="C44" s="11">
        <f>C41-C40</f>
        <v>14841</v>
      </c>
      <c r="D44" s="11">
        <f t="shared" ref="D44:BK44" si="504">D41-D40</f>
        <v>20364</v>
      </c>
      <c r="E44" s="11">
        <f t="shared" si="504"/>
        <v>152</v>
      </c>
      <c r="F44" s="11">
        <f t="shared" si="504"/>
        <v>3456</v>
      </c>
      <c r="G44" s="11">
        <f t="shared" si="504"/>
        <v>2200</v>
      </c>
      <c r="H44" s="11">
        <f t="shared" si="504"/>
        <v>0</v>
      </c>
      <c r="I44" s="11">
        <f t="shared" si="504"/>
        <v>0</v>
      </c>
      <c r="J44" s="11">
        <f t="shared" si="504"/>
        <v>0</v>
      </c>
      <c r="K44" s="11">
        <f t="shared" si="504"/>
        <v>196</v>
      </c>
      <c r="L44" s="11">
        <f t="shared" si="504"/>
        <v>1802</v>
      </c>
      <c r="M44" s="11">
        <f t="shared" si="504"/>
        <v>337</v>
      </c>
      <c r="N44" s="11">
        <f t="shared" si="504"/>
        <v>-64</v>
      </c>
      <c r="O44" s="11">
        <f t="shared" si="504"/>
        <v>349</v>
      </c>
      <c r="P44" s="11">
        <f t="shared" si="504"/>
        <v>-633</v>
      </c>
      <c r="Q44" s="11">
        <f t="shared" si="504"/>
        <v>0</v>
      </c>
      <c r="R44" s="11">
        <f t="shared" si="504"/>
        <v>61</v>
      </c>
      <c r="S44" s="11">
        <f t="shared" si="504"/>
        <v>0</v>
      </c>
      <c r="T44" s="11">
        <f t="shared" si="504"/>
        <v>0</v>
      </c>
      <c r="U44" s="11">
        <f t="shared" ref="U44" si="505">U41-U40</f>
        <v>0</v>
      </c>
      <c r="V44" s="9">
        <f t="shared" si="504"/>
        <v>-4988</v>
      </c>
      <c r="W44" s="11">
        <f t="shared" si="504"/>
        <v>0</v>
      </c>
      <c r="X44" s="11">
        <f t="shared" si="504"/>
        <v>0</v>
      </c>
      <c r="Y44" s="11">
        <f t="shared" si="504"/>
        <v>0</v>
      </c>
      <c r="Z44" s="11">
        <f t="shared" si="504"/>
        <v>0</v>
      </c>
      <c r="AA44" s="11">
        <f t="shared" si="504"/>
        <v>-18</v>
      </c>
      <c r="AB44" s="11">
        <f t="shared" ref="AB44" si="506">AB41-AB40</f>
        <v>0</v>
      </c>
      <c r="AC44" s="9">
        <f t="shared" ref="AC44:AD44" si="507">AC41-AC40</f>
        <v>-9293</v>
      </c>
      <c r="AD44" s="9">
        <f t="shared" si="507"/>
        <v>28762</v>
      </c>
      <c r="AE44" s="11">
        <f t="shared" si="504"/>
        <v>0</v>
      </c>
      <c r="AF44" s="11">
        <f t="shared" si="504"/>
        <v>0</v>
      </c>
      <c r="AG44" s="11">
        <f t="shared" si="504"/>
        <v>568</v>
      </c>
      <c r="AH44" s="11">
        <f t="shared" si="504"/>
        <v>0</v>
      </c>
      <c r="AI44" s="11">
        <f t="shared" si="504"/>
        <v>0</v>
      </c>
      <c r="AJ44" s="11">
        <f t="shared" si="504"/>
        <v>0</v>
      </c>
      <c r="AK44" s="11">
        <f t="shared" si="504"/>
        <v>35495</v>
      </c>
      <c r="AL44" s="11">
        <f t="shared" si="504"/>
        <v>4818</v>
      </c>
      <c r="AM44" s="11">
        <f t="shared" si="504"/>
        <v>0</v>
      </c>
      <c r="AN44" s="11">
        <f t="shared" si="504"/>
        <v>0</v>
      </c>
      <c r="AO44" s="9">
        <f t="shared" si="504"/>
        <v>-3638</v>
      </c>
      <c r="AP44" s="11">
        <f t="shared" si="504"/>
        <v>-36944</v>
      </c>
      <c r="AQ44" s="9">
        <f t="shared" si="504"/>
        <v>17338</v>
      </c>
      <c r="AR44" s="11">
        <f t="shared" si="504"/>
        <v>0</v>
      </c>
      <c r="AS44" s="11">
        <f t="shared" si="504"/>
        <v>0</v>
      </c>
      <c r="AT44" s="11">
        <f t="shared" si="504"/>
        <v>0</v>
      </c>
      <c r="AU44" s="11">
        <f t="shared" si="504"/>
        <v>0</v>
      </c>
      <c r="AV44" s="11">
        <f t="shared" si="504"/>
        <v>0</v>
      </c>
      <c r="AW44" s="11">
        <f t="shared" si="504"/>
        <v>0</v>
      </c>
      <c r="AX44" s="11">
        <f t="shared" si="504"/>
        <v>0</v>
      </c>
      <c r="AY44" s="11">
        <f t="shared" si="504"/>
        <v>0</v>
      </c>
      <c r="AZ44" s="11">
        <f t="shared" si="504"/>
        <v>0</v>
      </c>
      <c r="BA44" s="11">
        <f t="shared" si="504"/>
        <v>0</v>
      </c>
      <c r="BB44" s="9">
        <f t="shared" si="504"/>
        <v>25384</v>
      </c>
      <c r="BC44" s="11">
        <f t="shared" si="504"/>
        <v>353</v>
      </c>
      <c r="BD44" s="11">
        <f t="shared" si="504"/>
        <v>353</v>
      </c>
      <c r="BE44" s="11">
        <f t="shared" si="504"/>
        <v>0</v>
      </c>
      <c r="BF44" s="11">
        <f t="shared" si="504"/>
        <v>258</v>
      </c>
      <c r="BG44" s="11">
        <f t="shared" si="504"/>
        <v>-673</v>
      </c>
      <c r="BH44" s="9">
        <f t="shared" si="504"/>
        <v>43312</v>
      </c>
      <c r="BI44" s="9">
        <f t="shared" si="504"/>
        <v>72074</v>
      </c>
      <c r="BJ44" s="11">
        <f t="shared" si="504"/>
        <v>4578</v>
      </c>
      <c r="BK44" s="49">
        <f t="shared" si="504"/>
        <v>67496</v>
      </c>
      <c r="BM44" s="30">
        <f t="shared" si="394"/>
        <v>38734</v>
      </c>
    </row>
    <row r="45" spans="1:65">
      <c r="A45" s="128"/>
      <c r="B45" s="5" t="s">
        <v>129</v>
      </c>
      <c r="C45" s="13">
        <f>C44/C40</f>
        <v>8.7841517117287757E-2</v>
      </c>
      <c r="D45" s="13">
        <f t="shared" ref="D45" si="508">D44/D40</f>
        <v>0.31878522229179712</v>
      </c>
      <c r="E45" s="13">
        <f t="shared" ref="E45" si="509">E44/E40</f>
        <v>1.8719211822660099E-2</v>
      </c>
      <c r="F45" s="13">
        <f t="shared" ref="F45" si="510">F44/F40</f>
        <v>0.14379030580403579</v>
      </c>
      <c r="G45" s="13">
        <f t="shared" ref="G45" si="511">G44/G40</f>
        <v>0.20400593471810088</v>
      </c>
      <c r="H45" s="13" t="e">
        <f t="shared" ref="H45" si="512">H44/H40</f>
        <v>#DIV/0!</v>
      </c>
      <c r="I45" s="13" t="e">
        <f t="shared" ref="I45" si="513">I44/I40</f>
        <v>#DIV/0!</v>
      </c>
      <c r="J45" s="13" t="e">
        <f t="shared" ref="J45" si="514">J44/J40</f>
        <v>#DIV/0!</v>
      </c>
      <c r="K45" s="13">
        <f t="shared" ref="K45" si="515">K44/K40</f>
        <v>0.3850687622789784</v>
      </c>
      <c r="L45" s="13">
        <f t="shared" ref="L45" si="516">L44/L40</f>
        <v>0.39902568644818426</v>
      </c>
      <c r="M45" s="13">
        <f t="shared" ref="M45" si="517">M44/M40</f>
        <v>7.9706717123935664E-2</v>
      </c>
      <c r="N45" s="13">
        <f t="shared" ref="N45" si="518">N44/N40</f>
        <v>-0.36571428571428571</v>
      </c>
      <c r="O45" s="13">
        <f t="shared" ref="O45" si="519">O44/O40</f>
        <v>0.69521912350597614</v>
      </c>
      <c r="P45" s="13">
        <f t="shared" ref="P45" si="520">P44/P40</f>
        <v>-0.11169931180518793</v>
      </c>
      <c r="Q45" s="13" t="e">
        <f t="shared" ref="Q45" si="521">Q44/Q40</f>
        <v>#DIV/0!</v>
      </c>
      <c r="R45" s="13">
        <f t="shared" ref="R45" si="522">R44/R40</f>
        <v>9.2846270928462704E-2</v>
      </c>
      <c r="S45" s="13" t="e">
        <f t="shared" ref="S45" si="523">S44/S40</f>
        <v>#DIV/0!</v>
      </c>
      <c r="T45" s="13" t="e">
        <f t="shared" ref="T45:U45" si="524">T44/T40</f>
        <v>#DIV/0!</v>
      </c>
      <c r="U45" s="13" t="e">
        <f t="shared" si="524"/>
        <v>#DIV/0!</v>
      </c>
      <c r="V45" s="160">
        <f t="shared" ref="V45" si="525">V44/V40</f>
        <v>-7.198626084195639E-2</v>
      </c>
      <c r="W45" s="13" t="e">
        <f t="shared" ref="W45" si="526">W44/W40</f>
        <v>#DIV/0!</v>
      </c>
      <c r="X45" s="13" t="e">
        <f t="shared" ref="X45" si="527">X44/X40</f>
        <v>#DIV/0!</v>
      </c>
      <c r="Y45" s="13" t="e">
        <f t="shared" ref="Y45" si="528">Y44/Y40</f>
        <v>#DIV/0!</v>
      </c>
      <c r="Z45" s="13" t="e">
        <f t="shared" ref="Z45" si="529">Z44/Z40</f>
        <v>#DIV/0!</v>
      </c>
      <c r="AA45" s="13">
        <f t="shared" ref="AA45:AD45" si="530">AA44/AA40</f>
        <v>-1</v>
      </c>
      <c r="AB45" s="13" t="e">
        <f t="shared" ref="AB45" si="531">AB44/AB40</f>
        <v>#DIV/0!</v>
      </c>
      <c r="AC45" s="160">
        <f t="shared" si="530"/>
        <v>-0.17785645933014355</v>
      </c>
      <c r="AD45" s="160">
        <f t="shared" si="530"/>
        <v>6.9543309218925292E-2</v>
      </c>
      <c r="AE45" s="13" t="e">
        <f t="shared" ref="AE45" si="532">AE44/AE40</f>
        <v>#DIV/0!</v>
      </c>
      <c r="AF45" s="13" t="e">
        <f t="shared" ref="AF45" si="533">AF44/AF40</f>
        <v>#DIV/0!</v>
      </c>
      <c r="AG45" s="13" t="e">
        <f t="shared" ref="AG45" si="534">AG44/AG40</f>
        <v>#DIV/0!</v>
      </c>
      <c r="AH45" s="13" t="e">
        <f t="shared" ref="AH45" si="535">AH44/AH40</f>
        <v>#DIV/0!</v>
      </c>
      <c r="AI45" s="13" t="e">
        <f t="shared" ref="AI45" si="536">AI44/AI40</f>
        <v>#DIV/0!</v>
      </c>
      <c r="AJ45" s="13" t="e">
        <f t="shared" ref="AJ45" si="537">AJ44/AJ40</f>
        <v>#DIV/0!</v>
      </c>
      <c r="AK45" s="13">
        <f t="shared" ref="AK45" si="538">AK44/AK40</f>
        <v>0.46898328598797651</v>
      </c>
      <c r="AL45" s="13">
        <f t="shared" ref="AL45" si="539">AL44/AL40</f>
        <v>1.1262272089761571</v>
      </c>
      <c r="AM45" s="13" t="e">
        <f t="shared" ref="AM45" si="540">AM44/AM40</f>
        <v>#DIV/0!</v>
      </c>
      <c r="AN45" s="13" t="e">
        <f t="shared" ref="AN45" si="541">AN44/AN40</f>
        <v>#DIV/0!</v>
      </c>
      <c r="AO45" s="160">
        <f t="shared" ref="AO45" si="542">AO44/AO40</f>
        <v>-0.18390455970073805</v>
      </c>
      <c r="AP45" s="13">
        <f t="shared" ref="AP45" si="543">AP44/AP40</f>
        <v>-0.52382775390985015</v>
      </c>
      <c r="AQ45" s="160">
        <f t="shared" ref="AQ45" si="544">AQ44/AQ40</f>
        <v>0.22909316737358121</v>
      </c>
      <c r="AR45" s="13" t="e">
        <f t="shared" ref="AR45" si="545">AR44/AR40</f>
        <v>#DIV/0!</v>
      </c>
      <c r="AS45" s="13" t="e">
        <f t="shared" ref="AS45" si="546">AS44/AS40</f>
        <v>#DIV/0!</v>
      </c>
      <c r="AT45" s="13" t="e">
        <f t="shared" ref="AT45" si="547">AT44/AT40</f>
        <v>#DIV/0!</v>
      </c>
      <c r="AU45" s="13" t="e">
        <f t="shared" ref="AU45" si="548">AU44/AU40</f>
        <v>#DIV/0!</v>
      </c>
      <c r="AV45" s="13" t="e">
        <f t="shared" ref="AV45" si="549">AV44/AV40</f>
        <v>#DIV/0!</v>
      </c>
      <c r="AW45" s="13" t="e">
        <f t="shared" ref="AW45" si="550">AW44/AW40</f>
        <v>#DIV/0!</v>
      </c>
      <c r="AX45" s="13" t="e">
        <f t="shared" ref="AX45" si="551">AX44/AX40</f>
        <v>#DIV/0!</v>
      </c>
      <c r="AY45" s="13" t="e">
        <f t="shared" ref="AY45" si="552">AY44/AY40</f>
        <v>#DIV/0!</v>
      </c>
      <c r="AZ45" s="13" t="e">
        <f t="shared" ref="AZ45" si="553">AZ44/AZ40</f>
        <v>#DIV/0!</v>
      </c>
      <c r="BA45" s="13" t="e">
        <f t="shared" ref="BA45" si="554">BA44/BA40</f>
        <v>#DIV/0!</v>
      </c>
      <c r="BB45" s="160">
        <f t="shared" ref="BB45" si="555">BB44/BB40</f>
        <v>0.90305596072432315</v>
      </c>
      <c r="BC45" s="13">
        <f t="shared" ref="BC45" si="556">BC44/BC40</f>
        <v>0.80593607305936077</v>
      </c>
      <c r="BD45" s="13">
        <f t="shared" ref="BD45" si="557">BD44/BD40</f>
        <v>0.80593607305936077</v>
      </c>
      <c r="BE45" s="13" t="e">
        <f t="shared" ref="BE45" si="558">BE44/BE40</f>
        <v>#DIV/0!</v>
      </c>
      <c r="BF45" s="13">
        <f t="shared" ref="BF45" si="559">BF44/BF40</f>
        <v>0.23139013452914797</v>
      </c>
      <c r="BG45" s="13">
        <f t="shared" ref="BG45:BH45" si="560">BG44/BG40</f>
        <v>-0.81182147165259344</v>
      </c>
      <c r="BH45" s="160">
        <f t="shared" si="560"/>
        <v>0.15642764787887981</v>
      </c>
      <c r="BI45" s="160">
        <f t="shared" ref="BI45" si="561">BI44/BI40</f>
        <v>0.1043845750551077</v>
      </c>
      <c r="BJ45" s="13">
        <f t="shared" ref="BJ45:BK45" si="562">BJ44/BJ40</f>
        <v>0.21274222779868954</v>
      </c>
      <c r="BK45" s="50">
        <f t="shared" si="562"/>
        <v>0.10089887539670557</v>
      </c>
      <c r="BM45" s="14">
        <f t="shared" ref="BM45" si="563">BM44/BM40</f>
        <v>0.15168211526337019</v>
      </c>
    </row>
    <row r="46" spans="1:65">
      <c r="A46" s="128"/>
      <c r="B46" s="5" t="s">
        <v>326</v>
      </c>
      <c r="C46" s="126">
        <f>C41/C38</f>
        <v>0.91496659597558672</v>
      </c>
      <c r="D46" s="126">
        <f t="shared" ref="D46:BK46" si="564">D41/D38</f>
        <v>0.89820984955912619</v>
      </c>
      <c r="E46" s="126">
        <f t="shared" si="564"/>
        <v>1.01871921182266</v>
      </c>
      <c r="F46" s="126">
        <f t="shared" si="564"/>
        <v>0.94470790378006875</v>
      </c>
      <c r="G46" s="126">
        <f t="shared" si="564"/>
        <v>0.97859511606873684</v>
      </c>
      <c r="H46" s="126" t="e">
        <f t="shared" si="564"/>
        <v>#DIV/0!</v>
      </c>
      <c r="I46" s="126" t="e">
        <f t="shared" si="564"/>
        <v>#DIV/0!</v>
      </c>
      <c r="J46" s="126" t="e">
        <f t="shared" si="564"/>
        <v>#DIV/0!</v>
      </c>
      <c r="K46" s="126">
        <f t="shared" si="564"/>
        <v>1.8123393316195373</v>
      </c>
      <c r="L46" s="126">
        <f t="shared" si="564"/>
        <v>0.91221484262200403</v>
      </c>
      <c r="M46" s="126">
        <f t="shared" si="564"/>
        <v>1.4840702210663199</v>
      </c>
      <c r="N46" s="126">
        <f t="shared" si="564"/>
        <v>0.63068181818181823</v>
      </c>
      <c r="O46" s="126">
        <f t="shared" si="564"/>
        <v>1.3950819672131147</v>
      </c>
      <c r="P46" s="126">
        <f t="shared" si="564"/>
        <v>0.86958023838314047</v>
      </c>
      <c r="Q46" s="126" t="e">
        <f t="shared" si="564"/>
        <v>#DIV/0!</v>
      </c>
      <c r="R46" s="126">
        <f t="shared" si="564"/>
        <v>1.5276595744680852</v>
      </c>
      <c r="S46" s="126" t="e">
        <f t="shared" si="564"/>
        <v>#DIV/0!</v>
      </c>
      <c r="T46" s="126" t="e">
        <f t="shared" si="564"/>
        <v>#DIV/0!</v>
      </c>
      <c r="U46" s="126" t="e">
        <f t="shared" si="564"/>
        <v>#DIV/0!</v>
      </c>
      <c r="V46" s="175">
        <f t="shared" si="564"/>
        <v>0.87527563770996109</v>
      </c>
      <c r="W46" s="126" t="e">
        <f t="shared" si="564"/>
        <v>#DIV/0!</v>
      </c>
      <c r="X46" s="126" t="e">
        <f t="shared" si="564"/>
        <v>#DIV/0!</v>
      </c>
      <c r="Y46" s="126" t="e">
        <f t="shared" si="564"/>
        <v>#DIV/0!</v>
      </c>
      <c r="Z46" s="126" t="e">
        <f t="shared" si="564"/>
        <v>#DIV/0!</v>
      </c>
      <c r="AA46" s="126" t="e">
        <f t="shared" si="564"/>
        <v>#DIV/0!</v>
      </c>
      <c r="AB46" s="126" t="e">
        <f t="shared" ref="AB46" si="565">AB41/AB38</f>
        <v>#DIV/0!</v>
      </c>
      <c r="AC46" s="175">
        <f t="shared" si="564"/>
        <v>0.88708311822405783</v>
      </c>
      <c r="AD46" s="213">
        <f t="shared" si="564"/>
        <v>0.91303252972258919</v>
      </c>
      <c r="AE46" s="126" t="e">
        <f t="shared" si="564"/>
        <v>#DIV/0!</v>
      </c>
      <c r="AF46" s="126" t="e">
        <f t="shared" si="564"/>
        <v>#DIV/0!</v>
      </c>
      <c r="AG46" s="126" t="e">
        <f t="shared" si="564"/>
        <v>#DIV/0!</v>
      </c>
      <c r="AH46" s="126" t="e">
        <f t="shared" si="564"/>
        <v>#DIV/0!</v>
      </c>
      <c r="AI46" s="126" t="e">
        <f t="shared" si="564"/>
        <v>#DIV/0!</v>
      </c>
      <c r="AJ46" s="126" t="e">
        <f t="shared" si="564"/>
        <v>#DIV/0!</v>
      </c>
      <c r="AK46" s="126">
        <f t="shared" si="564"/>
        <v>1.1313036753632626</v>
      </c>
      <c r="AL46" s="126">
        <f t="shared" si="564"/>
        <v>0.86612073890687491</v>
      </c>
      <c r="AM46" s="126" t="e">
        <f t="shared" si="564"/>
        <v>#DIV/0!</v>
      </c>
      <c r="AN46" s="126" t="e">
        <f t="shared" si="564"/>
        <v>#DIV/0!</v>
      </c>
      <c r="AO46" s="175">
        <f t="shared" si="564"/>
        <v>0.66545754328112117</v>
      </c>
      <c r="AP46" s="126">
        <f t="shared" si="564"/>
        <v>2.6102129644023004</v>
      </c>
      <c r="AQ46" s="175">
        <f t="shared" si="564"/>
        <v>0.82049042956690488</v>
      </c>
      <c r="AR46" s="126" t="e">
        <f t="shared" si="564"/>
        <v>#DIV/0!</v>
      </c>
      <c r="AS46" s="126" t="e">
        <f t="shared" si="564"/>
        <v>#DIV/0!</v>
      </c>
      <c r="AT46" s="126" t="e">
        <f t="shared" si="564"/>
        <v>#DIV/0!</v>
      </c>
      <c r="AU46" s="126" t="e">
        <f t="shared" si="564"/>
        <v>#DIV/0!</v>
      </c>
      <c r="AV46" s="126" t="e">
        <f t="shared" si="564"/>
        <v>#DIV/0!</v>
      </c>
      <c r="AW46" s="126" t="e">
        <f t="shared" si="564"/>
        <v>#DIV/0!</v>
      </c>
      <c r="AX46" s="126" t="e">
        <f t="shared" si="564"/>
        <v>#DIV/0!</v>
      </c>
      <c r="AY46" s="126" t="e">
        <f t="shared" si="564"/>
        <v>#DIV/0!</v>
      </c>
      <c r="AZ46" s="126" t="e">
        <f t="shared" si="564"/>
        <v>#DIV/0!</v>
      </c>
      <c r="BA46" s="126" t="e">
        <f t="shared" si="564"/>
        <v>#DIV/0!</v>
      </c>
      <c r="BB46" s="175">
        <f t="shared" si="564"/>
        <v>1.3477702191987906</v>
      </c>
      <c r="BC46" s="126">
        <f t="shared" si="564"/>
        <v>0.96345919610231423</v>
      </c>
      <c r="BD46" s="126">
        <f t="shared" si="564"/>
        <v>0.93831553973902726</v>
      </c>
      <c r="BE46" s="126" t="e">
        <f t="shared" si="564"/>
        <v>#DIV/0!</v>
      </c>
      <c r="BF46" s="126">
        <f t="shared" si="564"/>
        <v>0.56017951856385151</v>
      </c>
      <c r="BG46" s="126">
        <f t="shared" si="564"/>
        <v>0.96894409937888204</v>
      </c>
      <c r="BH46" s="175">
        <f t="shared" si="564"/>
        <v>1.0559095106186518</v>
      </c>
      <c r="BI46" s="175">
        <f t="shared" si="564"/>
        <v>0.96803432691819424</v>
      </c>
      <c r="BJ46" s="126">
        <f t="shared" si="564"/>
        <v>1.0297518052322141</v>
      </c>
      <c r="BK46" s="126">
        <f t="shared" si="564"/>
        <v>0.96598270934196595</v>
      </c>
      <c r="BM46" s="126" t="e">
        <f t="shared" ref="BM46" si="566">BM41/BM38</f>
        <v>#DIV/0!</v>
      </c>
    </row>
    <row r="47" spans="1:65" s="178" customFormat="1">
      <c r="A47" s="128"/>
      <c r="B47" s="5" t="s">
        <v>327</v>
      </c>
      <c r="C47" s="11">
        <f>C38-C41</f>
        <v>17081</v>
      </c>
      <c r="D47" s="11">
        <f t="shared" ref="D47:BJ47" si="567">D38-D41</f>
        <v>9547</v>
      </c>
      <c r="E47" s="11">
        <f t="shared" si="567"/>
        <v>-152</v>
      </c>
      <c r="F47" s="11">
        <f t="shared" si="567"/>
        <v>1609</v>
      </c>
      <c r="G47" s="11">
        <f t="shared" si="567"/>
        <v>284</v>
      </c>
      <c r="H47" s="11">
        <f t="shared" si="567"/>
        <v>0</v>
      </c>
      <c r="I47" s="11">
        <f t="shared" si="567"/>
        <v>0</v>
      </c>
      <c r="J47" s="11">
        <f t="shared" si="567"/>
        <v>0</v>
      </c>
      <c r="K47" s="11">
        <f t="shared" si="567"/>
        <v>-316</v>
      </c>
      <c r="L47" s="11">
        <f t="shared" si="567"/>
        <v>608</v>
      </c>
      <c r="M47" s="11">
        <f t="shared" si="567"/>
        <v>-1489</v>
      </c>
      <c r="N47" s="11">
        <f t="shared" si="567"/>
        <v>65</v>
      </c>
      <c r="O47" s="11">
        <f t="shared" si="567"/>
        <v>-241</v>
      </c>
      <c r="P47" s="11">
        <f t="shared" si="567"/>
        <v>755</v>
      </c>
      <c r="Q47" s="11">
        <f t="shared" si="567"/>
        <v>0</v>
      </c>
      <c r="R47" s="11">
        <f t="shared" si="567"/>
        <v>-248</v>
      </c>
      <c r="S47" s="11">
        <f t="shared" si="567"/>
        <v>0</v>
      </c>
      <c r="T47" s="11">
        <f t="shared" si="567"/>
        <v>0</v>
      </c>
      <c r="U47" s="11">
        <f t="shared" si="567"/>
        <v>0</v>
      </c>
      <c r="V47" s="11">
        <f t="shared" si="567"/>
        <v>9163</v>
      </c>
      <c r="W47" s="11">
        <f t="shared" si="567"/>
        <v>0</v>
      </c>
      <c r="X47" s="11">
        <f t="shared" si="567"/>
        <v>0</v>
      </c>
      <c r="Y47" s="11">
        <f t="shared" si="567"/>
        <v>0</v>
      </c>
      <c r="Z47" s="11">
        <f t="shared" si="567"/>
        <v>0</v>
      </c>
      <c r="AA47" s="11">
        <f t="shared" si="567"/>
        <v>0</v>
      </c>
      <c r="AB47" s="11">
        <f t="shared" si="567"/>
        <v>0</v>
      </c>
      <c r="AC47" s="11">
        <f t="shared" si="567"/>
        <v>5468</v>
      </c>
      <c r="AD47" s="11">
        <f t="shared" si="567"/>
        <v>42134</v>
      </c>
      <c r="AE47" s="11">
        <f t="shared" si="567"/>
        <v>0</v>
      </c>
      <c r="AF47" s="11">
        <f t="shared" si="567"/>
        <v>0</v>
      </c>
      <c r="AG47" s="11">
        <f t="shared" si="567"/>
        <v>-568</v>
      </c>
      <c r="AH47" s="11">
        <f t="shared" si="567"/>
        <v>0</v>
      </c>
      <c r="AI47" s="11">
        <f t="shared" si="567"/>
        <v>0</v>
      </c>
      <c r="AJ47" s="11">
        <f t="shared" si="567"/>
        <v>0</v>
      </c>
      <c r="AK47" s="11">
        <f t="shared" si="567"/>
        <v>-12904</v>
      </c>
      <c r="AL47" s="11">
        <f t="shared" si="567"/>
        <v>1406</v>
      </c>
      <c r="AM47" s="11">
        <f t="shared" si="567"/>
        <v>0</v>
      </c>
      <c r="AN47" s="11">
        <f t="shared" si="567"/>
        <v>0</v>
      </c>
      <c r="AO47" s="11">
        <f t="shared" si="567"/>
        <v>8116</v>
      </c>
      <c r="AP47" s="11">
        <f t="shared" si="567"/>
        <v>-20717</v>
      </c>
      <c r="AQ47" s="11">
        <f t="shared" si="567"/>
        <v>20351</v>
      </c>
      <c r="AR47" s="11">
        <f t="shared" si="567"/>
        <v>0</v>
      </c>
      <c r="AS47" s="11">
        <f t="shared" si="567"/>
        <v>0</v>
      </c>
      <c r="AT47" s="11">
        <f t="shared" si="567"/>
        <v>0</v>
      </c>
      <c r="AU47" s="11">
        <f t="shared" si="567"/>
        <v>0</v>
      </c>
      <c r="AV47" s="11">
        <f t="shared" si="567"/>
        <v>0</v>
      </c>
      <c r="AW47" s="11">
        <f t="shared" si="567"/>
        <v>0</v>
      </c>
      <c r="AX47" s="11">
        <f t="shared" si="567"/>
        <v>0</v>
      </c>
      <c r="AY47" s="11">
        <f t="shared" si="567"/>
        <v>0</v>
      </c>
      <c r="AZ47" s="11">
        <f t="shared" si="567"/>
        <v>0</v>
      </c>
      <c r="BA47" s="11">
        <f t="shared" si="567"/>
        <v>0</v>
      </c>
      <c r="BB47" s="11">
        <f t="shared" si="567"/>
        <v>-13803</v>
      </c>
      <c r="BC47" s="11">
        <f t="shared" si="567"/>
        <v>30</v>
      </c>
      <c r="BD47" s="11">
        <f t="shared" si="567"/>
        <v>52</v>
      </c>
      <c r="BE47" s="11">
        <f t="shared" si="567"/>
        <v>0</v>
      </c>
      <c r="BF47" s="11">
        <f t="shared" si="567"/>
        <v>1078</v>
      </c>
      <c r="BG47" s="11">
        <f t="shared" si="567"/>
        <v>5</v>
      </c>
      <c r="BH47" s="11">
        <f t="shared" si="567"/>
        <v>-16954</v>
      </c>
      <c r="BI47" s="11">
        <f t="shared" si="567"/>
        <v>25180</v>
      </c>
      <c r="BJ47" s="11">
        <f t="shared" si="567"/>
        <v>-754</v>
      </c>
      <c r="BK47" s="11">
        <f t="shared" ref="BK47" si="568">BK38-BK41</f>
        <v>25934</v>
      </c>
      <c r="BL47" s="11">
        <f t="shared" ref="BL47:BM47" si="569">BL41-BL38</f>
        <v>736438</v>
      </c>
      <c r="BM47" s="11">
        <f t="shared" si="569"/>
        <v>294097</v>
      </c>
    </row>
    <row r="48" spans="1:65" s="178" customFormat="1">
      <c r="A48" s="128"/>
      <c r="B48" s="5"/>
      <c r="C48" s="5"/>
      <c r="D48" s="5"/>
      <c r="E48" s="5"/>
      <c r="F48" s="5"/>
      <c r="G48" s="5"/>
      <c r="H48" s="5"/>
      <c r="I48" s="5"/>
      <c r="J48" s="5"/>
      <c r="K48" s="5"/>
      <c r="L48" s="5"/>
      <c r="M48" s="5"/>
      <c r="N48" s="5"/>
      <c r="O48" s="5"/>
      <c r="P48" s="5"/>
      <c r="Q48" s="5"/>
      <c r="R48" s="5"/>
      <c r="S48" s="5"/>
      <c r="T48" s="5"/>
      <c r="U48" s="5"/>
      <c r="V48" s="16"/>
      <c r="W48" s="5"/>
      <c r="X48" s="5"/>
      <c r="Y48" s="5"/>
      <c r="Z48" s="5"/>
      <c r="AA48" s="5"/>
      <c r="AB48" s="5"/>
      <c r="AC48" s="16"/>
      <c r="AD48" s="214"/>
      <c r="AE48" s="5"/>
      <c r="AF48" s="5"/>
      <c r="AG48" s="5"/>
      <c r="AH48" s="5"/>
      <c r="AI48" s="5"/>
      <c r="AJ48" s="5"/>
      <c r="AK48" s="5"/>
      <c r="AL48" s="5"/>
      <c r="AM48" s="5"/>
      <c r="AN48" s="5"/>
      <c r="AO48" s="16"/>
      <c r="AP48" s="5"/>
      <c r="AQ48" s="16"/>
      <c r="AR48" s="5"/>
      <c r="AS48" s="5"/>
      <c r="AT48" s="5"/>
      <c r="AU48" s="5"/>
      <c r="AV48" s="5"/>
      <c r="AW48" s="6"/>
      <c r="AX48" s="5"/>
      <c r="AY48" s="5"/>
      <c r="AZ48" s="5"/>
      <c r="BA48" s="5"/>
      <c r="BB48" s="16"/>
      <c r="BC48" s="5"/>
      <c r="BD48" s="5"/>
      <c r="BE48" s="5"/>
      <c r="BF48" s="5"/>
      <c r="BG48" s="5"/>
      <c r="BH48" s="16"/>
      <c r="BI48" s="214"/>
      <c r="BJ48" s="5"/>
      <c r="BK48" s="48"/>
    </row>
    <row r="49" spans="1:65" s="176" customFormat="1">
      <c r="A49" s="15" t="s">
        <v>133</v>
      </c>
      <c r="B49" s="9" t="s">
        <v>334</v>
      </c>
      <c r="C49" s="256">
        <v>580366</v>
      </c>
      <c r="D49" s="256">
        <v>273547</v>
      </c>
      <c r="E49" s="256">
        <v>25693</v>
      </c>
      <c r="F49" s="256">
        <v>63819</v>
      </c>
      <c r="G49" s="256">
        <v>38260</v>
      </c>
      <c r="H49" s="256">
        <v>0</v>
      </c>
      <c r="I49" s="256">
        <v>0</v>
      </c>
      <c r="J49" s="256">
        <v>0</v>
      </c>
      <c r="K49" s="256">
        <v>451</v>
      </c>
      <c r="L49" s="256">
        <v>11846</v>
      </c>
      <c r="M49" s="256">
        <v>8213</v>
      </c>
      <c r="N49" s="256">
        <v>101</v>
      </c>
      <c r="O49" s="256">
        <v>707</v>
      </c>
      <c r="P49" s="256">
        <v>61800</v>
      </c>
      <c r="Q49" s="256">
        <v>0</v>
      </c>
      <c r="R49" s="256">
        <v>1595</v>
      </c>
      <c r="S49" s="256">
        <v>0</v>
      </c>
      <c r="T49" s="256">
        <v>0</v>
      </c>
      <c r="U49" s="256">
        <v>0</v>
      </c>
      <c r="V49" s="256">
        <v>0</v>
      </c>
      <c r="W49" s="256">
        <v>0</v>
      </c>
      <c r="X49" s="256">
        <v>0</v>
      </c>
      <c r="Y49" s="256">
        <v>0</v>
      </c>
      <c r="Z49" s="256">
        <v>0</v>
      </c>
      <c r="AA49" s="256">
        <v>0</v>
      </c>
      <c r="AB49" s="256">
        <v>0</v>
      </c>
      <c r="AC49" s="256">
        <v>0</v>
      </c>
      <c r="AD49" s="264">
        <f t="shared" ref="AD49:AD50" si="570">SUM(C49:AC49)</f>
        <v>1066398</v>
      </c>
      <c r="AE49" s="256">
        <v>1335</v>
      </c>
      <c r="AF49" s="256">
        <v>78</v>
      </c>
      <c r="AG49" s="256">
        <v>337</v>
      </c>
      <c r="AH49" s="256">
        <v>0</v>
      </c>
      <c r="AI49" s="256">
        <v>0</v>
      </c>
      <c r="AJ49" s="256">
        <v>0</v>
      </c>
      <c r="AK49" s="256">
        <v>28386</v>
      </c>
      <c r="AL49" s="256">
        <v>36655</v>
      </c>
      <c r="AM49" s="256">
        <v>0</v>
      </c>
      <c r="AN49" s="256">
        <v>16267</v>
      </c>
      <c r="AO49" s="256">
        <v>150999</v>
      </c>
      <c r="AP49" s="256">
        <v>30850</v>
      </c>
      <c r="AQ49" s="256">
        <v>0</v>
      </c>
      <c r="AR49" s="256">
        <v>0</v>
      </c>
      <c r="AS49" s="256">
        <v>0</v>
      </c>
      <c r="AT49" s="256">
        <v>0</v>
      </c>
      <c r="AU49" s="256">
        <v>0</v>
      </c>
      <c r="AV49" s="256">
        <v>0</v>
      </c>
      <c r="AW49" s="256">
        <v>0</v>
      </c>
      <c r="AX49" s="256">
        <v>270</v>
      </c>
      <c r="AY49" s="256">
        <v>0</v>
      </c>
      <c r="AZ49" s="256">
        <v>0</v>
      </c>
      <c r="BA49" s="256">
        <v>0</v>
      </c>
      <c r="BB49" s="256">
        <v>0</v>
      </c>
      <c r="BC49" s="256">
        <v>3748</v>
      </c>
      <c r="BD49" s="256">
        <v>3656</v>
      </c>
      <c r="BE49" s="256">
        <v>0</v>
      </c>
      <c r="BF49" s="256">
        <v>15051</v>
      </c>
      <c r="BG49" s="256">
        <v>209121</v>
      </c>
      <c r="BH49" s="262">
        <f>SUM(AE49:BG49)</f>
        <v>496753</v>
      </c>
      <c r="BI49" s="123">
        <f>AD49+BH49</f>
        <v>1563151</v>
      </c>
      <c r="BJ49" s="263">
        <v>10208</v>
      </c>
      <c r="BK49" s="264">
        <f t="shared" ref="BK49" si="571">BI49-BJ49</f>
        <v>1552943</v>
      </c>
      <c r="BL49" s="176">
        <v>5</v>
      </c>
      <c r="BM49" s="261"/>
    </row>
    <row r="50" spans="1:65" s="41" customFormat="1">
      <c r="A50" s="134" t="s">
        <v>325</v>
      </c>
      <c r="B50" s="207" t="s">
        <v>340</v>
      </c>
      <c r="C50" s="10">
        <v>532634</v>
      </c>
      <c r="D50" s="10">
        <v>259432</v>
      </c>
      <c r="E50" s="10">
        <v>24194</v>
      </c>
      <c r="F50" s="10">
        <v>58385</v>
      </c>
      <c r="G50" s="10">
        <v>34915</v>
      </c>
      <c r="H50" s="10">
        <f>IF('[1]Upto Month Current'!$F$9="",0,'[1]Upto Month Current'!$F$9)</f>
        <v>0</v>
      </c>
      <c r="I50" s="10">
        <v>0</v>
      </c>
      <c r="J50" s="10">
        <f>IF('[1]Upto Month Current'!$F$11="",0,'[1]Upto Month Current'!$F$11)</f>
        <v>0</v>
      </c>
      <c r="K50" s="10">
        <v>457</v>
      </c>
      <c r="L50" s="10">
        <v>11468</v>
      </c>
      <c r="M50" s="10">
        <v>8319</v>
      </c>
      <c r="N50" s="10">
        <v>87</v>
      </c>
      <c r="O50" s="10">
        <v>759</v>
      </c>
      <c r="P50" s="10">
        <v>57212</v>
      </c>
      <c r="Q50" s="10">
        <v>0</v>
      </c>
      <c r="R50" s="10">
        <v>1888</v>
      </c>
      <c r="S50" s="10">
        <f>IF('[1]Upto Month Current'!$F$26="",0,'[1]Upto Month Current'!$F$26)</f>
        <v>0</v>
      </c>
      <c r="T50" s="10">
        <f>IF('[1]Upto Month Current'!$F$27="",0,'[1]Upto Month Current'!$F$27)</f>
        <v>0</v>
      </c>
      <c r="U50" s="10">
        <v>0</v>
      </c>
      <c r="V50" s="10">
        <v>0</v>
      </c>
      <c r="W50" s="10">
        <v>0</v>
      </c>
      <c r="X50" s="10">
        <v>0</v>
      </c>
      <c r="Y50" s="10">
        <f>IF('[1]Upto Month Current'!$F$42="",0,'[1]Upto Month Current'!$F$42)</f>
        <v>0</v>
      </c>
      <c r="Z50" s="10">
        <f>IF('[1]Upto Month Current'!$F$43="",0,'[1]Upto Month Current'!$F$43)</f>
        <v>0</v>
      </c>
      <c r="AA50" s="10">
        <f>IF('[1]Upto Month Current'!$F$44="",0,'[1]Upto Month Current'!$F$44)</f>
        <v>0</v>
      </c>
      <c r="AB50" s="10">
        <v>0</v>
      </c>
      <c r="AC50" s="10">
        <f>IF('[1]Upto Month Current'!$F$51="",0,'[1]Upto Month Current'!$F$51)</f>
        <v>0</v>
      </c>
      <c r="AD50" s="121">
        <f t="shared" si="570"/>
        <v>989750</v>
      </c>
      <c r="AE50" s="10">
        <v>1290</v>
      </c>
      <c r="AF50" s="10">
        <v>39</v>
      </c>
      <c r="AG50" s="10">
        <v>165</v>
      </c>
      <c r="AH50" s="10">
        <v>0</v>
      </c>
      <c r="AI50" s="10">
        <v>0</v>
      </c>
      <c r="AJ50" s="10">
        <v>0</v>
      </c>
      <c r="AK50" s="10">
        <v>28454</v>
      </c>
      <c r="AL50" s="10">
        <v>33989</v>
      </c>
      <c r="AM50" s="10">
        <v>0</v>
      </c>
      <c r="AN50" s="10">
        <v>14552</v>
      </c>
      <c r="AO50" s="10">
        <v>117272</v>
      </c>
      <c r="AP50" s="10">
        <v>35723</v>
      </c>
      <c r="AQ50" s="10">
        <v>0</v>
      </c>
      <c r="AR50" s="10">
        <f>IF('[1]Upto Month Current'!$F$37="",0,'[1]Upto Month Current'!$F$37)</f>
        <v>0</v>
      </c>
      <c r="AS50" s="10">
        <v>0</v>
      </c>
      <c r="AT50" s="10">
        <v>0</v>
      </c>
      <c r="AU50" s="10">
        <f>IF('[1]Upto Month Current'!$F$41="",0,'[1]Upto Month Current'!$F$41)</f>
        <v>0</v>
      </c>
      <c r="AV50" s="10">
        <v>0</v>
      </c>
      <c r="AW50" s="10">
        <f>IF('[1]Upto Month Current'!$F$45="",0,'[1]Upto Month Current'!$F$45)</f>
        <v>0</v>
      </c>
      <c r="AX50" s="10">
        <v>99</v>
      </c>
      <c r="AY50" s="10">
        <f>IF('[1]Upto Month Current'!$F$47="",0,'[1]Upto Month Current'!$F$47)</f>
        <v>0</v>
      </c>
      <c r="AZ50" s="10">
        <v>0</v>
      </c>
      <c r="BA50" s="10">
        <f>IF('[1]Upto Month Current'!$F$50="",0,'[1]Upto Month Current'!$F$50)</f>
        <v>0</v>
      </c>
      <c r="BB50" s="10">
        <f>IF('[1]Upto Month Current'!$F$52="",0,'[1]Upto Month Current'!$F$52)</f>
        <v>0</v>
      </c>
      <c r="BC50" s="10">
        <v>3682</v>
      </c>
      <c r="BD50" s="10">
        <v>3605</v>
      </c>
      <c r="BE50" s="10">
        <v>0</v>
      </c>
      <c r="BF50" s="10">
        <v>13498</v>
      </c>
      <c r="BG50" s="10">
        <v>146907</v>
      </c>
      <c r="BH50" s="10">
        <f>SUM(AE50:BG50)</f>
        <v>399275</v>
      </c>
      <c r="BI50" s="241">
        <f>AD50+BH50</f>
        <v>1389025</v>
      </c>
      <c r="BJ50" s="10">
        <v>8786</v>
      </c>
      <c r="BK50" s="10">
        <f>BI50-BJ50</f>
        <v>1380239</v>
      </c>
      <c r="BM50" s="208"/>
    </row>
    <row r="51" spans="1:65">
      <c r="A51" s="128"/>
      <c r="B51" s="12" t="s">
        <v>341</v>
      </c>
      <c r="C51" s="9">
        <f>IF('Upto Month COPPY'!$F$4="",0,'Upto Month COPPY'!$F$4)</f>
        <v>538032</v>
      </c>
      <c r="D51" s="9">
        <f>IF('Upto Month COPPY'!$F$5="",0,'Upto Month COPPY'!$F$5)</f>
        <v>199103</v>
      </c>
      <c r="E51" s="9">
        <f>IF('Upto Month COPPY'!$F$6="",0,'Upto Month COPPY'!$F$6)</f>
        <v>25290</v>
      </c>
      <c r="F51" s="9">
        <f>IF('Upto Month COPPY'!$F$7="",0,'Upto Month COPPY'!$F$7)</f>
        <v>58849</v>
      </c>
      <c r="G51" s="9">
        <f>IF('Upto Month COPPY'!$F$8="",0,'Upto Month COPPY'!$F$8)</f>
        <v>33373</v>
      </c>
      <c r="H51" s="9">
        <f>IF('Upto Month COPPY'!$F$9="",0,'Upto Month COPPY'!$F$9)</f>
        <v>0</v>
      </c>
      <c r="I51" s="9">
        <f>IF('Upto Month COPPY'!$F$10="",0,'Upto Month COPPY'!$F$10)</f>
        <v>0</v>
      </c>
      <c r="J51" s="9">
        <f>IF('Upto Month COPPY'!$F$11="",0,'Upto Month COPPY'!$F$11)</f>
        <v>0</v>
      </c>
      <c r="K51" s="9">
        <f>IF('Upto Month COPPY'!$F$12="",0,'Upto Month COPPY'!$F$12)</f>
        <v>580</v>
      </c>
      <c r="L51" s="9">
        <f>IF('Upto Month COPPY'!$F$13="",0,'Upto Month COPPY'!$F$13)</f>
        <v>10031</v>
      </c>
      <c r="M51" s="9">
        <f>IF('Upto Month COPPY'!$F$14="",0,'Upto Month COPPY'!$F$14)</f>
        <v>13524</v>
      </c>
      <c r="N51" s="9">
        <f>IF('Upto Month COPPY'!$F$15="",0,'Upto Month COPPY'!$F$15)</f>
        <v>115</v>
      </c>
      <c r="O51" s="9">
        <f>IF('Upto Month COPPY'!$F$16="",0,'Upto Month COPPY'!$F$16)</f>
        <v>697</v>
      </c>
      <c r="P51" s="9">
        <f>IF('Upto Month COPPY'!$F$17="",0,'Upto Month COPPY'!$F$17)</f>
        <v>62796</v>
      </c>
      <c r="Q51" s="9">
        <f>IF('Upto Month COPPY'!$F$18="",0,'Upto Month COPPY'!$F$18)</f>
        <v>0</v>
      </c>
      <c r="R51" s="9">
        <f>IF('Upto Month COPPY'!$F$21="",0,'Upto Month COPPY'!$F$21)</f>
        <v>2482</v>
      </c>
      <c r="S51" s="9">
        <f>IF('Upto Month COPPY'!$F$26="",0,'Upto Month COPPY'!$F$26)</f>
        <v>0</v>
      </c>
      <c r="T51" s="9">
        <f>IF('Upto Month COPPY'!$F$27="",0,'Upto Month COPPY'!$F$27)</f>
        <v>0</v>
      </c>
      <c r="U51" s="9">
        <f>IF('Upto Month COPPY'!$F$30="",0,'Upto Month COPPY'!$F$30)</f>
        <v>0</v>
      </c>
      <c r="V51" s="9">
        <f>IF('Upto Month COPPY'!$F$35="",0,'Upto Month COPPY'!$F$35)</f>
        <v>0</v>
      </c>
      <c r="W51" s="9">
        <f>IF('Upto Month COPPY'!$F$39="",0,'Upto Month COPPY'!$F$39)</f>
        <v>0</v>
      </c>
      <c r="X51" s="9">
        <f>IF('Upto Month COPPY'!$F$40="",0,'Upto Month COPPY'!$F$40)</f>
        <v>0</v>
      </c>
      <c r="Y51" s="9">
        <f>IF('Upto Month COPPY'!$F$42="",0,'Upto Month COPPY'!$F$42)</f>
        <v>2</v>
      </c>
      <c r="Z51" s="9">
        <f>IF('Upto Month COPPY'!$F$43="",0,'Upto Month COPPY'!$F$43)</f>
        <v>0</v>
      </c>
      <c r="AA51" s="9">
        <f>IF('Upto Month COPPY'!$F$44="",0,'Upto Month COPPY'!$F$44)</f>
        <v>0</v>
      </c>
      <c r="AB51" s="9">
        <f>IF('Upto Month COPPY'!$F$48="",0,'Upto Month COPPY'!$F$48)</f>
        <v>0</v>
      </c>
      <c r="AC51" s="9">
        <f>IF('Upto Month COPPY'!$F$51="",0,'Upto Month COPPY'!$F$51)</f>
        <v>0</v>
      </c>
      <c r="AD51" s="264">
        <f t="shared" ref="AD51:AD52" si="572">SUM(C51:AC51)</f>
        <v>944874</v>
      </c>
      <c r="AE51" s="9">
        <f>IF('Upto Month COPPY'!$F$19="",0,'Upto Month COPPY'!$F$19)</f>
        <v>2679</v>
      </c>
      <c r="AF51" s="9">
        <f>IF('Upto Month COPPY'!$F$20="",0,'Upto Month COPPY'!$F$20)</f>
        <v>293</v>
      </c>
      <c r="AG51" s="9">
        <f>IF('Upto Month COPPY'!$F$22="",0,'Upto Month COPPY'!$F$22)</f>
        <v>1086</v>
      </c>
      <c r="AH51" s="9">
        <f>IF('Upto Month COPPY'!$F$23="",0,'Upto Month COPPY'!$F$23)</f>
        <v>0</v>
      </c>
      <c r="AI51" s="9">
        <f>IF('Upto Month COPPY'!$F$24="",0,'Upto Month COPPY'!$F$24)</f>
        <v>0</v>
      </c>
      <c r="AJ51" s="9">
        <f>IF('Upto Month COPPY'!$F$25="",0,'Upto Month COPPY'!$F$25)</f>
        <v>162</v>
      </c>
      <c r="AK51" s="9">
        <f>IF('Upto Month COPPY'!$F$28="",0,'Upto Month COPPY'!$F$28)</f>
        <v>41654</v>
      </c>
      <c r="AL51" s="9">
        <f>IF('Upto Month COPPY'!$F$29="",0,'Upto Month COPPY'!$F$29)</f>
        <v>64996</v>
      </c>
      <c r="AM51" s="9">
        <f>IF('Upto Month COPPY'!$F$31="",0,'Upto Month COPPY'!$F$31)</f>
        <v>0</v>
      </c>
      <c r="AN51" s="9">
        <f>IF('Upto Month COPPY'!$F$32="",0,'Upto Month COPPY'!$F$32)</f>
        <v>12644</v>
      </c>
      <c r="AO51" s="9">
        <f>IF('Upto Month COPPY'!$F$33="",0,'Upto Month COPPY'!$F$33)</f>
        <v>113986</v>
      </c>
      <c r="AP51" s="9">
        <f>IF('Upto Month COPPY'!$F$34="",0,'Upto Month COPPY'!$F$34)</f>
        <v>23662</v>
      </c>
      <c r="AQ51" s="9">
        <f>IF('Upto Month COPPY'!$F$36="",0,'Upto Month COPPY'!$F$36)</f>
        <v>0</v>
      </c>
      <c r="AR51" s="9">
        <f>IF('Upto Month COPPY'!$F$37="",0,'Upto Month COPPY'!$F$37)</f>
        <v>0</v>
      </c>
      <c r="AS51" s="9">
        <v>0</v>
      </c>
      <c r="AT51" s="9">
        <f>IF('Upto Month COPPY'!$F$38="",0,'Upto Month COPPY'!$F$38)</f>
        <v>0</v>
      </c>
      <c r="AU51" s="9">
        <f>IF('Upto Month COPPY'!$F$41="",0,'Upto Month COPPY'!$F$41)</f>
        <v>0</v>
      </c>
      <c r="AV51" s="9">
        <v>0</v>
      </c>
      <c r="AW51" s="9">
        <f>IF('Upto Month COPPY'!$F$45="",0,'Upto Month COPPY'!$F$45)</f>
        <v>0</v>
      </c>
      <c r="AX51" s="9">
        <f>IF('Upto Month COPPY'!$F$46="",0,'Upto Month COPPY'!$F$46)</f>
        <v>0</v>
      </c>
      <c r="AY51" s="9">
        <f>IF('Upto Month COPPY'!$F$47="",0,'Upto Month COPPY'!$F$47)</f>
        <v>0</v>
      </c>
      <c r="AZ51" s="9">
        <f>IF('Upto Month COPPY'!$F$49="",0,'Upto Month COPPY'!$F$49)</f>
        <v>0</v>
      </c>
      <c r="BA51" s="9">
        <f>IF('Upto Month COPPY'!$F$50="",0,'Upto Month COPPY'!$F$50)</f>
        <v>0</v>
      </c>
      <c r="BB51" s="9">
        <f>IF('Upto Month COPPY'!$F$52="",0,'Upto Month COPPY'!$F$52)</f>
        <v>0</v>
      </c>
      <c r="BC51" s="9">
        <f>IF('Upto Month COPPY'!$F$53="",0,'Upto Month COPPY'!$F$53)</f>
        <v>3613</v>
      </c>
      <c r="BD51" s="9">
        <f>IF('Upto Month COPPY'!$F$54="",0,'Upto Month COPPY'!$F$54)</f>
        <v>3062</v>
      </c>
      <c r="BE51" s="9">
        <f>IF('Upto Month COPPY'!$F$55="",0,'Upto Month COPPY'!$F$55)</f>
        <v>0</v>
      </c>
      <c r="BF51" s="9">
        <f>IF('Upto Month COPPY'!$F$56="",0,'Upto Month COPPY'!$F$56)</f>
        <v>11737</v>
      </c>
      <c r="BG51" s="9">
        <f>IF('Upto Month COPPY'!$F$58="",0,'Upto Month COPPY'!$F$58)</f>
        <v>169935</v>
      </c>
      <c r="BH51" s="9">
        <f>SUM(AE51:BG51)</f>
        <v>449509</v>
      </c>
      <c r="BI51" s="258">
        <f>AD51+BH51</f>
        <v>1394383</v>
      </c>
      <c r="BJ51" s="9">
        <f>IF('Upto Month COPPY'!$F$60="",0,'Upto Month COPPY'!$F$60)</f>
        <v>28965</v>
      </c>
      <c r="BK51" s="49">
        <f t="shared" ref="BK51:BK52" si="573">BI51-BJ51</f>
        <v>1365418</v>
      </c>
      <c r="BL51">
        <f>'Upto Month COPPY'!$F$61</f>
        <v>1365417</v>
      </c>
      <c r="BM51" s="30">
        <f t="shared" ref="BM51:BM55" si="574">BK51-AD51</f>
        <v>420544</v>
      </c>
    </row>
    <row r="52" spans="1:65">
      <c r="A52" s="128"/>
      <c r="B52" s="180" t="s">
        <v>342</v>
      </c>
      <c r="C52" s="9">
        <f>IF('Upto Month Current'!$F$4="",0,'Upto Month Current'!$F$4)</f>
        <v>520791</v>
      </c>
      <c r="D52" s="9">
        <f>IF('Upto Month Current'!$F$5="",0,'Upto Month Current'!$F$5)</f>
        <v>235656</v>
      </c>
      <c r="E52" s="9">
        <f>IF('Upto Month Current'!$F$6="",0,'Upto Month Current'!$F$6)</f>
        <v>26628</v>
      </c>
      <c r="F52" s="9">
        <f>IF('Upto Month Current'!$F$7="",0,'Upto Month Current'!$F$7)</f>
        <v>57691</v>
      </c>
      <c r="G52" s="9">
        <f>IF('Upto Month Current'!$F$8="",0,'Upto Month Current'!$F$8)</f>
        <v>34980</v>
      </c>
      <c r="H52" s="9">
        <f>IF('Upto Month Current'!$F$9="",0,'Upto Month Current'!$F$9)</f>
        <v>0</v>
      </c>
      <c r="I52" s="9">
        <f>IF('Upto Month Current'!$F$10="",0,'Upto Month Current'!$F$10)</f>
        <v>0</v>
      </c>
      <c r="J52" s="9">
        <f>IF('Upto Month Current'!$F$11="",0,'Upto Month Current'!$F$11)</f>
        <v>0</v>
      </c>
      <c r="K52" s="9">
        <f>IF('Upto Month Current'!$F$12="",0,'Upto Month Current'!$F$12)</f>
        <v>225</v>
      </c>
      <c r="L52" s="9">
        <f>IF('Upto Month Current'!$F$13="",0,'Upto Month Current'!$F$13)</f>
        <v>11941</v>
      </c>
      <c r="M52" s="9">
        <f>IF('Upto Month Current'!$F$14="",0,'Upto Month Current'!$F$14)</f>
        <v>12549</v>
      </c>
      <c r="N52" s="9">
        <f>IF('Upto Month Current'!$F$15="",0,'Upto Month Current'!$F$15)</f>
        <v>93</v>
      </c>
      <c r="O52" s="9">
        <f>IF('Upto Month Current'!$F$16="",0,'Upto Month Current'!$F$16)</f>
        <v>1118</v>
      </c>
      <c r="P52" s="9">
        <f>IF('Upto Month Current'!$F$17="",0,'Upto Month Current'!$F$17)</f>
        <v>55766</v>
      </c>
      <c r="Q52" s="9">
        <f>IF('Upto Month Current'!$F$18="",0,'Upto Month Current'!$F$18)</f>
        <v>0</v>
      </c>
      <c r="R52" s="9">
        <f>IF('Upto Month Current'!$F$21="",0,'Upto Month Current'!$F$21)</f>
        <v>2650</v>
      </c>
      <c r="S52" s="9">
        <f>IF('Upto Month Current'!$F$26="",0,'Upto Month Current'!$F$26)</f>
        <v>0</v>
      </c>
      <c r="T52" s="9">
        <f>IF('Upto Month Current'!$F$27="",0,'Upto Month Current'!$F$27)</f>
        <v>0</v>
      </c>
      <c r="U52" s="9">
        <f>IF('Upto Month Current'!$F$30="",0,'Upto Month Current'!$F$30)</f>
        <v>0</v>
      </c>
      <c r="V52" s="9">
        <f>IF('Upto Month Current'!$F$35="",0,'Upto Month Current'!$F$35)</f>
        <v>0</v>
      </c>
      <c r="W52" s="9">
        <f>IF('Upto Month Current'!$F$39="",0,'Upto Month Current'!$F$39)</f>
        <v>0</v>
      </c>
      <c r="X52" s="9">
        <f>IF('Upto Month Current'!$F$40="",0,'Upto Month Current'!$F$40)</f>
        <v>0</v>
      </c>
      <c r="Y52" s="9">
        <f>IF('Upto Month Current'!$F$42="",0,'Upto Month Current'!$F$42)</f>
        <v>0</v>
      </c>
      <c r="Z52" s="9">
        <f>IF('Upto Month Current'!$F$43="",0,'Upto Month Current'!$F$43)</f>
        <v>0</v>
      </c>
      <c r="AA52" s="9">
        <f>IF('Upto Month Current'!$F$44="",0,'Upto Month Current'!$F$44)</f>
        <v>0</v>
      </c>
      <c r="AB52" s="9">
        <f>IF('Upto Month Current'!$F$48="",0,'Upto Month Current'!$F$48)</f>
        <v>0</v>
      </c>
      <c r="AC52" s="9">
        <f>IF('Upto Month Current'!$F$51="",0,'Upto Month Current'!$F$51)</f>
        <v>0</v>
      </c>
      <c r="AD52" s="264">
        <f t="shared" si="572"/>
        <v>960088</v>
      </c>
      <c r="AE52" s="9">
        <f>IF('Upto Month Current'!$F$19="",0,'Upto Month Current'!$F$19)</f>
        <v>2882</v>
      </c>
      <c r="AF52" s="9">
        <f>IF('Upto Month Current'!$F$20="",0,'Upto Month Current'!$F$20)</f>
        <v>318</v>
      </c>
      <c r="AG52" s="9">
        <f>IF('Upto Month Current'!$F$22="",0,'Upto Month Current'!$F$22)</f>
        <v>1007</v>
      </c>
      <c r="AH52" s="9">
        <f>IF('Upto Month Current'!$F$23="",0,'Upto Month Current'!$F$23)</f>
        <v>0</v>
      </c>
      <c r="AI52" s="9">
        <f>IF('Upto Month Current'!$F$24="",0,'Upto Month Current'!$F$24)</f>
        <v>0</v>
      </c>
      <c r="AJ52" s="9">
        <f>IF('Upto Month Current'!$F$25="",0,'Upto Month Current'!$F$25)</f>
        <v>0</v>
      </c>
      <c r="AK52" s="9">
        <f>IF('Upto Month Current'!$F$28="",0,'Upto Month Current'!$F$28)</f>
        <v>39809</v>
      </c>
      <c r="AL52" s="9">
        <f>IF('Upto Month Current'!$F$29="",0,'Upto Month Current'!$F$29)</f>
        <v>104753</v>
      </c>
      <c r="AM52" s="9">
        <f>IF('Upto Month Current'!$F$31="",0,'Upto Month Current'!$F$31)</f>
        <v>0</v>
      </c>
      <c r="AN52" s="9">
        <f>IF('Upto Month Current'!$F$32="",0,'Upto Month Current'!$F$32)</f>
        <v>22154</v>
      </c>
      <c r="AO52" s="9">
        <f>IF('Upto Month Current'!$F$33="",0,'Upto Month Current'!$F$33)</f>
        <v>158239</v>
      </c>
      <c r="AP52" s="9">
        <f>IF('Upto Month Current'!$F$34="",0,'Upto Month Current'!$F$34)</f>
        <v>31313</v>
      </c>
      <c r="AQ52" s="9">
        <f>IF('Upto Month Current'!$F$36="",0,'Upto Month Current'!$F$36)</f>
        <v>0</v>
      </c>
      <c r="AR52" s="9">
        <f>IF('Upto Month Current'!$F$37="",0,'Upto Month Current'!$F$37)</f>
        <v>0</v>
      </c>
      <c r="AS52" s="9">
        <v>0</v>
      </c>
      <c r="AT52" s="9">
        <f>IF('Upto Month Current'!$F$38="",0,'Upto Month Current'!$F$38)</f>
        <v>0</v>
      </c>
      <c r="AU52" s="9">
        <f>IF('Upto Month Current'!$F$41="",0,'Upto Month Current'!$F$41)</f>
        <v>0</v>
      </c>
      <c r="AV52" s="9">
        <v>0</v>
      </c>
      <c r="AW52" s="9">
        <f>IF('Upto Month Current'!$F$45="",0,'Upto Month Current'!$F$45)</f>
        <v>0</v>
      </c>
      <c r="AX52" s="9">
        <f>IF('Upto Month Current'!$F$46="",0,'Upto Month Current'!$F$46)</f>
        <v>270</v>
      </c>
      <c r="AY52" s="9">
        <f>IF('Upto Month Current'!$F$47="",0,'Upto Month Current'!$F$47)</f>
        <v>0</v>
      </c>
      <c r="AZ52" s="9">
        <f>IF('Upto Month Current'!$F$49="",0,'Upto Month Current'!$F$49)</f>
        <v>0</v>
      </c>
      <c r="BA52" s="9">
        <f>IF('Upto Month Current'!$F$50="",0,'Upto Month Current'!$F$50)</f>
        <v>0</v>
      </c>
      <c r="BB52" s="9">
        <f>IF('Upto Month Current'!$F$52="",0,'Upto Month Current'!$F$52)</f>
        <v>0</v>
      </c>
      <c r="BC52" s="9">
        <f>IF('Upto Month Current'!$F$53="",0,'Upto Month Current'!$F$53)</f>
        <v>6804</v>
      </c>
      <c r="BD52" s="9">
        <f>IF('Upto Month Current'!$F$54="",0,'Upto Month Current'!$F$54)</f>
        <v>6804</v>
      </c>
      <c r="BE52" s="9">
        <f>IF('Upto Month Current'!$F$55="",0,'Upto Month Current'!$F$55)</f>
        <v>0</v>
      </c>
      <c r="BF52" s="9">
        <f>IF('Upto Month Current'!$F$56="",0,'Upto Month Current'!$F$56)</f>
        <v>17428</v>
      </c>
      <c r="BG52" s="9">
        <f>IF('Upto Month Current'!$F$58="",0,'Upto Month Current'!$F$58)</f>
        <v>152986</v>
      </c>
      <c r="BH52" s="9">
        <f>SUM(AE52:BG52)</f>
        <v>544767</v>
      </c>
      <c r="BI52" s="258">
        <f>AD52+BH52</f>
        <v>1504855</v>
      </c>
      <c r="BJ52" s="9">
        <f>IF('Upto Month Current'!$F$60="",0,'Upto Month Current'!$F$60)</f>
        <v>14575</v>
      </c>
      <c r="BK52" s="49">
        <f t="shared" si="573"/>
        <v>1490280</v>
      </c>
      <c r="BL52">
        <f>'Upto Month Current'!$F$61</f>
        <v>1490278</v>
      </c>
      <c r="BM52" s="30">
        <f t="shared" si="574"/>
        <v>530192</v>
      </c>
    </row>
    <row r="53" spans="1:65">
      <c r="A53" s="128"/>
      <c r="B53" s="5" t="s">
        <v>126</v>
      </c>
      <c r="C53" s="11">
        <f>C52-C50</f>
        <v>-11843</v>
      </c>
      <c r="D53" s="11">
        <f t="shared" ref="D53" si="575">D52-D50</f>
        <v>-23776</v>
      </c>
      <c r="E53" s="11">
        <f t="shared" ref="E53" si="576">E52-E50</f>
        <v>2434</v>
      </c>
      <c r="F53" s="11">
        <f t="shared" ref="F53" si="577">F52-F50</f>
        <v>-694</v>
      </c>
      <c r="G53" s="11">
        <f t="shared" ref="G53" si="578">G52-G50</f>
        <v>65</v>
      </c>
      <c r="H53" s="11">
        <f t="shared" ref="H53" si="579">H52-H50</f>
        <v>0</v>
      </c>
      <c r="I53" s="11">
        <f t="shared" ref="I53" si="580">I52-I50</f>
        <v>0</v>
      </c>
      <c r="J53" s="11">
        <f t="shared" ref="J53" si="581">J52-J50</f>
        <v>0</v>
      </c>
      <c r="K53" s="11">
        <f t="shared" ref="K53" si="582">K52-K50</f>
        <v>-232</v>
      </c>
      <c r="L53" s="11">
        <f t="shared" ref="L53" si="583">L52-L50</f>
        <v>473</v>
      </c>
      <c r="M53" s="11">
        <f t="shared" ref="M53" si="584">M52-M50</f>
        <v>4230</v>
      </c>
      <c r="N53" s="11">
        <f t="shared" ref="N53" si="585">N52-N50</f>
        <v>6</v>
      </c>
      <c r="O53" s="11">
        <f t="shared" ref="O53" si="586">O52-O50</f>
        <v>359</v>
      </c>
      <c r="P53" s="11">
        <f t="shared" ref="P53" si="587">P52-P50</f>
        <v>-1446</v>
      </c>
      <c r="Q53" s="11">
        <f t="shared" ref="Q53" si="588">Q52-Q50</f>
        <v>0</v>
      </c>
      <c r="R53" s="11">
        <f t="shared" ref="R53" si="589">R52-R50</f>
        <v>762</v>
      </c>
      <c r="S53" s="11">
        <f t="shared" ref="S53" si="590">S52-S50</f>
        <v>0</v>
      </c>
      <c r="T53" s="11">
        <f t="shared" ref="T53:U53" si="591">T52-T50</f>
        <v>0</v>
      </c>
      <c r="U53" s="11">
        <f t="shared" si="591"/>
        <v>0</v>
      </c>
      <c r="V53" s="9">
        <f t="shared" ref="V53" si="592">V52-V50</f>
        <v>0</v>
      </c>
      <c r="W53" s="11">
        <f t="shared" ref="W53" si="593">W52-W50</f>
        <v>0</v>
      </c>
      <c r="X53" s="11">
        <f t="shared" ref="X53" si="594">X52-X50</f>
        <v>0</v>
      </c>
      <c r="Y53" s="11">
        <f t="shared" ref="Y53" si="595">Y52-Y50</f>
        <v>0</v>
      </c>
      <c r="Z53" s="11">
        <f t="shared" ref="Z53" si="596">Z52-Z50</f>
        <v>0</v>
      </c>
      <c r="AA53" s="11">
        <f t="shared" ref="AA53:AD53" si="597">AA52-AA50</f>
        <v>0</v>
      </c>
      <c r="AB53" s="11">
        <f t="shared" ref="AB53" si="598">AB52-AB50</f>
        <v>0</v>
      </c>
      <c r="AC53" s="9">
        <f t="shared" si="597"/>
        <v>0</v>
      </c>
      <c r="AD53" s="9">
        <f t="shared" si="597"/>
        <v>-29662</v>
      </c>
      <c r="AE53" s="11">
        <f t="shared" ref="AE53" si="599">AE52-AE50</f>
        <v>1592</v>
      </c>
      <c r="AF53" s="11">
        <f t="shared" ref="AF53" si="600">AF52-AF50</f>
        <v>279</v>
      </c>
      <c r="AG53" s="11">
        <f t="shared" ref="AG53" si="601">AG52-AG50</f>
        <v>842</v>
      </c>
      <c r="AH53" s="11">
        <f t="shared" ref="AH53" si="602">AH52-AH50</f>
        <v>0</v>
      </c>
      <c r="AI53" s="11">
        <f t="shared" ref="AI53" si="603">AI52-AI50</f>
        <v>0</v>
      </c>
      <c r="AJ53" s="11">
        <f t="shared" ref="AJ53" si="604">AJ52-AJ50</f>
        <v>0</v>
      </c>
      <c r="AK53" s="11">
        <f t="shared" ref="AK53" si="605">AK52-AK50</f>
        <v>11355</v>
      </c>
      <c r="AL53" s="11">
        <f t="shared" ref="AL53" si="606">AL52-AL50</f>
        <v>70764</v>
      </c>
      <c r="AM53" s="11">
        <f t="shared" ref="AM53" si="607">AM52-AM50</f>
        <v>0</v>
      </c>
      <c r="AN53" s="11">
        <f t="shared" ref="AN53" si="608">AN52-AN50</f>
        <v>7602</v>
      </c>
      <c r="AO53" s="9">
        <f t="shared" ref="AO53" si="609">AO52-AO50</f>
        <v>40967</v>
      </c>
      <c r="AP53" s="11">
        <f t="shared" ref="AP53" si="610">AP52-AP50</f>
        <v>-4410</v>
      </c>
      <c r="AQ53" s="9">
        <f t="shared" ref="AQ53" si="611">AQ52-AQ50</f>
        <v>0</v>
      </c>
      <c r="AR53" s="11">
        <f t="shared" ref="AR53" si="612">AR52-AR50</f>
        <v>0</v>
      </c>
      <c r="AS53" s="11">
        <f t="shared" ref="AS53" si="613">AS52-AS50</f>
        <v>0</v>
      </c>
      <c r="AT53" s="11">
        <f t="shared" ref="AT53" si="614">AT52-AT50</f>
        <v>0</v>
      </c>
      <c r="AU53" s="11">
        <f t="shared" ref="AU53" si="615">AU52-AU50</f>
        <v>0</v>
      </c>
      <c r="AV53" s="11">
        <f t="shared" ref="AV53" si="616">AV52-AV50</f>
        <v>0</v>
      </c>
      <c r="AW53" s="11">
        <f t="shared" ref="AW53" si="617">AW52-AW50</f>
        <v>0</v>
      </c>
      <c r="AX53" s="11">
        <f t="shared" ref="AX53" si="618">AX52-AX50</f>
        <v>171</v>
      </c>
      <c r="AY53" s="11">
        <f t="shared" ref="AY53" si="619">AY52-AY50</f>
        <v>0</v>
      </c>
      <c r="AZ53" s="11">
        <f t="shared" ref="AZ53" si="620">AZ52-AZ50</f>
        <v>0</v>
      </c>
      <c r="BA53" s="11">
        <f t="shared" ref="BA53" si="621">BA52-BA50</f>
        <v>0</v>
      </c>
      <c r="BB53" s="9">
        <f t="shared" ref="BB53" si="622">BB52-BB50</f>
        <v>0</v>
      </c>
      <c r="BC53" s="11">
        <f t="shared" ref="BC53" si="623">BC52-BC50</f>
        <v>3122</v>
      </c>
      <c r="BD53" s="11">
        <f t="shared" ref="BD53" si="624">BD52-BD50</f>
        <v>3199</v>
      </c>
      <c r="BE53" s="11">
        <f t="shared" ref="BE53" si="625">BE52-BE50</f>
        <v>0</v>
      </c>
      <c r="BF53" s="11">
        <f t="shared" ref="BF53" si="626">BF52-BF50</f>
        <v>3930</v>
      </c>
      <c r="BG53" s="11">
        <f t="shared" ref="BG53:BH53" si="627">BG52-BG50</f>
        <v>6079</v>
      </c>
      <c r="BH53" s="9">
        <f t="shared" si="627"/>
        <v>145492</v>
      </c>
      <c r="BI53" s="9">
        <f t="shared" ref="BI53" si="628">BI52-BI50</f>
        <v>115830</v>
      </c>
      <c r="BJ53" s="11">
        <f t="shared" ref="BJ53:BK53" si="629">BJ52-BJ50</f>
        <v>5789</v>
      </c>
      <c r="BK53" s="49">
        <f t="shared" si="629"/>
        <v>110041</v>
      </c>
      <c r="BM53" s="30">
        <f t="shared" si="574"/>
        <v>139703</v>
      </c>
    </row>
    <row r="54" spans="1:65">
      <c r="A54" s="128"/>
      <c r="B54" s="5" t="s">
        <v>127</v>
      </c>
      <c r="C54" s="13">
        <f>C53/C50</f>
        <v>-2.2234780355741467E-2</v>
      </c>
      <c r="D54" s="13">
        <f t="shared" ref="D54" si="630">D53/D50</f>
        <v>-9.1646365907058491E-2</v>
      </c>
      <c r="E54" s="13">
        <f t="shared" ref="E54" si="631">E53/E50</f>
        <v>0.10060345540216582</v>
      </c>
      <c r="F54" s="13">
        <f t="shared" ref="F54" si="632">F53/F50</f>
        <v>-1.1886614712683052E-2</v>
      </c>
      <c r="G54" s="13">
        <f t="shared" ref="G54" si="633">G53/G50</f>
        <v>1.8616640412430188E-3</v>
      </c>
      <c r="H54" s="13" t="e">
        <f t="shared" ref="H54" si="634">H53/H50</f>
        <v>#DIV/0!</v>
      </c>
      <c r="I54" s="13" t="e">
        <f t="shared" ref="I54" si="635">I53/I50</f>
        <v>#DIV/0!</v>
      </c>
      <c r="J54" s="13" t="e">
        <f t="shared" ref="J54" si="636">J53/J50</f>
        <v>#DIV/0!</v>
      </c>
      <c r="K54" s="13">
        <f t="shared" ref="K54" si="637">K53/K50</f>
        <v>-0.50765864332603938</v>
      </c>
      <c r="L54" s="13">
        <f t="shared" ref="L54" si="638">L53/L50</f>
        <v>4.1245204046041158E-2</v>
      </c>
      <c r="M54" s="13">
        <f t="shared" ref="M54" si="639">M53/M50</f>
        <v>0.50847457627118642</v>
      </c>
      <c r="N54" s="13">
        <f t="shared" ref="N54" si="640">N53/N50</f>
        <v>6.8965517241379309E-2</v>
      </c>
      <c r="O54" s="13">
        <f t="shared" ref="O54" si="641">O53/O50</f>
        <v>0.47299077733860345</v>
      </c>
      <c r="P54" s="13">
        <f t="shared" ref="P54" si="642">P53/P50</f>
        <v>-2.5274417954275326E-2</v>
      </c>
      <c r="Q54" s="13" t="e">
        <f t="shared" ref="Q54" si="643">Q53/Q50</f>
        <v>#DIV/0!</v>
      </c>
      <c r="R54" s="13">
        <f t="shared" ref="R54" si="644">R53/R50</f>
        <v>0.40360169491525422</v>
      </c>
      <c r="S54" s="13" t="e">
        <f t="shared" ref="S54" si="645">S53/S50</f>
        <v>#DIV/0!</v>
      </c>
      <c r="T54" s="13" t="e">
        <f t="shared" ref="T54:U54" si="646">T53/T50</f>
        <v>#DIV/0!</v>
      </c>
      <c r="U54" s="13" t="e">
        <f t="shared" si="646"/>
        <v>#DIV/0!</v>
      </c>
      <c r="V54" s="160" t="e">
        <f t="shared" ref="V54" si="647">V53/V50</f>
        <v>#DIV/0!</v>
      </c>
      <c r="W54" s="13" t="e">
        <f t="shared" ref="W54" si="648">W53/W50</f>
        <v>#DIV/0!</v>
      </c>
      <c r="X54" s="13" t="e">
        <f t="shared" ref="X54" si="649">X53/X50</f>
        <v>#DIV/0!</v>
      </c>
      <c r="Y54" s="13" t="e">
        <f t="shared" ref="Y54" si="650">Y53/Y50</f>
        <v>#DIV/0!</v>
      </c>
      <c r="Z54" s="13" t="e">
        <f t="shared" ref="Z54" si="651">Z53/Z50</f>
        <v>#DIV/0!</v>
      </c>
      <c r="AA54" s="13" t="e">
        <f t="shared" ref="AA54:AD54" si="652">AA53/AA50</f>
        <v>#DIV/0!</v>
      </c>
      <c r="AB54" s="13" t="e">
        <f t="shared" ref="AB54" si="653">AB53/AB50</f>
        <v>#DIV/0!</v>
      </c>
      <c r="AC54" s="160" t="e">
        <f t="shared" si="652"/>
        <v>#DIV/0!</v>
      </c>
      <c r="AD54" s="160">
        <f t="shared" si="652"/>
        <v>-2.9969184137408438E-2</v>
      </c>
      <c r="AE54" s="13">
        <f t="shared" ref="AE54" si="654">AE53/AE50</f>
        <v>1.2341085271317829</v>
      </c>
      <c r="AF54" s="13">
        <f t="shared" ref="AF54" si="655">AF53/AF50</f>
        <v>7.1538461538461542</v>
      </c>
      <c r="AG54" s="13">
        <f t="shared" ref="AG54" si="656">AG53/AG50</f>
        <v>5.1030303030303035</v>
      </c>
      <c r="AH54" s="13" t="e">
        <f t="shared" ref="AH54" si="657">AH53/AH50</f>
        <v>#DIV/0!</v>
      </c>
      <c r="AI54" s="13" t="e">
        <f t="shared" ref="AI54" si="658">AI53/AI50</f>
        <v>#DIV/0!</v>
      </c>
      <c r="AJ54" s="13" t="e">
        <f t="shared" ref="AJ54" si="659">AJ53/AJ50</f>
        <v>#DIV/0!</v>
      </c>
      <c r="AK54" s="13">
        <f t="shared" ref="AK54" si="660">AK53/AK50</f>
        <v>0.39906515779855206</v>
      </c>
      <c r="AL54" s="13">
        <f t="shared" ref="AL54" si="661">AL53/AL50</f>
        <v>2.0819676954308748</v>
      </c>
      <c r="AM54" s="13" t="e">
        <f t="shared" ref="AM54" si="662">AM53/AM50</f>
        <v>#DIV/0!</v>
      </c>
      <c r="AN54" s="13">
        <f t="shared" ref="AN54" si="663">AN53/AN50</f>
        <v>0.52240241891148986</v>
      </c>
      <c r="AO54" s="160">
        <f t="shared" ref="AO54" si="664">AO53/AO50</f>
        <v>0.34933317415921961</v>
      </c>
      <c r="AP54" s="13">
        <f t="shared" ref="AP54" si="665">AP53/AP50</f>
        <v>-0.12344987822971196</v>
      </c>
      <c r="AQ54" s="160" t="e">
        <f t="shared" ref="AQ54" si="666">AQ53/AQ50</f>
        <v>#DIV/0!</v>
      </c>
      <c r="AR54" s="13" t="e">
        <f t="shared" ref="AR54" si="667">AR53/AR50</f>
        <v>#DIV/0!</v>
      </c>
      <c r="AS54" s="13" t="e">
        <f t="shared" ref="AS54" si="668">AS53/AS50</f>
        <v>#DIV/0!</v>
      </c>
      <c r="AT54" s="13" t="e">
        <f t="shared" ref="AT54" si="669">AT53/AT50</f>
        <v>#DIV/0!</v>
      </c>
      <c r="AU54" s="13" t="e">
        <f t="shared" ref="AU54" si="670">AU53/AU50</f>
        <v>#DIV/0!</v>
      </c>
      <c r="AV54" s="13" t="e">
        <f t="shared" ref="AV54" si="671">AV53/AV50</f>
        <v>#DIV/0!</v>
      </c>
      <c r="AW54" s="13" t="e">
        <f t="shared" ref="AW54" si="672">AW53/AW50</f>
        <v>#DIV/0!</v>
      </c>
      <c r="AX54" s="13">
        <f t="shared" ref="AX54" si="673">AX53/AX50</f>
        <v>1.7272727272727273</v>
      </c>
      <c r="AY54" s="13" t="e">
        <f t="shared" ref="AY54" si="674">AY53/AY50</f>
        <v>#DIV/0!</v>
      </c>
      <c r="AZ54" s="13" t="e">
        <f t="shared" ref="AZ54" si="675">AZ53/AZ50</f>
        <v>#DIV/0!</v>
      </c>
      <c r="BA54" s="13" t="e">
        <f t="shared" ref="BA54" si="676">BA53/BA50</f>
        <v>#DIV/0!</v>
      </c>
      <c r="BB54" s="160" t="e">
        <f t="shared" ref="BB54" si="677">BB53/BB50</f>
        <v>#DIV/0!</v>
      </c>
      <c r="BC54" s="13">
        <f t="shared" ref="BC54" si="678">BC53/BC50</f>
        <v>0.84790874524714832</v>
      </c>
      <c r="BD54" s="13">
        <f t="shared" ref="BD54" si="679">BD53/BD50</f>
        <v>0.88737864077669903</v>
      </c>
      <c r="BE54" s="13" t="e">
        <f t="shared" ref="BE54" si="680">BE53/BE50</f>
        <v>#DIV/0!</v>
      </c>
      <c r="BF54" s="13">
        <f t="shared" ref="BF54" si="681">BF53/BF50</f>
        <v>0.2911542450733442</v>
      </c>
      <c r="BG54" s="13">
        <f t="shared" ref="BG54:BH54" si="682">BG53/BG50</f>
        <v>4.1379920630058471E-2</v>
      </c>
      <c r="BH54" s="160">
        <f t="shared" si="682"/>
        <v>0.36439045770458955</v>
      </c>
      <c r="BI54" s="160">
        <f t="shared" ref="BI54" si="683">BI53/BI50</f>
        <v>8.3389427836072061E-2</v>
      </c>
      <c r="BJ54" s="13">
        <f t="shared" ref="BJ54:BK54" si="684">BJ53/BJ50</f>
        <v>0.65888914181652625</v>
      </c>
      <c r="BK54" s="50">
        <f t="shared" si="684"/>
        <v>7.9726047445406192E-2</v>
      </c>
      <c r="BM54" s="160" t="e">
        <f t="shared" ref="BM54" si="685">BM53/BM50</f>
        <v>#DIV/0!</v>
      </c>
    </row>
    <row r="55" spans="1:65">
      <c r="A55" s="128"/>
      <c r="B55" s="5" t="s">
        <v>128</v>
      </c>
      <c r="C55" s="11">
        <f>C52-C51</f>
        <v>-17241</v>
      </c>
      <c r="D55" s="11">
        <f t="shared" ref="D55:BK55" si="686">D52-D51</f>
        <v>36553</v>
      </c>
      <c r="E55" s="11">
        <f t="shared" si="686"/>
        <v>1338</v>
      </c>
      <c r="F55" s="11">
        <f t="shared" si="686"/>
        <v>-1158</v>
      </c>
      <c r="G55" s="11">
        <f t="shared" si="686"/>
        <v>1607</v>
      </c>
      <c r="H55" s="11">
        <f t="shared" si="686"/>
        <v>0</v>
      </c>
      <c r="I55" s="11">
        <f t="shared" si="686"/>
        <v>0</v>
      </c>
      <c r="J55" s="11">
        <f t="shared" si="686"/>
        <v>0</v>
      </c>
      <c r="K55" s="11">
        <f t="shared" si="686"/>
        <v>-355</v>
      </c>
      <c r="L55" s="11">
        <f t="shared" si="686"/>
        <v>1910</v>
      </c>
      <c r="M55" s="11">
        <f t="shared" si="686"/>
        <v>-975</v>
      </c>
      <c r="N55" s="11">
        <f t="shared" si="686"/>
        <v>-22</v>
      </c>
      <c r="O55" s="11">
        <f t="shared" si="686"/>
        <v>421</v>
      </c>
      <c r="P55" s="11">
        <f t="shared" si="686"/>
        <v>-7030</v>
      </c>
      <c r="Q55" s="11">
        <f t="shared" si="686"/>
        <v>0</v>
      </c>
      <c r="R55" s="11">
        <f t="shared" si="686"/>
        <v>168</v>
      </c>
      <c r="S55" s="11">
        <f t="shared" si="686"/>
        <v>0</v>
      </c>
      <c r="T55" s="11">
        <f t="shared" si="686"/>
        <v>0</v>
      </c>
      <c r="U55" s="11">
        <f t="shared" ref="U55" si="687">U52-U51</f>
        <v>0</v>
      </c>
      <c r="V55" s="9">
        <f t="shared" si="686"/>
        <v>0</v>
      </c>
      <c r="W55" s="11">
        <f t="shared" si="686"/>
        <v>0</v>
      </c>
      <c r="X55" s="11">
        <f t="shared" si="686"/>
        <v>0</v>
      </c>
      <c r="Y55" s="11">
        <f t="shared" si="686"/>
        <v>-2</v>
      </c>
      <c r="Z55" s="11">
        <f t="shared" si="686"/>
        <v>0</v>
      </c>
      <c r="AA55" s="11">
        <f t="shared" si="686"/>
        <v>0</v>
      </c>
      <c r="AB55" s="11">
        <f t="shared" ref="AB55" si="688">AB52-AB51</f>
        <v>0</v>
      </c>
      <c r="AC55" s="9">
        <f t="shared" ref="AC55:AD55" si="689">AC52-AC51</f>
        <v>0</v>
      </c>
      <c r="AD55" s="9">
        <f t="shared" si="689"/>
        <v>15214</v>
      </c>
      <c r="AE55" s="11">
        <f t="shared" si="686"/>
        <v>203</v>
      </c>
      <c r="AF55" s="11">
        <f t="shared" si="686"/>
        <v>25</v>
      </c>
      <c r="AG55" s="11">
        <f t="shared" si="686"/>
        <v>-79</v>
      </c>
      <c r="AH55" s="11">
        <f t="shared" si="686"/>
        <v>0</v>
      </c>
      <c r="AI55" s="11">
        <f t="shared" si="686"/>
        <v>0</v>
      </c>
      <c r="AJ55" s="11">
        <f t="shared" si="686"/>
        <v>-162</v>
      </c>
      <c r="AK55" s="11">
        <f t="shared" si="686"/>
        <v>-1845</v>
      </c>
      <c r="AL55" s="11">
        <f t="shared" si="686"/>
        <v>39757</v>
      </c>
      <c r="AM55" s="11">
        <f t="shared" si="686"/>
        <v>0</v>
      </c>
      <c r="AN55" s="11">
        <f t="shared" si="686"/>
        <v>9510</v>
      </c>
      <c r="AO55" s="9">
        <f t="shared" si="686"/>
        <v>44253</v>
      </c>
      <c r="AP55" s="11">
        <f t="shared" si="686"/>
        <v>7651</v>
      </c>
      <c r="AQ55" s="9">
        <f t="shared" si="686"/>
        <v>0</v>
      </c>
      <c r="AR55" s="11">
        <f t="shared" si="686"/>
        <v>0</v>
      </c>
      <c r="AS55" s="11">
        <f t="shared" si="686"/>
        <v>0</v>
      </c>
      <c r="AT55" s="11">
        <f t="shared" si="686"/>
        <v>0</v>
      </c>
      <c r="AU55" s="11">
        <f t="shared" si="686"/>
        <v>0</v>
      </c>
      <c r="AV55" s="11">
        <f t="shared" si="686"/>
        <v>0</v>
      </c>
      <c r="AW55" s="11">
        <f t="shared" si="686"/>
        <v>0</v>
      </c>
      <c r="AX55" s="11">
        <f t="shared" si="686"/>
        <v>270</v>
      </c>
      <c r="AY55" s="11">
        <f t="shared" si="686"/>
        <v>0</v>
      </c>
      <c r="AZ55" s="11">
        <f t="shared" si="686"/>
        <v>0</v>
      </c>
      <c r="BA55" s="11">
        <f t="shared" si="686"/>
        <v>0</v>
      </c>
      <c r="BB55" s="9">
        <f t="shared" si="686"/>
        <v>0</v>
      </c>
      <c r="BC55" s="11">
        <f t="shared" si="686"/>
        <v>3191</v>
      </c>
      <c r="BD55" s="11">
        <f t="shared" si="686"/>
        <v>3742</v>
      </c>
      <c r="BE55" s="11">
        <f t="shared" si="686"/>
        <v>0</v>
      </c>
      <c r="BF55" s="11">
        <f t="shared" si="686"/>
        <v>5691</v>
      </c>
      <c r="BG55" s="11">
        <f t="shared" si="686"/>
        <v>-16949</v>
      </c>
      <c r="BH55" s="9">
        <f t="shared" si="686"/>
        <v>95258</v>
      </c>
      <c r="BI55" s="9">
        <f t="shared" si="686"/>
        <v>110472</v>
      </c>
      <c r="BJ55" s="11">
        <f t="shared" si="686"/>
        <v>-14390</v>
      </c>
      <c r="BK55" s="49">
        <f t="shared" si="686"/>
        <v>124862</v>
      </c>
      <c r="BM55" s="30">
        <f t="shared" si="574"/>
        <v>109648</v>
      </c>
    </row>
    <row r="56" spans="1:65">
      <c r="A56" s="128"/>
      <c r="B56" s="5" t="s">
        <v>129</v>
      </c>
      <c r="C56" s="13">
        <f>C55/C51</f>
        <v>-3.20445624052101E-2</v>
      </c>
      <c r="D56" s="13">
        <f>D55/D51</f>
        <v>0.18358839394685164</v>
      </c>
      <c r="E56" s="13">
        <f t="shared" ref="E56" si="690">E55/E51</f>
        <v>5.2906287069988137E-2</v>
      </c>
      <c r="F56" s="13">
        <f t="shared" ref="F56" si="691">F55/F51</f>
        <v>-1.9677479651310982E-2</v>
      </c>
      <c r="G56" s="13">
        <f t="shared" ref="G56" si="692">G55/G51</f>
        <v>4.8152698289036046E-2</v>
      </c>
      <c r="H56" s="13" t="e">
        <f t="shared" ref="H56" si="693">H55/H51</f>
        <v>#DIV/0!</v>
      </c>
      <c r="I56" s="13" t="e">
        <f t="shared" ref="I56" si="694">I55/I51</f>
        <v>#DIV/0!</v>
      </c>
      <c r="J56" s="13" t="e">
        <f t="shared" ref="J56" si="695">J55/J51</f>
        <v>#DIV/0!</v>
      </c>
      <c r="K56" s="13">
        <f t="shared" ref="K56" si="696">K55/K51</f>
        <v>-0.61206896551724133</v>
      </c>
      <c r="L56" s="13">
        <f t="shared" ref="L56" si="697">L55/L51</f>
        <v>0.19040972983750373</v>
      </c>
      <c r="M56" s="13">
        <f t="shared" ref="M56" si="698">M55/M51</f>
        <v>-7.2094055013309677E-2</v>
      </c>
      <c r="N56" s="13">
        <f t="shared" ref="N56" si="699">N55/N51</f>
        <v>-0.19130434782608696</v>
      </c>
      <c r="O56" s="13">
        <f t="shared" ref="O56" si="700">O55/O51</f>
        <v>0.60401721664275465</v>
      </c>
      <c r="P56" s="13">
        <f t="shared" ref="P56" si="701">P55/P51</f>
        <v>-0.11194980572010955</v>
      </c>
      <c r="Q56" s="13" t="e">
        <f t="shared" ref="Q56" si="702">Q55/Q51</f>
        <v>#DIV/0!</v>
      </c>
      <c r="R56" s="13">
        <f t="shared" ref="R56" si="703">R55/R51</f>
        <v>6.7687348912167614E-2</v>
      </c>
      <c r="S56" s="13" t="e">
        <f t="shared" ref="S56" si="704">S55/S51</f>
        <v>#DIV/0!</v>
      </c>
      <c r="T56" s="13" t="e">
        <f t="shared" ref="T56:U56" si="705">T55/T51</f>
        <v>#DIV/0!</v>
      </c>
      <c r="U56" s="13" t="e">
        <f t="shared" si="705"/>
        <v>#DIV/0!</v>
      </c>
      <c r="V56" s="160" t="e">
        <f t="shared" ref="V56" si="706">V55/V51</f>
        <v>#DIV/0!</v>
      </c>
      <c r="W56" s="13" t="e">
        <f t="shared" ref="W56" si="707">W55/W51</f>
        <v>#DIV/0!</v>
      </c>
      <c r="X56" s="13" t="e">
        <f t="shared" ref="X56" si="708">X55/X51</f>
        <v>#DIV/0!</v>
      </c>
      <c r="Y56" s="13">
        <f t="shared" ref="Y56" si="709">Y55/Y51</f>
        <v>-1</v>
      </c>
      <c r="Z56" s="13" t="e">
        <f t="shared" ref="Z56" si="710">Z55/Z51</f>
        <v>#DIV/0!</v>
      </c>
      <c r="AA56" s="13" t="e">
        <f t="shared" ref="AA56:AD56" si="711">AA55/AA51</f>
        <v>#DIV/0!</v>
      </c>
      <c r="AB56" s="13" t="e">
        <f t="shared" ref="AB56" si="712">AB55/AB51</f>
        <v>#DIV/0!</v>
      </c>
      <c r="AC56" s="160" t="e">
        <f t="shared" si="711"/>
        <v>#DIV/0!</v>
      </c>
      <c r="AD56" s="160">
        <f t="shared" si="711"/>
        <v>1.6101617781841812E-2</v>
      </c>
      <c r="AE56" s="13">
        <f t="shared" ref="AE56" si="713">AE55/AE51</f>
        <v>7.5774542739828296E-2</v>
      </c>
      <c r="AF56" s="13">
        <f t="shared" ref="AF56" si="714">AF55/AF51</f>
        <v>8.5324232081911269E-2</v>
      </c>
      <c r="AG56" s="13">
        <f t="shared" ref="AG56" si="715">AG55/AG51</f>
        <v>-7.2744014732965004E-2</v>
      </c>
      <c r="AH56" s="13" t="e">
        <f t="shared" ref="AH56" si="716">AH55/AH51</f>
        <v>#DIV/0!</v>
      </c>
      <c r="AI56" s="13" t="e">
        <f t="shared" ref="AI56" si="717">AI55/AI51</f>
        <v>#DIV/0!</v>
      </c>
      <c r="AJ56" s="13">
        <f t="shared" ref="AJ56" si="718">AJ55/AJ51</f>
        <v>-1</v>
      </c>
      <c r="AK56" s="13">
        <f t="shared" ref="AK56" si="719">AK55/AK51</f>
        <v>-4.4293465213424879E-2</v>
      </c>
      <c r="AL56" s="13">
        <f t="shared" ref="AL56" si="720">AL55/AL51</f>
        <v>0.61168379592590316</v>
      </c>
      <c r="AM56" s="13" t="e">
        <f t="shared" ref="AM56" si="721">AM55/AM51</f>
        <v>#DIV/0!</v>
      </c>
      <c r="AN56" s="13">
        <f t="shared" ref="AN56" si="722">AN55/AN51</f>
        <v>0.7521354001898134</v>
      </c>
      <c r="AO56" s="160">
        <f t="shared" ref="AO56" si="723">AO55/AO51</f>
        <v>0.38823188812661202</v>
      </c>
      <c r="AP56" s="13">
        <f t="shared" ref="AP56" si="724">AP55/AP51</f>
        <v>0.32334544839827573</v>
      </c>
      <c r="AQ56" s="160" t="e">
        <f t="shared" ref="AQ56" si="725">AQ55/AQ51</f>
        <v>#DIV/0!</v>
      </c>
      <c r="AR56" s="13" t="e">
        <f t="shared" ref="AR56" si="726">AR55/AR51</f>
        <v>#DIV/0!</v>
      </c>
      <c r="AS56" s="13" t="e">
        <f t="shared" ref="AS56" si="727">AS55/AS51</f>
        <v>#DIV/0!</v>
      </c>
      <c r="AT56" s="13" t="e">
        <f t="shared" ref="AT56" si="728">AT55/AT51</f>
        <v>#DIV/0!</v>
      </c>
      <c r="AU56" s="13" t="e">
        <f t="shared" ref="AU56" si="729">AU55/AU51</f>
        <v>#DIV/0!</v>
      </c>
      <c r="AV56" s="13" t="e">
        <f t="shared" ref="AV56" si="730">AV55/AV51</f>
        <v>#DIV/0!</v>
      </c>
      <c r="AW56" s="13" t="e">
        <f t="shared" ref="AW56" si="731">AW55/AW51</f>
        <v>#DIV/0!</v>
      </c>
      <c r="AX56" s="13" t="e">
        <f t="shared" ref="AX56" si="732">AX55/AX51</f>
        <v>#DIV/0!</v>
      </c>
      <c r="AY56" s="13" t="e">
        <f t="shared" ref="AY56" si="733">AY55/AY51</f>
        <v>#DIV/0!</v>
      </c>
      <c r="AZ56" s="13" t="e">
        <f t="shared" ref="AZ56" si="734">AZ55/AZ51</f>
        <v>#DIV/0!</v>
      </c>
      <c r="BA56" s="13" t="e">
        <f t="shared" ref="BA56" si="735">BA55/BA51</f>
        <v>#DIV/0!</v>
      </c>
      <c r="BB56" s="160" t="e">
        <f t="shared" ref="BB56" si="736">BB55/BB51</f>
        <v>#DIV/0!</v>
      </c>
      <c r="BC56" s="13">
        <f t="shared" ref="BC56" si="737">BC55/BC51</f>
        <v>0.88319955715471909</v>
      </c>
      <c r="BD56" s="13">
        <f t="shared" ref="BD56" si="738">BD55/BD51</f>
        <v>1.2220770738079687</v>
      </c>
      <c r="BE56" s="13" t="e">
        <f t="shared" ref="BE56" si="739">BE55/BE51</f>
        <v>#DIV/0!</v>
      </c>
      <c r="BF56" s="13">
        <f t="shared" ref="BF56" si="740">BF55/BF51</f>
        <v>0.48487688506432647</v>
      </c>
      <c r="BG56" s="13">
        <f t="shared" ref="BG56:BH56" si="741">BG55/BG51</f>
        <v>-9.9738135169329445E-2</v>
      </c>
      <c r="BH56" s="160">
        <f t="shared" si="741"/>
        <v>0.21191566798440076</v>
      </c>
      <c r="BI56" s="160">
        <f t="shared" ref="BI56" si="742">BI55/BI51</f>
        <v>7.9226439220787981E-2</v>
      </c>
      <c r="BJ56" s="13">
        <f t="shared" ref="BJ56:BK56" si="743">BJ55/BJ51</f>
        <v>-0.49680649059209392</v>
      </c>
      <c r="BK56" s="50">
        <f t="shared" si="743"/>
        <v>9.1445989433272451E-2</v>
      </c>
      <c r="BM56" s="14">
        <f t="shared" ref="BM56" si="744">BM55/BM51</f>
        <v>0.26072896058438594</v>
      </c>
    </row>
    <row r="57" spans="1:65">
      <c r="A57" s="128"/>
      <c r="B57" s="5" t="s">
        <v>326</v>
      </c>
      <c r="C57" s="126">
        <f>C52/C49</f>
        <v>0.89734925891592543</v>
      </c>
      <c r="D57" s="126">
        <f>D52/D49</f>
        <v>0.86148267025410619</v>
      </c>
      <c r="E57" s="126">
        <f t="shared" ref="E57:BK57" si="745">E52/E49</f>
        <v>1.0363912349667224</v>
      </c>
      <c r="F57" s="126">
        <f t="shared" si="745"/>
        <v>0.90397843902286157</v>
      </c>
      <c r="G57" s="126">
        <f t="shared" si="745"/>
        <v>0.91427077888133823</v>
      </c>
      <c r="H57" s="126" t="e">
        <f t="shared" si="745"/>
        <v>#DIV/0!</v>
      </c>
      <c r="I57" s="126" t="e">
        <f t="shared" si="745"/>
        <v>#DIV/0!</v>
      </c>
      <c r="J57" s="126" t="e">
        <f t="shared" si="745"/>
        <v>#DIV/0!</v>
      </c>
      <c r="K57" s="126">
        <f t="shared" si="745"/>
        <v>0.49889135254988914</v>
      </c>
      <c r="L57" s="126">
        <f t="shared" si="745"/>
        <v>1.0080195846699307</v>
      </c>
      <c r="M57" s="126">
        <f t="shared" si="745"/>
        <v>1.5279435042006575</v>
      </c>
      <c r="N57" s="126">
        <f t="shared" si="745"/>
        <v>0.92079207920792083</v>
      </c>
      <c r="O57" s="126">
        <f t="shared" si="745"/>
        <v>1.5813295615275813</v>
      </c>
      <c r="P57" s="126">
        <f t="shared" si="745"/>
        <v>0.90236245954692562</v>
      </c>
      <c r="Q57" s="126" t="e">
        <f t="shared" si="745"/>
        <v>#DIV/0!</v>
      </c>
      <c r="R57" s="126">
        <f t="shared" si="745"/>
        <v>1.6614420062695925</v>
      </c>
      <c r="S57" s="126" t="e">
        <f t="shared" si="745"/>
        <v>#DIV/0!</v>
      </c>
      <c r="T57" s="126" t="e">
        <f t="shared" si="745"/>
        <v>#DIV/0!</v>
      </c>
      <c r="U57" s="126" t="e">
        <f t="shared" si="745"/>
        <v>#DIV/0!</v>
      </c>
      <c r="V57" s="175" t="e">
        <f t="shared" si="745"/>
        <v>#DIV/0!</v>
      </c>
      <c r="W57" s="126" t="e">
        <f t="shared" si="745"/>
        <v>#DIV/0!</v>
      </c>
      <c r="X57" s="126" t="e">
        <f t="shared" si="745"/>
        <v>#DIV/0!</v>
      </c>
      <c r="Y57" s="126" t="e">
        <f t="shared" si="745"/>
        <v>#DIV/0!</v>
      </c>
      <c r="Z57" s="126" t="e">
        <f t="shared" si="745"/>
        <v>#DIV/0!</v>
      </c>
      <c r="AA57" s="126" t="e">
        <f t="shared" si="745"/>
        <v>#DIV/0!</v>
      </c>
      <c r="AB57" s="126" t="e">
        <f t="shared" ref="AB57" si="746">AB52/AB49</f>
        <v>#DIV/0!</v>
      </c>
      <c r="AC57" s="175" t="e">
        <f t="shared" si="745"/>
        <v>#DIV/0!</v>
      </c>
      <c r="AD57" s="175">
        <f t="shared" si="745"/>
        <v>0.90030926539622169</v>
      </c>
      <c r="AE57" s="126">
        <f t="shared" si="745"/>
        <v>2.1588014981273407</v>
      </c>
      <c r="AF57" s="126">
        <f t="shared" si="745"/>
        <v>4.0769230769230766</v>
      </c>
      <c r="AG57" s="126">
        <f t="shared" si="745"/>
        <v>2.9881305637982196</v>
      </c>
      <c r="AH57" s="126" t="e">
        <f t="shared" si="745"/>
        <v>#DIV/0!</v>
      </c>
      <c r="AI57" s="126" t="e">
        <f t="shared" si="745"/>
        <v>#DIV/0!</v>
      </c>
      <c r="AJ57" s="126" t="e">
        <f t="shared" si="745"/>
        <v>#DIV/0!</v>
      </c>
      <c r="AK57" s="126">
        <f t="shared" si="745"/>
        <v>1.4024166842809835</v>
      </c>
      <c r="AL57" s="126">
        <f t="shared" si="745"/>
        <v>2.8578093029600327</v>
      </c>
      <c r="AM57" s="126" t="e">
        <f t="shared" si="745"/>
        <v>#DIV/0!</v>
      </c>
      <c r="AN57" s="126">
        <f t="shared" si="745"/>
        <v>1.3618983217557017</v>
      </c>
      <c r="AO57" s="175">
        <f t="shared" si="745"/>
        <v>1.0479473373995853</v>
      </c>
      <c r="AP57" s="126">
        <f t="shared" si="745"/>
        <v>1.0150081037277148</v>
      </c>
      <c r="AQ57" s="175" t="e">
        <f t="shared" si="745"/>
        <v>#DIV/0!</v>
      </c>
      <c r="AR57" s="126" t="e">
        <f t="shared" si="745"/>
        <v>#DIV/0!</v>
      </c>
      <c r="AS57" s="126" t="e">
        <f t="shared" si="745"/>
        <v>#DIV/0!</v>
      </c>
      <c r="AT57" s="126" t="e">
        <f t="shared" si="745"/>
        <v>#DIV/0!</v>
      </c>
      <c r="AU57" s="126" t="e">
        <f t="shared" si="745"/>
        <v>#DIV/0!</v>
      </c>
      <c r="AV57" s="126" t="e">
        <f t="shared" si="745"/>
        <v>#DIV/0!</v>
      </c>
      <c r="AW57" s="126" t="e">
        <f t="shared" si="745"/>
        <v>#DIV/0!</v>
      </c>
      <c r="AX57" s="126">
        <f t="shared" si="745"/>
        <v>1</v>
      </c>
      <c r="AY57" s="126" t="e">
        <f t="shared" si="745"/>
        <v>#DIV/0!</v>
      </c>
      <c r="AZ57" s="126" t="e">
        <f t="shared" si="745"/>
        <v>#DIV/0!</v>
      </c>
      <c r="BA57" s="126" t="e">
        <f t="shared" si="745"/>
        <v>#DIV/0!</v>
      </c>
      <c r="BB57" s="175" t="e">
        <f t="shared" si="745"/>
        <v>#DIV/0!</v>
      </c>
      <c r="BC57" s="126">
        <f t="shared" si="745"/>
        <v>1.8153681963713981</v>
      </c>
      <c r="BD57" s="126">
        <f t="shared" si="745"/>
        <v>1.8610503282275712</v>
      </c>
      <c r="BE57" s="126" t="e">
        <f t="shared" si="745"/>
        <v>#DIV/0!</v>
      </c>
      <c r="BF57" s="126">
        <f t="shared" si="745"/>
        <v>1.1579297056673976</v>
      </c>
      <c r="BG57" s="126">
        <f t="shared" si="745"/>
        <v>0.73156689189512292</v>
      </c>
      <c r="BH57" s="175">
        <f t="shared" si="745"/>
        <v>1.0966556819989008</v>
      </c>
      <c r="BI57" s="175">
        <f t="shared" si="745"/>
        <v>0.96270609813127461</v>
      </c>
      <c r="BJ57" s="126">
        <f t="shared" si="745"/>
        <v>1.427801724137931</v>
      </c>
      <c r="BK57" s="126">
        <f t="shared" si="745"/>
        <v>0.9596488731395808</v>
      </c>
      <c r="BM57" s="126" t="e">
        <f t="shared" ref="BM57" si="747">BM52/BM49</f>
        <v>#DIV/0!</v>
      </c>
    </row>
    <row r="58" spans="1:65" s="178" customFormat="1">
      <c r="A58" s="128"/>
      <c r="B58" s="5" t="s">
        <v>327</v>
      </c>
      <c r="C58" s="11">
        <f>C49-C52</f>
        <v>59575</v>
      </c>
      <c r="D58" s="11">
        <f t="shared" ref="D58:BK58" si="748">D49-D52</f>
        <v>37891</v>
      </c>
      <c r="E58" s="11">
        <f t="shared" si="748"/>
        <v>-935</v>
      </c>
      <c r="F58" s="11">
        <f t="shared" si="748"/>
        <v>6128</v>
      </c>
      <c r="G58" s="11">
        <f t="shared" si="748"/>
        <v>3280</v>
      </c>
      <c r="H58" s="11">
        <f t="shared" si="748"/>
        <v>0</v>
      </c>
      <c r="I58" s="11">
        <f t="shared" si="748"/>
        <v>0</v>
      </c>
      <c r="J58" s="11">
        <f t="shared" si="748"/>
        <v>0</v>
      </c>
      <c r="K58" s="11">
        <f t="shared" si="748"/>
        <v>226</v>
      </c>
      <c r="L58" s="11">
        <f t="shared" si="748"/>
        <v>-95</v>
      </c>
      <c r="M58" s="11">
        <f t="shared" si="748"/>
        <v>-4336</v>
      </c>
      <c r="N58" s="11">
        <f t="shared" si="748"/>
        <v>8</v>
      </c>
      <c r="O58" s="11">
        <f t="shared" si="748"/>
        <v>-411</v>
      </c>
      <c r="P58" s="11">
        <f t="shared" si="748"/>
        <v>6034</v>
      </c>
      <c r="Q58" s="11">
        <f t="shared" si="748"/>
        <v>0</v>
      </c>
      <c r="R58" s="11">
        <f t="shared" si="748"/>
        <v>-1055</v>
      </c>
      <c r="S58" s="11">
        <f t="shared" si="748"/>
        <v>0</v>
      </c>
      <c r="T58" s="11">
        <f t="shared" si="748"/>
        <v>0</v>
      </c>
      <c r="U58" s="11">
        <f t="shared" si="748"/>
        <v>0</v>
      </c>
      <c r="V58" s="11">
        <f t="shared" si="748"/>
        <v>0</v>
      </c>
      <c r="W58" s="11">
        <f t="shared" si="748"/>
        <v>0</v>
      </c>
      <c r="X58" s="11">
        <f t="shared" si="748"/>
        <v>0</v>
      </c>
      <c r="Y58" s="11">
        <f t="shared" si="748"/>
        <v>0</v>
      </c>
      <c r="Z58" s="11">
        <f t="shared" si="748"/>
        <v>0</v>
      </c>
      <c r="AA58" s="11">
        <f t="shared" si="748"/>
        <v>0</v>
      </c>
      <c r="AB58" s="11">
        <f t="shared" si="748"/>
        <v>0</v>
      </c>
      <c r="AC58" s="11">
        <f t="shared" si="748"/>
        <v>0</v>
      </c>
      <c r="AD58" s="11">
        <f t="shared" si="748"/>
        <v>106310</v>
      </c>
      <c r="AE58" s="11">
        <f t="shared" si="748"/>
        <v>-1547</v>
      </c>
      <c r="AF58" s="11">
        <f t="shared" si="748"/>
        <v>-240</v>
      </c>
      <c r="AG58" s="11">
        <f t="shared" si="748"/>
        <v>-670</v>
      </c>
      <c r="AH58" s="11">
        <f t="shared" si="748"/>
        <v>0</v>
      </c>
      <c r="AI58" s="11">
        <f t="shared" si="748"/>
        <v>0</v>
      </c>
      <c r="AJ58" s="11">
        <f t="shared" si="748"/>
        <v>0</v>
      </c>
      <c r="AK58" s="11">
        <f t="shared" si="748"/>
        <v>-11423</v>
      </c>
      <c r="AL58" s="11">
        <f t="shared" si="748"/>
        <v>-68098</v>
      </c>
      <c r="AM58" s="11">
        <f t="shared" si="748"/>
        <v>0</v>
      </c>
      <c r="AN58" s="11">
        <f t="shared" si="748"/>
        <v>-5887</v>
      </c>
      <c r="AO58" s="11">
        <f t="shared" si="748"/>
        <v>-7240</v>
      </c>
      <c r="AP58" s="11">
        <f t="shared" si="748"/>
        <v>-463</v>
      </c>
      <c r="AQ58" s="11">
        <f t="shared" si="748"/>
        <v>0</v>
      </c>
      <c r="AR58" s="11">
        <f t="shared" si="748"/>
        <v>0</v>
      </c>
      <c r="AS58" s="11">
        <f t="shared" si="748"/>
        <v>0</v>
      </c>
      <c r="AT58" s="11">
        <f t="shared" si="748"/>
        <v>0</v>
      </c>
      <c r="AU58" s="11">
        <f t="shared" si="748"/>
        <v>0</v>
      </c>
      <c r="AV58" s="11">
        <f t="shared" si="748"/>
        <v>0</v>
      </c>
      <c r="AW58" s="11">
        <f t="shared" si="748"/>
        <v>0</v>
      </c>
      <c r="AX58" s="11">
        <f t="shared" si="748"/>
        <v>0</v>
      </c>
      <c r="AY58" s="11">
        <f t="shared" si="748"/>
        <v>0</v>
      </c>
      <c r="AZ58" s="11">
        <f t="shared" si="748"/>
        <v>0</v>
      </c>
      <c r="BA58" s="11">
        <f t="shared" si="748"/>
        <v>0</v>
      </c>
      <c r="BB58" s="11">
        <f t="shared" si="748"/>
        <v>0</v>
      </c>
      <c r="BC58" s="11">
        <f t="shared" si="748"/>
        <v>-3056</v>
      </c>
      <c r="BD58" s="11">
        <f t="shared" si="748"/>
        <v>-3148</v>
      </c>
      <c r="BE58" s="11">
        <f t="shared" si="748"/>
        <v>0</v>
      </c>
      <c r="BF58" s="11">
        <f t="shared" si="748"/>
        <v>-2377</v>
      </c>
      <c r="BG58" s="11">
        <f t="shared" si="748"/>
        <v>56135</v>
      </c>
      <c r="BH58" s="11">
        <f t="shared" si="748"/>
        <v>-48014</v>
      </c>
      <c r="BI58" s="11">
        <f t="shared" si="748"/>
        <v>58296</v>
      </c>
      <c r="BJ58" s="11">
        <f t="shared" si="748"/>
        <v>-4367</v>
      </c>
      <c r="BK58" s="11">
        <f t="shared" si="748"/>
        <v>62663</v>
      </c>
      <c r="BL58" s="11">
        <f t="shared" ref="BL58:BM58" si="749">BL52-BL49</f>
        <v>1490273</v>
      </c>
      <c r="BM58" s="11">
        <f t="shared" si="749"/>
        <v>530192</v>
      </c>
    </row>
    <row r="59" spans="1:65" s="178" customFormat="1">
      <c r="A59" s="128"/>
      <c r="B59" s="5"/>
      <c r="C59" s="5"/>
      <c r="D59" s="5"/>
      <c r="E59" s="5"/>
      <c r="F59" s="5"/>
      <c r="G59" s="5"/>
      <c r="H59" s="5"/>
      <c r="I59" s="5"/>
      <c r="J59" s="5"/>
      <c r="K59" s="5"/>
      <c r="L59" s="5"/>
      <c r="M59" s="5"/>
      <c r="N59" s="5"/>
      <c r="O59" s="5"/>
      <c r="P59" s="5"/>
      <c r="Q59" s="5"/>
      <c r="R59" s="5"/>
      <c r="S59" s="5"/>
      <c r="T59" s="5"/>
      <c r="U59" s="5"/>
      <c r="V59" s="16"/>
      <c r="W59" s="5"/>
      <c r="X59" s="5"/>
      <c r="Y59" s="5"/>
      <c r="Z59" s="5"/>
      <c r="AA59" s="5"/>
      <c r="AB59" s="5"/>
      <c r="AC59" s="16"/>
      <c r="AD59" s="214"/>
      <c r="AE59" s="5"/>
      <c r="AF59" s="5"/>
      <c r="AG59" s="5"/>
      <c r="AH59" s="5"/>
      <c r="AI59" s="5"/>
      <c r="AJ59" s="5"/>
      <c r="AK59" s="5"/>
      <c r="AL59" s="5"/>
      <c r="AM59" s="5"/>
      <c r="AN59" s="5"/>
      <c r="AO59" s="16"/>
      <c r="AP59" s="5"/>
      <c r="AQ59" s="16"/>
      <c r="AR59" s="5"/>
      <c r="AS59" s="5"/>
      <c r="AT59" s="5"/>
      <c r="AU59" s="5"/>
      <c r="AV59" s="5"/>
      <c r="AW59" s="6"/>
      <c r="AX59" s="5"/>
      <c r="AY59" s="5"/>
      <c r="AZ59" s="5"/>
      <c r="BA59" s="5"/>
      <c r="BB59" s="16"/>
      <c r="BC59" s="5"/>
      <c r="BD59" s="5"/>
      <c r="BE59" s="5"/>
      <c r="BF59" s="5"/>
      <c r="BG59" s="5"/>
      <c r="BH59" s="16"/>
      <c r="BI59" s="214"/>
      <c r="BJ59" s="5"/>
      <c r="BK59" s="48"/>
    </row>
    <row r="60" spans="1:65" s="176" customFormat="1">
      <c r="A60" s="15" t="s">
        <v>134</v>
      </c>
      <c r="B60" s="9" t="s">
        <v>334</v>
      </c>
      <c r="C60" s="256">
        <v>858838</v>
      </c>
      <c r="D60" s="256">
        <v>516291</v>
      </c>
      <c r="E60" s="256">
        <v>32039</v>
      </c>
      <c r="F60" s="256">
        <v>179745</v>
      </c>
      <c r="G60" s="256">
        <v>51785</v>
      </c>
      <c r="H60" s="256">
        <v>0</v>
      </c>
      <c r="I60" s="256">
        <v>0</v>
      </c>
      <c r="J60" s="256">
        <v>296379</v>
      </c>
      <c r="K60" s="256">
        <v>180</v>
      </c>
      <c r="L60" s="256">
        <v>38086</v>
      </c>
      <c r="M60" s="256">
        <v>43723</v>
      </c>
      <c r="N60" s="256">
        <v>243</v>
      </c>
      <c r="O60" s="256">
        <v>321</v>
      </c>
      <c r="P60" s="256">
        <v>2537</v>
      </c>
      <c r="Q60" s="256">
        <v>0</v>
      </c>
      <c r="R60" s="256">
        <v>2718</v>
      </c>
      <c r="S60" s="256">
        <v>0</v>
      </c>
      <c r="T60" s="256">
        <v>0</v>
      </c>
      <c r="U60" s="256">
        <v>0</v>
      </c>
      <c r="V60" s="256">
        <v>0</v>
      </c>
      <c r="W60" s="256">
        <v>0</v>
      </c>
      <c r="X60" s="256">
        <v>0</v>
      </c>
      <c r="Y60" s="256">
        <v>0</v>
      </c>
      <c r="Z60" s="256">
        <v>0</v>
      </c>
      <c r="AA60" s="256">
        <v>0</v>
      </c>
      <c r="AB60" s="256">
        <v>0</v>
      </c>
      <c r="AC60" s="256">
        <v>0</v>
      </c>
      <c r="AD60" s="264">
        <f t="shared" ref="AD60" si="750">SUM(C60:AC60)</f>
        <v>2022885</v>
      </c>
      <c r="AE60" s="256">
        <v>3037</v>
      </c>
      <c r="AF60" s="256">
        <v>59</v>
      </c>
      <c r="AG60" s="256">
        <v>367</v>
      </c>
      <c r="AH60" s="256">
        <v>0</v>
      </c>
      <c r="AI60" s="256">
        <v>0</v>
      </c>
      <c r="AJ60" s="256">
        <v>266</v>
      </c>
      <c r="AK60" s="256">
        <v>2442</v>
      </c>
      <c r="AL60" s="256">
        <v>1491</v>
      </c>
      <c r="AM60" s="256">
        <v>131902</v>
      </c>
      <c r="AN60" s="256">
        <v>18066</v>
      </c>
      <c r="AO60" s="256">
        <v>165025</v>
      </c>
      <c r="AP60" s="256">
        <v>1463</v>
      </c>
      <c r="AQ60" s="256">
        <v>0</v>
      </c>
      <c r="AR60" s="256">
        <v>0</v>
      </c>
      <c r="AS60" s="256">
        <v>0</v>
      </c>
      <c r="AT60" s="256">
        <v>0</v>
      </c>
      <c r="AU60" s="256">
        <v>0</v>
      </c>
      <c r="AV60" s="256">
        <v>0</v>
      </c>
      <c r="AW60" s="256">
        <v>141</v>
      </c>
      <c r="AX60" s="256">
        <v>55</v>
      </c>
      <c r="AY60" s="256">
        <v>0</v>
      </c>
      <c r="AZ60" s="256">
        <v>0</v>
      </c>
      <c r="BA60" s="256">
        <v>0</v>
      </c>
      <c r="BB60" s="256">
        <v>0</v>
      </c>
      <c r="BC60" s="256">
        <v>1904</v>
      </c>
      <c r="BD60" s="256">
        <v>1904</v>
      </c>
      <c r="BE60" s="256">
        <v>0</v>
      </c>
      <c r="BF60" s="256">
        <v>5140</v>
      </c>
      <c r="BG60" s="256">
        <v>23</v>
      </c>
      <c r="BH60" s="262">
        <f>SUM(AE60:BG60)</f>
        <v>333285</v>
      </c>
      <c r="BI60" s="123">
        <f>AD60+BH60</f>
        <v>2356170</v>
      </c>
      <c r="BJ60" s="263">
        <v>25523</v>
      </c>
      <c r="BK60" s="264">
        <f t="shared" ref="BK60:BK61" si="751">BI60-BJ60</f>
        <v>2330647</v>
      </c>
      <c r="BL60" s="176">
        <v>6</v>
      </c>
      <c r="BM60" s="261"/>
    </row>
    <row r="61" spans="1:65" s="41" customFormat="1">
      <c r="A61" s="134"/>
      <c r="B61" s="207" t="s">
        <v>340</v>
      </c>
      <c r="C61" s="10">
        <v>766319</v>
      </c>
      <c r="D61" s="10">
        <v>485955</v>
      </c>
      <c r="E61" s="10">
        <v>29498</v>
      </c>
      <c r="F61" s="10">
        <v>161891</v>
      </c>
      <c r="G61" s="10">
        <v>45042</v>
      </c>
      <c r="H61" s="10">
        <v>0</v>
      </c>
      <c r="I61" s="10">
        <v>0</v>
      </c>
      <c r="J61" s="10">
        <v>270874</v>
      </c>
      <c r="K61" s="10">
        <v>547</v>
      </c>
      <c r="L61" s="10">
        <v>32556</v>
      </c>
      <c r="M61" s="10">
        <v>36301</v>
      </c>
      <c r="N61" s="10">
        <v>131</v>
      </c>
      <c r="O61" s="10">
        <v>227</v>
      </c>
      <c r="P61" s="10">
        <v>2884</v>
      </c>
      <c r="Q61" s="10"/>
      <c r="R61" s="10">
        <v>1809</v>
      </c>
      <c r="S61" s="10">
        <f>IF('[1]Upto Month Current'!$G$26="",0,'[1]Upto Month Current'!$G$26)</f>
        <v>0</v>
      </c>
      <c r="T61" s="10">
        <f>IF('[1]Upto Month Current'!$G$27="",0,'[1]Upto Month Current'!$G$27)</f>
        <v>0</v>
      </c>
      <c r="U61" s="10">
        <v>0</v>
      </c>
      <c r="V61" s="10">
        <v>0</v>
      </c>
      <c r="W61" s="10">
        <v>0</v>
      </c>
      <c r="X61" s="10">
        <v>0</v>
      </c>
      <c r="Y61" s="10">
        <f>IF('[1]Upto Month Current'!$G$42="",0,'[1]Upto Month Current'!$G$42)</f>
        <v>0</v>
      </c>
      <c r="Z61" s="10">
        <f>IF('[1]Upto Month Current'!$G$43="",0,'[1]Upto Month Current'!$G$43)</f>
        <v>0</v>
      </c>
      <c r="AA61" s="10">
        <f>IF('[1]Upto Month Current'!$G$44="",0,'[1]Upto Month Current'!$G$44)</f>
        <v>0</v>
      </c>
      <c r="AB61" s="10">
        <v>0</v>
      </c>
      <c r="AC61" s="10">
        <v>0</v>
      </c>
      <c r="AD61" s="121">
        <f t="shared" ref="AD61" si="752">SUM(C61:AC61)</f>
        <v>1834034</v>
      </c>
      <c r="AE61" s="10">
        <v>1495</v>
      </c>
      <c r="AF61" s="10">
        <v>75</v>
      </c>
      <c r="AG61" s="10">
        <v>575</v>
      </c>
      <c r="AH61" s="10">
        <v>0</v>
      </c>
      <c r="AI61" s="10">
        <v>0</v>
      </c>
      <c r="AJ61" s="10">
        <v>255</v>
      </c>
      <c r="AK61" s="10">
        <v>1750</v>
      </c>
      <c r="AL61" s="10">
        <v>1544</v>
      </c>
      <c r="AM61" s="10">
        <v>137714</v>
      </c>
      <c r="AN61" s="10">
        <v>16076</v>
      </c>
      <c r="AO61" s="10">
        <v>121318</v>
      </c>
      <c r="AP61" s="10">
        <v>2703</v>
      </c>
      <c r="AQ61" s="10">
        <v>0</v>
      </c>
      <c r="AR61" s="10">
        <v>0</v>
      </c>
      <c r="AS61" s="10">
        <v>0</v>
      </c>
      <c r="AT61" s="10">
        <v>0</v>
      </c>
      <c r="AU61" s="10">
        <f>IF('[1]Upto Month Current'!$G$41="",0,'[1]Upto Month Current'!$G$41)</f>
        <v>0</v>
      </c>
      <c r="AV61" s="10">
        <v>0</v>
      </c>
      <c r="AW61" s="10">
        <v>105</v>
      </c>
      <c r="AX61" s="10">
        <v>61</v>
      </c>
      <c r="AY61" s="10">
        <f>IF('[1]Upto Month Current'!$G$47="",0,'[1]Upto Month Current'!$G$47)</f>
        <v>0</v>
      </c>
      <c r="AZ61" s="10">
        <v>0</v>
      </c>
      <c r="BA61" s="10">
        <f>IF('[1]Upto Month Current'!$G$50="",0,'[1]Upto Month Current'!$G$50)</f>
        <v>0</v>
      </c>
      <c r="BB61" s="10">
        <f>IF('[1]Upto Month Current'!$G$52="",0,'[1]Upto Month Current'!$G$52)</f>
        <v>0</v>
      </c>
      <c r="BC61" s="10">
        <v>1620</v>
      </c>
      <c r="BD61" s="10">
        <v>1620</v>
      </c>
      <c r="BE61" s="10">
        <v>0</v>
      </c>
      <c r="BF61" s="10">
        <v>2222</v>
      </c>
      <c r="BG61" s="10">
        <v>12</v>
      </c>
      <c r="BH61" s="10">
        <f>SUM(AE61:BG61)</f>
        <v>289145</v>
      </c>
      <c r="BI61" s="241">
        <f>AD61+BH61</f>
        <v>2123179</v>
      </c>
      <c r="BJ61" s="10">
        <v>17222</v>
      </c>
      <c r="BK61" s="10">
        <f t="shared" si="751"/>
        <v>2105957</v>
      </c>
      <c r="BM61" s="208"/>
    </row>
    <row r="62" spans="1:65">
      <c r="A62" s="128"/>
      <c r="B62" s="12" t="s">
        <v>341</v>
      </c>
      <c r="C62" s="9">
        <f>IF('Upto Month COPPY'!$G$4="",0,'Upto Month COPPY'!$G$4)</f>
        <v>782353</v>
      </c>
      <c r="D62" s="9">
        <f>IF('Upto Month COPPY'!$G$5="",0,'Upto Month COPPY'!$G$5)</f>
        <v>359173</v>
      </c>
      <c r="E62" s="9">
        <f>IF('Upto Month COPPY'!$G$6="",0,'Upto Month COPPY'!$G$6)</f>
        <v>32040</v>
      </c>
      <c r="F62" s="9">
        <f>IF('Upto Month COPPY'!$G$7="",0,'Upto Month COPPY'!$G$7)</f>
        <v>164046</v>
      </c>
      <c r="G62" s="9">
        <f>IF('Upto Month COPPY'!$G$8="",0,'Upto Month COPPY'!$G$8)</f>
        <v>43938</v>
      </c>
      <c r="H62" s="9">
        <f>IF('Upto Month COPPY'!$G$9="",0,'Upto Month COPPY'!$G$9)</f>
        <v>0</v>
      </c>
      <c r="I62" s="9">
        <f>IF('Upto Month COPPY'!$G$10="",0,'Upto Month COPPY'!$G$10)</f>
        <v>0</v>
      </c>
      <c r="J62" s="9">
        <f>IF('Upto Month COPPY'!$G$11="",0,'Upto Month COPPY'!$G$11)</f>
        <v>292054</v>
      </c>
      <c r="K62" s="9">
        <f>IF('Upto Month COPPY'!$G$12="",0,'Upto Month COPPY'!$G$12)</f>
        <v>567</v>
      </c>
      <c r="L62" s="9">
        <f>IF('Upto Month COPPY'!$G$13="",0,'Upto Month COPPY'!$G$13)</f>
        <v>28036</v>
      </c>
      <c r="M62" s="9">
        <f>IF('Upto Month COPPY'!$G$14="",0,'Upto Month COPPY'!$G$14)</f>
        <v>51318</v>
      </c>
      <c r="N62" s="9">
        <f>IF('Upto Month COPPY'!$G$15="",0,'Upto Month COPPY'!$G$15)</f>
        <v>19</v>
      </c>
      <c r="O62" s="9">
        <f>IF('Upto Month COPPY'!$G$16="",0,'Upto Month COPPY'!$G$16)</f>
        <v>220</v>
      </c>
      <c r="P62" s="9">
        <f>IF('Upto Month COPPY'!$G$17="",0,'Upto Month COPPY'!$G$17)</f>
        <v>3072</v>
      </c>
      <c r="Q62" s="9">
        <f>IF('Upto Month COPPY'!$G$18="",0,'Upto Month COPPY'!$G$18)</f>
        <v>0</v>
      </c>
      <c r="R62" s="9">
        <f>IF('Upto Month COPPY'!$G$21="",0,'Upto Month COPPY'!$G$21)</f>
        <v>2132</v>
      </c>
      <c r="S62" s="9">
        <f>IF('Upto Month COPPY'!$G$26="",0,'Upto Month COPPY'!$G$26)</f>
        <v>0</v>
      </c>
      <c r="T62" s="9">
        <f>IF('Upto Month COPPY'!$G$27="",0,'Upto Month COPPY'!$G$27)</f>
        <v>0</v>
      </c>
      <c r="U62" s="9">
        <f>IF('Upto Month COPPY'!$G$30="",0,'Upto Month COPPY'!$G$30)</f>
        <v>0</v>
      </c>
      <c r="V62" s="9">
        <f>IF('Upto Month COPPY'!$G$35="",0,'Upto Month COPPY'!$G$35)</f>
        <v>0</v>
      </c>
      <c r="W62" s="9">
        <f>IF('Upto Month COPPY'!$G$39="",0,'Upto Month COPPY'!$G$39)</f>
        <v>0</v>
      </c>
      <c r="X62" s="9">
        <f>IF('Upto Month COPPY'!$G$40="",0,'Upto Month COPPY'!$G$40)</f>
        <v>0</v>
      </c>
      <c r="Y62" s="9">
        <f>IF('Upto Month COPPY'!$G$42="",0,'Upto Month COPPY'!$G$42)</f>
        <v>0</v>
      </c>
      <c r="Z62" s="9">
        <f>IF('Upto Month COPPY'!$G$43="",0,'Upto Month COPPY'!$G$43)</f>
        <v>0</v>
      </c>
      <c r="AA62" s="9">
        <f>IF('Upto Month COPPY'!$G$44="",0,'Upto Month COPPY'!$G$44)</f>
        <v>0</v>
      </c>
      <c r="AB62" s="9">
        <f>IF('Upto Month COPPY'!$G$48="",0,'Upto Month COPPY'!$G$48)</f>
        <v>0</v>
      </c>
      <c r="AC62" s="9">
        <f>IF('Upto Month COPPY'!$G$51="",0,'Upto Month COPPY'!$G$51)</f>
        <v>0</v>
      </c>
      <c r="AD62" s="264">
        <f t="shared" ref="AD62:AD63" si="753">SUM(C62:AC62)</f>
        <v>1758968</v>
      </c>
      <c r="AE62" s="9">
        <f>IF('Upto Month COPPY'!$G$19="",0,'Upto Month COPPY'!$G$19)</f>
        <v>2051</v>
      </c>
      <c r="AF62" s="9">
        <f>IF('Upto Month COPPY'!$G$20="",0,'Upto Month COPPY'!$G$20)</f>
        <v>32</v>
      </c>
      <c r="AG62" s="9">
        <f>IF('Upto Month COPPY'!$G$22="",0,'Upto Month COPPY'!$G$22)</f>
        <v>0</v>
      </c>
      <c r="AH62" s="9">
        <f>IF('Upto Month COPPY'!$G$23="",0,'Upto Month COPPY'!$G$23)</f>
        <v>0</v>
      </c>
      <c r="AI62" s="9">
        <f>IF('Upto Month COPPY'!$G$24="",0,'Upto Month COPPY'!$G$24)</f>
        <v>0</v>
      </c>
      <c r="AJ62" s="9">
        <f>IF('Upto Month COPPY'!$G$25="",0,'Upto Month COPPY'!$G$25)</f>
        <v>748</v>
      </c>
      <c r="AK62" s="9">
        <f>IF('Upto Month COPPY'!$G$28="",0,'Upto Month COPPY'!$G$28)</f>
        <v>1806</v>
      </c>
      <c r="AL62" s="9">
        <f>IF('Upto Month COPPY'!$G$29="",0,'Upto Month COPPY'!$G$29)</f>
        <v>3070</v>
      </c>
      <c r="AM62" s="9">
        <f>IF('Upto Month COPPY'!$G$31="",0,'Upto Month COPPY'!$G$31)</f>
        <v>169104</v>
      </c>
      <c r="AN62" s="9">
        <f>IF('Upto Month COPPY'!$G$32="",0,'Upto Month COPPY'!$G$32)</f>
        <v>18915</v>
      </c>
      <c r="AO62" s="9">
        <f>IF('Upto Month COPPY'!$G$33="",0,'Upto Month COPPY'!$G$33)</f>
        <v>93929</v>
      </c>
      <c r="AP62" s="9">
        <f>IF('Upto Month COPPY'!$G$34="",0,'Upto Month COPPY'!$G$34)</f>
        <v>1463</v>
      </c>
      <c r="AQ62" s="9">
        <f>IF('Upto Month COPPY'!$G$36="",0,'Upto Month COPPY'!$G$36)</f>
        <v>0</v>
      </c>
      <c r="AR62" s="9">
        <f>IF('Upto Month COPPY'!$G$37="",0,'Upto Month COPPY'!$G$37)</f>
        <v>0</v>
      </c>
      <c r="AS62" s="9">
        <v>0</v>
      </c>
      <c r="AT62" s="9">
        <f>IF('Upto Month COPPY'!$G$38="",0,'Upto Month COPPY'!$G$38)</f>
        <v>0</v>
      </c>
      <c r="AU62" s="9">
        <f>IF('Upto Month COPPY'!$G$41="",0,'Upto Month COPPY'!$G$41)</f>
        <v>0</v>
      </c>
      <c r="AV62" s="9">
        <v>0</v>
      </c>
      <c r="AW62" s="9">
        <f>IF('Upto Month COPPY'!$G$45="",0,'Upto Month COPPY'!$G$45)</f>
        <v>189</v>
      </c>
      <c r="AX62" s="9">
        <f>IF('Upto Month COPPY'!$G$46="",0,'Upto Month COPPY'!$G$46)</f>
        <v>0</v>
      </c>
      <c r="AY62" s="9">
        <f>IF('Upto Month COPPY'!$G$47="",0,'Upto Month COPPY'!$G$47)</f>
        <v>0</v>
      </c>
      <c r="AZ62" s="9">
        <f>IF('Upto Month COPPY'!$G$49="",0,'Upto Month COPPY'!$G$49)</f>
        <v>0</v>
      </c>
      <c r="BA62" s="9">
        <f>IF('Upto Month COPPY'!$G$50="",0,'Upto Month COPPY'!$G$50)</f>
        <v>0</v>
      </c>
      <c r="BB62" s="9">
        <f>IF('Upto Month COPPY'!$G$52="",0,'Upto Month COPPY'!$G$52)</f>
        <v>0</v>
      </c>
      <c r="BC62" s="9">
        <f>IF('Upto Month COPPY'!$G$53="",0,'Upto Month COPPY'!$G$53)</f>
        <v>925</v>
      </c>
      <c r="BD62" s="9">
        <f>IF('Upto Month COPPY'!$G$54="",0,'Upto Month COPPY'!$G$54)</f>
        <v>925</v>
      </c>
      <c r="BE62" s="9">
        <f>IF('Upto Month COPPY'!$G$55="",0,'Upto Month COPPY'!$G$55)</f>
        <v>0</v>
      </c>
      <c r="BF62" s="9">
        <f>IF('Upto Month COPPY'!$G$56="",0,'Upto Month COPPY'!$G$56)</f>
        <v>591</v>
      </c>
      <c r="BG62" s="9">
        <f>IF('Upto Month COPPY'!$G$58="",0,'Upto Month COPPY'!$G$58)</f>
        <v>52</v>
      </c>
      <c r="BH62" s="9">
        <f>SUM(AE62:BG62)</f>
        <v>293800</v>
      </c>
      <c r="BI62" s="258">
        <f>AD62+BH62</f>
        <v>2052768</v>
      </c>
      <c r="BJ62" s="9">
        <f>IF('Upto Month COPPY'!$G$60="",0,'Upto Month COPPY'!$G$60)</f>
        <v>23956</v>
      </c>
      <c r="BK62" s="49">
        <f t="shared" ref="BK62:BK63" si="754">BI62-BJ62</f>
        <v>2028812</v>
      </c>
      <c r="BL62">
        <f>'Upto Month COPPY'!$G$61</f>
        <v>2028810</v>
      </c>
      <c r="BM62" s="30">
        <f t="shared" ref="BM62:BM66" si="755">BK62-AD62</f>
        <v>269844</v>
      </c>
    </row>
    <row r="63" spans="1:65">
      <c r="A63" s="128"/>
      <c r="B63" s="180" t="s">
        <v>342</v>
      </c>
      <c r="C63" s="9">
        <f>IF('Upto Month Current'!$G$4="",0,'Upto Month Current'!$G$4)</f>
        <v>785961</v>
      </c>
      <c r="D63" s="9">
        <f>IF('Upto Month Current'!$G$5="",0,'Upto Month Current'!$G$5)</f>
        <v>442362</v>
      </c>
      <c r="E63" s="9">
        <f>IF('Upto Month Current'!$G$6="",0,'Upto Month Current'!$G$6)</f>
        <v>31696</v>
      </c>
      <c r="F63" s="9">
        <f>IF('Upto Month Current'!$G$7="",0,'Upto Month Current'!$G$7)</f>
        <v>164620</v>
      </c>
      <c r="G63" s="9">
        <f>IF('Upto Month Current'!$G$8="",0,'Upto Month Current'!$G$8)</f>
        <v>48994</v>
      </c>
      <c r="H63" s="9">
        <f>IF('Upto Month Current'!$G$9="",0,'Upto Month Current'!$G$9)</f>
        <v>0</v>
      </c>
      <c r="I63" s="9">
        <f>IF('Upto Month Current'!$G$10="",0,'Upto Month Current'!$G$10)</f>
        <v>0</v>
      </c>
      <c r="J63" s="9">
        <f>IF('Upto Month Current'!$G$11="",0,'Upto Month Current'!$G$11)</f>
        <v>273694</v>
      </c>
      <c r="K63" s="9">
        <f>IF('Upto Month Current'!$G$12="",0,'Upto Month Current'!$G$12)</f>
        <v>261</v>
      </c>
      <c r="L63" s="9">
        <f>IF('Upto Month Current'!$G$13="",0,'Upto Month Current'!$G$13)</f>
        <v>34101</v>
      </c>
      <c r="M63" s="9">
        <f>IF('Upto Month Current'!$G$14="",0,'Upto Month Current'!$G$14)</f>
        <v>48520</v>
      </c>
      <c r="N63" s="9">
        <f>IF('Upto Month Current'!$G$15="",0,'Upto Month Current'!$G$15)</f>
        <v>236</v>
      </c>
      <c r="O63" s="9">
        <f>IF('Upto Month Current'!$G$16="",0,'Upto Month Current'!$G$16)</f>
        <v>1086</v>
      </c>
      <c r="P63" s="9">
        <f>IF('Upto Month Current'!$G$17="",0,'Upto Month Current'!$G$17)</f>
        <v>3058</v>
      </c>
      <c r="Q63" s="9">
        <f>IF('Upto Month Current'!$G$18="",0,'Upto Month Current'!$G$18)</f>
        <v>0</v>
      </c>
      <c r="R63" s="9">
        <f>IF('Upto Month Current'!$G$21="",0,'Upto Month Current'!$G$21)</f>
        <v>3209</v>
      </c>
      <c r="S63" s="9">
        <f>IF('Upto Month Current'!$G$26="",0,'Upto Month Current'!$G$26)</f>
        <v>0</v>
      </c>
      <c r="T63" s="9">
        <f>IF('Upto Month Current'!$G$27="",0,'Upto Month Current'!$G$27)</f>
        <v>0</v>
      </c>
      <c r="U63" s="9">
        <f>IF('Upto Month Current'!$G$30="",0,'Upto Month Current'!$G$30)</f>
        <v>0</v>
      </c>
      <c r="V63" s="9">
        <f>IF('Upto Month Current'!$G$35="",0,'Upto Month Current'!$G$35)</f>
        <v>0</v>
      </c>
      <c r="W63" s="9">
        <f>IF('Upto Month Current'!$G$39="",0,'Upto Month Current'!$G$39)</f>
        <v>0</v>
      </c>
      <c r="X63" s="9">
        <f>IF('Upto Month Current'!$G$40="",0,'Upto Month Current'!$G$40)</f>
        <v>0</v>
      </c>
      <c r="Y63" s="9">
        <f>IF('Upto Month Current'!$G$42="",0,'Upto Month Current'!$G$42)</f>
        <v>0</v>
      </c>
      <c r="Z63" s="9">
        <f>IF('Upto Month Current'!$G$43="",0,'Upto Month Current'!$G$43)</f>
        <v>0</v>
      </c>
      <c r="AA63" s="9">
        <f>IF('Upto Month Current'!$G$44="",0,'Upto Month Current'!$G$44)</f>
        <v>0</v>
      </c>
      <c r="AB63" s="9">
        <f>IF('Upto Month Current'!$G$48="",0,'Upto Month Current'!$G$48)</f>
        <v>0</v>
      </c>
      <c r="AC63" s="9">
        <f>IF('Upto Month Current'!$G$51="",0,'Upto Month Current'!$G$51)</f>
        <v>0</v>
      </c>
      <c r="AD63" s="264">
        <f t="shared" si="753"/>
        <v>1837798</v>
      </c>
      <c r="AE63" s="9">
        <f>IF('Upto Month Current'!$G$19="",0,'Upto Month Current'!$G$19)</f>
        <v>2925</v>
      </c>
      <c r="AF63" s="9">
        <f>IF('Upto Month Current'!$G$20="",0,'Upto Month Current'!$G$20)</f>
        <v>31</v>
      </c>
      <c r="AG63" s="9">
        <f>IF('Upto Month Current'!$G$22="",0,'Upto Month Current'!$G$22)</f>
        <v>0</v>
      </c>
      <c r="AH63" s="9">
        <f>IF('Upto Month Current'!$G$23="",0,'Upto Month Current'!$G$23)</f>
        <v>0</v>
      </c>
      <c r="AI63" s="9">
        <f>IF('Upto Month Current'!$G$24="",0,'Upto Month Current'!$G$24)</f>
        <v>0</v>
      </c>
      <c r="AJ63" s="9">
        <f>IF('Upto Month Current'!$G$25="",0,'Upto Month Current'!$G$25)</f>
        <v>113</v>
      </c>
      <c r="AK63" s="9">
        <f>IF('Upto Month Current'!$G$28="",0,'Upto Month Current'!$G$28)</f>
        <v>945</v>
      </c>
      <c r="AL63" s="9">
        <f>IF('Upto Month Current'!$G$29="",0,'Upto Month Current'!$G$29)</f>
        <v>4272</v>
      </c>
      <c r="AM63" s="9">
        <f>IF('Upto Month Current'!$G$31="",0,'Upto Month Current'!$G$31)</f>
        <v>117092</v>
      </c>
      <c r="AN63" s="9">
        <f>IF('Upto Month Current'!$G$32="",0,'Upto Month Current'!$G$32)</f>
        <v>38069</v>
      </c>
      <c r="AO63" s="9">
        <f>IF('Upto Month Current'!$G$33="",0,'Upto Month Current'!$G$33)</f>
        <v>126054</v>
      </c>
      <c r="AP63" s="9">
        <f>IF('Upto Month Current'!$G$34="",0,'Upto Month Current'!$G$34)</f>
        <v>1410</v>
      </c>
      <c r="AQ63" s="9">
        <f>IF('Upto Month Current'!$G$36="",0,'Upto Month Current'!$G$36)</f>
        <v>0</v>
      </c>
      <c r="AR63" s="9">
        <f>IF('Upto Month Current'!$G$37="",0,'Upto Month Current'!$G$37)</f>
        <v>0</v>
      </c>
      <c r="AS63" s="9">
        <v>0</v>
      </c>
      <c r="AT63" s="9">
        <f>IF('Upto Month Current'!$G$38="",0,'Upto Month Current'!$G$38)</f>
        <v>0</v>
      </c>
      <c r="AU63" s="9">
        <f>IF('Upto Month Current'!$G$41="",0,'Upto Month Current'!$G$41)</f>
        <v>0</v>
      </c>
      <c r="AV63" s="9">
        <v>0</v>
      </c>
      <c r="AW63" s="9">
        <f>IF('Upto Month Current'!$G$45="",0,'Upto Month Current'!$G$45)</f>
        <v>334</v>
      </c>
      <c r="AX63" s="9">
        <f>IF('Upto Month Current'!$G$46="",0,'Upto Month Current'!$G$46)</f>
        <v>42</v>
      </c>
      <c r="AY63" s="9">
        <f>IF('Upto Month Current'!$G$47="",0,'Upto Month Current'!$G$47)</f>
        <v>0</v>
      </c>
      <c r="AZ63" s="9">
        <f>IF('Upto Month Current'!$G$49="",0,'Upto Month Current'!$G$49)</f>
        <v>0</v>
      </c>
      <c r="BA63" s="9">
        <f>IF('Upto Month Current'!$G$50="",0,'Upto Month Current'!$G$50)</f>
        <v>0</v>
      </c>
      <c r="BB63" s="9">
        <f>IF('Upto Month Current'!$G$52="",0,'Upto Month Current'!$G$52)</f>
        <v>0</v>
      </c>
      <c r="BC63" s="9">
        <f>IF('Upto Month Current'!$G$53="",0,'Upto Month Current'!$G$53)</f>
        <v>3340</v>
      </c>
      <c r="BD63" s="9">
        <f>IF('Upto Month Current'!$G$54="",0,'Upto Month Current'!$G$54)</f>
        <v>3340</v>
      </c>
      <c r="BE63" s="9">
        <f>IF('Upto Month Current'!$G$55="",0,'Upto Month Current'!$G$55)</f>
        <v>0</v>
      </c>
      <c r="BF63" s="9">
        <f>IF('Upto Month Current'!$G$56="",0,'Upto Month Current'!$G$56)</f>
        <v>5201</v>
      </c>
      <c r="BG63" s="9">
        <f>IF('Upto Month Current'!$G$58="",0,'Upto Month Current'!$G$58)</f>
        <v>32</v>
      </c>
      <c r="BH63" s="9">
        <f>SUM(AE63:BG63)</f>
        <v>303200</v>
      </c>
      <c r="BI63" s="258">
        <f>AD63+BH63</f>
        <v>2140998</v>
      </c>
      <c r="BJ63" s="9">
        <f>IF('Upto Month Current'!$G$60="",0,'Upto Month Current'!$G$60)</f>
        <v>21741</v>
      </c>
      <c r="BK63" s="49">
        <f t="shared" si="754"/>
        <v>2119257</v>
      </c>
      <c r="BL63">
        <f>'Upto Month Current'!$G$61</f>
        <v>2119257</v>
      </c>
      <c r="BM63" s="30">
        <f t="shared" si="755"/>
        <v>281459</v>
      </c>
    </row>
    <row r="64" spans="1:65">
      <c r="A64" s="128"/>
      <c r="B64" s="5" t="s">
        <v>126</v>
      </c>
      <c r="C64" s="11">
        <f>C63-C61</f>
        <v>19642</v>
      </c>
      <c r="D64" s="11">
        <f t="shared" ref="D64" si="756">D63-D61</f>
        <v>-43593</v>
      </c>
      <c r="E64" s="11">
        <f t="shared" ref="E64" si="757">E63-E61</f>
        <v>2198</v>
      </c>
      <c r="F64" s="11">
        <f t="shared" ref="F64" si="758">F63-F61</f>
        <v>2729</v>
      </c>
      <c r="G64" s="11">
        <f t="shared" ref="G64" si="759">G63-G61</f>
        <v>3952</v>
      </c>
      <c r="H64" s="11">
        <f t="shared" ref="H64" si="760">H63-H61</f>
        <v>0</v>
      </c>
      <c r="I64" s="11">
        <f t="shared" ref="I64" si="761">I63-I61</f>
        <v>0</v>
      </c>
      <c r="J64" s="11">
        <f t="shared" ref="J64" si="762">J63-J61</f>
        <v>2820</v>
      </c>
      <c r="K64" s="11">
        <f t="shared" ref="K64" si="763">K63-K61</f>
        <v>-286</v>
      </c>
      <c r="L64" s="11">
        <f t="shared" ref="L64" si="764">L63-L61</f>
        <v>1545</v>
      </c>
      <c r="M64" s="11">
        <f t="shared" ref="M64" si="765">M63-M61</f>
        <v>12219</v>
      </c>
      <c r="N64" s="11">
        <f t="shared" ref="N64" si="766">N63-N61</f>
        <v>105</v>
      </c>
      <c r="O64" s="11">
        <f t="shared" ref="O64" si="767">O63-O61</f>
        <v>859</v>
      </c>
      <c r="P64" s="11">
        <f t="shared" ref="P64" si="768">P63-P61</f>
        <v>174</v>
      </c>
      <c r="Q64" s="11">
        <f t="shared" ref="Q64" si="769">Q63-Q61</f>
        <v>0</v>
      </c>
      <c r="R64" s="11">
        <f t="shared" ref="R64" si="770">R63-R61</f>
        <v>1400</v>
      </c>
      <c r="S64" s="11">
        <f t="shared" ref="S64" si="771">S63-S61</f>
        <v>0</v>
      </c>
      <c r="T64" s="11">
        <f t="shared" ref="T64:U64" si="772">T63-T61</f>
        <v>0</v>
      </c>
      <c r="U64" s="11">
        <f t="shared" si="772"/>
        <v>0</v>
      </c>
      <c r="V64" s="9">
        <f t="shared" ref="V64" si="773">V63-V61</f>
        <v>0</v>
      </c>
      <c r="W64" s="11">
        <f t="shared" ref="W64" si="774">W63-W61</f>
        <v>0</v>
      </c>
      <c r="X64" s="11">
        <f t="shared" ref="X64" si="775">X63-X61</f>
        <v>0</v>
      </c>
      <c r="Y64" s="11">
        <f t="shared" ref="Y64" si="776">Y63-Y61</f>
        <v>0</v>
      </c>
      <c r="Z64" s="11">
        <f t="shared" ref="Z64" si="777">Z63-Z61</f>
        <v>0</v>
      </c>
      <c r="AA64" s="11">
        <f t="shared" ref="AA64:AD64" si="778">AA63-AA61</f>
        <v>0</v>
      </c>
      <c r="AB64" s="11">
        <f t="shared" ref="AB64" si="779">AB63-AB61</f>
        <v>0</v>
      </c>
      <c r="AC64" s="9">
        <f t="shared" si="778"/>
        <v>0</v>
      </c>
      <c r="AD64" s="9">
        <f t="shared" si="778"/>
        <v>3764</v>
      </c>
      <c r="AE64" s="11">
        <f t="shared" ref="AE64" si="780">AE63-AE61</f>
        <v>1430</v>
      </c>
      <c r="AF64" s="11">
        <f t="shared" ref="AF64" si="781">AF63-AF61</f>
        <v>-44</v>
      </c>
      <c r="AG64" s="11">
        <f t="shared" ref="AG64" si="782">AG63-AG61</f>
        <v>-575</v>
      </c>
      <c r="AH64" s="11">
        <f t="shared" ref="AH64" si="783">AH63-AH61</f>
        <v>0</v>
      </c>
      <c r="AI64" s="11">
        <f t="shared" ref="AI64" si="784">AI63-AI61</f>
        <v>0</v>
      </c>
      <c r="AJ64" s="11">
        <f t="shared" ref="AJ64" si="785">AJ63-AJ61</f>
        <v>-142</v>
      </c>
      <c r="AK64" s="11">
        <f t="shared" ref="AK64" si="786">AK63-AK61</f>
        <v>-805</v>
      </c>
      <c r="AL64" s="11">
        <f t="shared" ref="AL64" si="787">AL63-AL61</f>
        <v>2728</v>
      </c>
      <c r="AM64" s="11">
        <f t="shared" ref="AM64" si="788">AM63-AM61</f>
        <v>-20622</v>
      </c>
      <c r="AN64" s="11">
        <f t="shared" ref="AN64" si="789">AN63-AN61</f>
        <v>21993</v>
      </c>
      <c r="AO64" s="9">
        <f t="shared" ref="AO64" si="790">AO63-AO61</f>
        <v>4736</v>
      </c>
      <c r="AP64" s="11">
        <f t="shared" ref="AP64" si="791">AP63-AP61</f>
        <v>-1293</v>
      </c>
      <c r="AQ64" s="9">
        <f t="shared" ref="AQ64" si="792">AQ63-AQ61</f>
        <v>0</v>
      </c>
      <c r="AR64" s="11">
        <f t="shared" ref="AR64" si="793">AR63-AR61</f>
        <v>0</v>
      </c>
      <c r="AS64" s="11">
        <f t="shared" ref="AS64" si="794">AS63-AS61</f>
        <v>0</v>
      </c>
      <c r="AT64" s="11">
        <f t="shared" ref="AT64" si="795">AT63-AT61</f>
        <v>0</v>
      </c>
      <c r="AU64" s="11">
        <f t="shared" ref="AU64" si="796">AU63-AU61</f>
        <v>0</v>
      </c>
      <c r="AV64" s="11">
        <f t="shared" ref="AV64" si="797">AV63-AV61</f>
        <v>0</v>
      </c>
      <c r="AW64" s="11">
        <f t="shared" ref="AW64" si="798">AW63-AW61</f>
        <v>229</v>
      </c>
      <c r="AX64" s="11">
        <f t="shared" ref="AX64" si="799">AX63-AX61</f>
        <v>-19</v>
      </c>
      <c r="AY64" s="11">
        <f t="shared" ref="AY64" si="800">AY63-AY61</f>
        <v>0</v>
      </c>
      <c r="AZ64" s="11">
        <f t="shared" ref="AZ64" si="801">AZ63-AZ61</f>
        <v>0</v>
      </c>
      <c r="BA64" s="11">
        <f t="shared" ref="BA64" si="802">BA63-BA61</f>
        <v>0</v>
      </c>
      <c r="BB64" s="9">
        <f t="shared" ref="BB64" si="803">BB63-BB61</f>
        <v>0</v>
      </c>
      <c r="BC64" s="11">
        <f t="shared" ref="BC64" si="804">BC63-BC61</f>
        <v>1720</v>
      </c>
      <c r="BD64" s="11">
        <f t="shared" ref="BD64" si="805">BD63-BD61</f>
        <v>1720</v>
      </c>
      <c r="BE64" s="11">
        <f t="shared" ref="BE64" si="806">BE63-BE61</f>
        <v>0</v>
      </c>
      <c r="BF64" s="11">
        <f t="shared" ref="BF64" si="807">BF63-BF61</f>
        <v>2979</v>
      </c>
      <c r="BG64" s="11">
        <f t="shared" ref="BG64:BH64" si="808">BG63-BG61</f>
        <v>20</v>
      </c>
      <c r="BH64" s="9">
        <f t="shared" si="808"/>
        <v>14055</v>
      </c>
      <c r="BI64" s="9">
        <f t="shared" ref="BI64" si="809">BI63-BI61</f>
        <v>17819</v>
      </c>
      <c r="BJ64" s="11">
        <f t="shared" ref="BJ64:BK64" si="810">BJ63-BJ61</f>
        <v>4519</v>
      </c>
      <c r="BK64" s="49">
        <f t="shared" si="810"/>
        <v>13300</v>
      </c>
      <c r="BM64" s="30">
        <f t="shared" si="755"/>
        <v>9536</v>
      </c>
    </row>
    <row r="65" spans="1:65">
      <c r="A65" s="129"/>
      <c r="B65" s="5" t="s">
        <v>127</v>
      </c>
      <c r="C65" s="13">
        <f>C64/C61</f>
        <v>2.5631623383995439E-2</v>
      </c>
      <c r="D65" s="13">
        <f t="shared" ref="D65" si="811">D64/D61</f>
        <v>-8.9705836960212365E-2</v>
      </c>
      <c r="E65" s="13">
        <f t="shared" ref="E65" si="812">E64/E61</f>
        <v>7.4513526340768868E-2</v>
      </c>
      <c r="F65" s="13">
        <f t="shared" ref="F65" si="813">F64/F61</f>
        <v>1.6857021082086095E-2</v>
      </c>
      <c r="G65" s="13">
        <f t="shared" ref="G65" si="814">G64/G61</f>
        <v>8.7740331246392259E-2</v>
      </c>
      <c r="H65" s="13" t="e">
        <f t="shared" ref="H65" si="815">H64/H61</f>
        <v>#DIV/0!</v>
      </c>
      <c r="I65" s="13" t="e">
        <f t="shared" ref="I65" si="816">I64/I61</f>
        <v>#DIV/0!</v>
      </c>
      <c r="J65" s="13">
        <f t="shared" ref="J65" si="817">J64/J61</f>
        <v>1.0410744478982848E-2</v>
      </c>
      <c r="K65" s="13">
        <f t="shared" ref="K65" si="818">K64/K61</f>
        <v>-0.52285191956124311</v>
      </c>
      <c r="L65" s="13">
        <f t="shared" ref="L65" si="819">L64/L61</f>
        <v>4.7456690011057873E-2</v>
      </c>
      <c r="M65" s="13">
        <f t="shared" ref="M65" si="820">M64/M61</f>
        <v>0.3366022974573703</v>
      </c>
      <c r="N65" s="13">
        <f t="shared" ref="N65" si="821">N64/N61</f>
        <v>0.80152671755725191</v>
      </c>
      <c r="O65" s="13">
        <f t="shared" ref="O65" si="822">O64/O61</f>
        <v>3.7841409691629955</v>
      </c>
      <c r="P65" s="13">
        <f t="shared" ref="P65" si="823">P64/P61</f>
        <v>6.0332871012482664E-2</v>
      </c>
      <c r="Q65" s="13" t="e">
        <f t="shared" ref="Q65" si="824">Q64/Q61</f>
        <v>#DIV/0!</v>
      </c>
      <c r="R65" s="13">
        <f t="shared" ref="R65" si="825">R64/R61</f>
        <v>0.77390823659480379</v>
      </c>
      <c r="S65" s="13" t="e">
        <f t="shared" ref="S65" si="826">S64/S61</f>
        <v>#DIV/0!</v>
      </c>
      <c r="T65" s="13" t="e">
        <f t="shared" ref="T65:U65" si="827">T64/T61</f>
        <v>#DIV/0!</v>
      </c>
      <c r="U65" s="13" t="e">
        <f t="shared" si="827"/>
        <v>#DIV/0!</v>
      </c>
      <c r="V65" s="160" t="e">
        <f t="shared" ref="V65" si="828">V64/V61</f>
        <v>#DIV/0!</v>
      </c>
      <c r="W65" s="13" t="e">
        <f t="shared" ref="W65" si="829">W64/W61</f>
        <v>#DIV/0!</v>
      </c>
      <c r="X65" s="13" t="e">
        <f t="shared" ref="X65" si="830">X64/X61</f>
        <v>#DIV/0!</v>
      </c>
      <c r="Y65" s="13" t="e">
        <f t="shared" ref="Y65" si="831">Y64/Y61</f>
        <v>#DIV/0!</v>
      </c>
      <c r="Z65" s="13" t="e">
        <f t="shared" ref="Z65" si="832">Z64/Z61</f>
        <v>#DIV/0!</v>
      </c>
      <c r="AA65" s="13" t="e">
        <f t="shared" ref="AA65:AD65" si="833">AA64/AA61</f>
        <v>#DIV/0!</v>
      </c>
      <c r="AB65" s="13" t="e">
        <f t="shared" ref="AB65" si="834">AB64/AB61</f>
        <v>#DIV/0!</v>
      </c>
      <c r="AC65" s="160" t="e">
        <f t="shared" si="833"/>
        <v>#DIV/0!</v>
      </c>
      <c r="AD65" s="160">
        <f t="shared" si="833"/>
        <v>2.0523065548403137E-3</v>
      </c>
      <c r="AE65" s="13">
        <f t="shared" ref="AE65" si="835">AE64/AE61</f>
        <v>0.95652173913043481</v>
      </c>
      <c r="AF65" s="13">
        <f t="shared" ref="AF65" si="836">AF64/AF61</f>
        <v>-0.58666666666666667</v>
      </c>
      <c r="AG65" s="13">
        <f t="shared" ref="AG65" si="837">AG64/AG61</f>
        <v>-1</v>
      </c>
      <c r="AH65" s="13" t="e">
        <f t="shared" ref="AH65" si="838">AH64/AH61</f>
        <v>#DIV/0!</v>
      </c>
      <c r="AI65" s="13" t="e">
        <f t="shared" ref="AI65" si="839">AI64/AI61</f>
        <v>#DIV/0!</v>
      </c>
      <c r="AJ65" s="13">
        <f t="shared" ref="AJ65" si="840">AJ64/AJ61</f>
        <v>-0.55686274509803924</v>
      </c>
      <c r="AK65" s="13">
        <f t="shared" ref="AK65" si="841">AK64/AK61</f>
        <v>-0.46</v>
      </c>
      <c r="AL65" s="13">
        <f t="shared" ref="AL65" si="842">AL64/AL61</f>
        <v>1.766839378238342</v>
      </c>
      <c r="AM65" s="13">
        <f t="shared" ref="AM65" si="843">AM64/AM61</f>
        <v>-0.14974512395253933</v>
      </c>
      <c r="AN65" s="13">
        <f t="shared" ref="AN65" si="844">AN64/AN61</f>
        <v>1.3680641950734014</v>
      </c>
      <c r="AO65" s="160">
        <f t="shared" ref="AO65" si="845">AO64/AO61</f>
        <v>3.9037900394005835E-2</v>
      </c>
      <c r="AP65" s="13">
        <f t="shared" ref="AP65" si="846">AP64/AP61</f>
        <v>-0.47835738068812433</v>
      </c>
      <c r="AQ65" s="160" t="e">
        <f t="shared" ref="AQ65" si="847">AQ64/AQ61</f>
        <v>#DIV/0!</v>
      </c>
      <c r="AR65" s="13" t="e">
        <f t="shared" ref="AR65" si="848">AR64/AR61</f>
        <v>#DIV/0!</v>
      </c>
      <c r="AS65" s="13" t="e">
        <f t="shared" ref="AS65" si="849">AS64/AS61</f>
        <v>#DIV/0!</v>
      </c>
      <c r="AT65" s="13" t="e">
        <f t="shared" ref="AT65" si="850">AT64/AT61</f>
        <v>#DIV/0!</v>
      </c>
      <c r="AU65" s="13" t="e">
        <f t="shared" ref="AU65" si="851">AU64/AU61</f>
        <v>#DIV/0!</v>
      </c>
      <c r="AV65" s="13" t="e">
        <f t="shared" ref="AV65" si="852">AV64/AV61</f>
        <v>#DIV/0!</v>
      </c>
      <c r="AW65" s="13">
        <f t="shared" ref="AW65" si="853">AW64/AW61</f>
        <v>2.1809523809523808</v>
      </c>
      <c r="AX65" s="13">
        <f t="shared" ref="AX65" si="854">AX64/AX61</f>
        <v>-0.31147540983606559</v>
      </c>
      <c r="AY65" s="13" t="e">
        <f t="shared" ref="AY65" si="855">AY64/AY61</f>
        <v>#DIV/0!</v>
      </c>
      <c r="AZ65" s="13" t="e">
        <f t="shared" ref="AZ65" si="856">AZ64/AZ61</f>
        <v>#DIV/0!</v>
      </c>
      <c r="BA65" s="13" t="e">
        <f t="shared" ref="BA65" si="857">BA64/BA61</f>
        <v>#DIV/0!</v>
      </c>
      <c r="BB65" s="160" t="e">
        <f t="shared" ref="BB65" si="858">BB64/BB61</f>
        <v>#DIV/0!</v>
      </c>
      <c r="BC65" s="13">
        <f t="shared" ref="BC65" si="859">BC64/BC61</f>
        <v>1.0617283950617284</v>
      </c>
      <c r="BD65" s="13">
        <f t="shared" ref="BD65" si="860">BD64/BD61</f>
        <v>1.0617283950617284</v>
      </c>
      <c r="BE65" s="13" t="e">
        <f t="shared" ref="BE65" si="861">BE64/BE61</f>
        <v>#DIV/0!</v>
      </c>
      <c r="BF65" s="13">
        <f t="shared" ref="BF65" si="862">BF64/BF61</f>
        <v>1.3406840684068406</v>
      </c>
      <c r="BG65" s="13">
        <f t="shared" ref="BG65:BH65" si="863">BG64/BG61</f>
        <v>1.6666666666666667</v>
      </c>
      <c r="BH65" s="160">
        <f t="shared" si="863"/>
        <v>4.8608829480018677E-2</v>
      </c>
      <c r="BI65" s="160">
        <f t="shared" ref="BI65" si="864">BI64/BI61</f>
        <v>8.3926037324219948E-3</v>
      </c>
      <c r="BJ65" s="13">
        <f t="shared" ref="BJ65:BK65" si="865">BJ64/BJ61</f>
        <v>0.26239693415398907</v>
      </c>
      <c r="BK65" s="50">
        <f t="shared" si="865"/>
        <v>6.315418595916251E-3</v>
      </c>
      <c r="BM65" s="160" t="e">
        <f t="shared" ref="BM65" si="866">BM64/BM61</f>
        <v>#DIV/0!</v>
      </c>
    </row>
    <row r="66" spans="1:65">
      <c r="A66" s="128"/>
      <c r="B66" s="5" t="s">
        <v>128</v>
      </c>
      <c r="C66" s="11">
        <f>C63-C62</f>
        <v>3608</v>
      </c>
      <c r="D66" s="11">
        <f t="shared" ref="D66:BK66" si="867">D63-D62</f>
        <v>83189</v>
      </c>
      <c r="E66" s="11">
        <f t="shared" si="867"/>
        <v>-344</v>
      </c>
      <c r="F66" s="11">
        <f t="shared" si="867"/>
        <v>574</v>
      </c>
      <c r="G66" s="11">
        <f t="shared" si="867"/>
        <v>5056</v>
      </c>
      <c r="H66" s="11">
        <f t="shared" si="867"/>
        <v>0</v>
      </c>
      <c r="I66" s="11">
        <f t="shared" si="867"/>
        <v>0</v>
      </c>
      <c r="J66" s="11">
        <f t="shared" si="867"/>
        <v>-18360</v>
      </c>
      <c r="K66" s="11">
        <f t="shared" si="867"/>
        <v>-306</v>
      </c>
      <c r="L66" s="11">
        <f t="shared" si="867"/>
        <v>6065</v>
      </c>
      <c r="M66" s="11">
        <f t="shared" si="867"/>
        <v>-2798</v>
      </c>
      <c r="N66" s="11">
        <f t="shared" si="867"/>
        <v>217</v>
      </c>
      <c r="O66" s="11">
        <f t="shared" si="867"/>
        <v>866</v>
      </c>
      <c r="P66" s="11">
        <f t="shared" si="867"/>
        <v>-14</v>
      </c>
      <c r="Q66" s="11">
        <f t="shared" si="867"/>
        <v>0</v>
      </c>
      <c r="R66" s="11">
        <f t="shared" si="867"/>
        <v>1077</v>
      </c>
      <c r="S66" s="11">
        <f t="shared" si="867"/>
        <v>0</v>
      </c>
      <c r="T66" s="11">
        <f t="shared" si="867"/>
        <v>0</v>
      </c>
      <c r="U66" s="11">
        <f t="shared" ref="U66" si="868">U63-U62</f>
        <v>0</v>
      </c>
      <c r="V66" s="9">
        <f t="shared" si="867"/>
        <v>0</v>
      </c>
      <c r="W66" s="11">
        <f t="shared" si="867"/>
        <v>0</v>
      </c>
      <c r="X66" s="11">
        <f t="shared" si="867"/>
        <v>0</v>
      </c>
      <c r="Y66" s="11">
        <f t="shared" si="867"/>
        <v>0</v>
      </c>
      <c r="Z66" s="11">
        <f t="shared" si="867"/>
        <v>0</v>
      </c>
      <c r="AA66" s="11">
        <f t="shared" si="867"/>
        <v>0</v>
      </c>
      <c r="AB66" s="11">
        <f t="shared" ref="AB66" si="869">AB63-AB62</f>
        <v>0</v>
      </c>
      <c r="AC66" s="9">
        <f t="shared" ref="AC66:AD66" si="870">AC63-AC62</f>
        <v>0</v>
      </c>
      <c r="AD66" s="9">
        <f t="shared" si="870"/>
        <v>78830</v>
      </c>
      <c r="AE66" s="11">
        <f t="shared" si="867"/>
        <v>874</v>
      </c>
      <c r="AF66" s="11">
        <f t="shared" si="867"/>
        <v>-1</v>
      </c>
      <c r="AG66" s="11">
        <f t="shared" si="867"/>
        <v>0</v>
      </c>
      <c r="AH66" s="11">
        <f t="shared" si="867"/>
        <v>0</v>
      </c>
      <c r="AI66" s="11">
        <f t="shared" si="867"/>
        <v>0</v>
      </c>
      <c r="AJ66" s="11">
        <f t="shared" si="867"/>
        <v>-635</v>
      </c>
      <c r="AK66" s="11">
        <f t="shared" si="867"/>
        <v>-861</v>
      </c>
      <c r="AL66" s="11">
        <f t="shared" si="867"/>
        <v>1202</v>
      </c>
      <c r="AM66" s="11">
        <f t="shared" si="867"/>
        <v>-52012</v>
      </c>
      <c r="AN66" s="11">
        <f t="shared" si="867"/>
        <v>19154</v>
      </c>
      <c r="AO66" s="9">
        <f t="shared" si="867"/>
        <v>32125</v>
      </c>
      <c r="AP66" s="11">
        <f t="shared" si="867"/>
        <v>-53</v>
      </c>
      <c r="AQ66" s="9">
        <f t="shared" si="867"/>
        <v>0</v>
      </c>
      <c r="AR66" s="11">
        <f t="shared" si="867"/>
        <v>0</v>
      </c>
      <c r="AS66" s="11">
        <f t="shared" si="867"/>
        <v>0</v>
      </c>
      <c r="AT66" s="11">
        <f t="shared" si="867"/>
        <v>0</v>
      </c>
      <c r="AU66" s="11">
        <f t="shared" si="867"/>
        <v>0</v>
      </c>
      <c r="AV66" s="11">
        <f t="shared" si="867"/>
        <v>0</v>
      </c>
      <c r="AW66" s="11">
        <f t="shared" si="867"/>
        <v>145</v>
      </c>
      <c r="AX66" s="11">
        <f t="shared" si="867"/>
        <v>42</v>
      </c>
      <c r="AY66" s="11">
        <f t="shared" si="867"/>
        <v>0</v>
      </c>
      <c r="AZ66" s="11">
        <f t="shared" si="867"/>
        <v>0</v>
      </c>
      <c r="BA66" s="11">
        <f t="shared" si="867"/>
        <v>0</v>
      </c>
      <c r="BB66" s="9">
        <f t="shared" si="867"/>
        <v>0</v>
      </c>
      <c r="BC66" s="11">
        <f t="shared" si="867"/>
        <v>2415</v>
      </c>
      <c r="BD66" s="11">
        <f t="shared" si="867"/>
        <v>2415</v>
      </c>
      <c r="BE66" s="11">
        <f t="shared" si="867"/>
        <v>0</v>
      </c>
      <c r="BF66" s="11">
        <f t="shared" si="867"/>
        <v>4610</v>
      </c>
      <c r="BG66" s="11">
        <f t="shared" si="867"/>
        <v>-20</v>
      </c>
      <c r="BH66" s="9">
        <f t="shared" si="867"/>
        <v>9400</v>
      </c>
      <c r="BI66" s="9">
        <f t="shared" si="867"/>
        <v>88230</v>
      </c>
      <c r="BJ66" s="11">
        <f t="shared" si="867"/>
        <v>-2215</v>
      </c>
      <c r="BK66" s="49">
        <f t="shared" si="867"/>
        <v>90445</v>
      </c>
      <c r="BM66" s="30">
        <f t="shared" si="755"/>
        <v>11615</v>
      </c>
    </row>
    <row r="67" spans="1:65">
      <c r="A67" s="128"/>
      <c r="B67" s="5" t="s">
        <v>129</v>
      </c>
      <c r="C67" s="13">
        <f>C66/C62</f>
        <v>4.6117289765617315E-3</v>
      </c>
      <c r="D67" s="13">
        <f t="shared" ref="D67" si="871">D66/D62</f>
        <v>0.23161262121595999</v>
      </c>
      <c r="E67" s="13">
        <f t="shared" ref="E67" si="872">E66/E62</f>
        <v>-1.0736579275905118E-2</v>
      </c>
      <c r="F67" s="13">
        <f t="shared" ref="F67" si="873">F66/F62</f>
        <v>3.4990185679626448E-3</v>
      </c>
      <c r="G67" s="13">
        <f t="shared" ref="G67" si="874">G66/G62</f>
        <v>0.11507123674268287</v>
      </c>
      <c r="H67" s="13" t="e">
        <f t="shared" ref="H67" si="875">H66/H62</f>
        <v>#DIV/0!</v>
      </c>
      <c r="I67" s="13" t="e">
        <f t="shared" ref="I67" si="876">I66/I62</f>
        <v>#DIV/0!</v>
      </c>
      <c r="J67" s="13">
        <f t="shared" ref="J67" si="877">J66/J62</f>
        <v>-6.2865086593575162E-2</v>
      </c>
      <c r="K67" s="13">
        <f t="shared" ref="K67" si="878">K66/K62</f>
        <v>-0.53968253968253965</v>
      </c>
      <c r="L67" s="13">
        <f t="shared" ref="L67" si="879">L66/L62</f>
        <v>0.21632900556427451</v>
      </c>
      <c r="M67" s="13">
        <f t="shared" ref="M67" si="880">M66/M62</f>
        <v>-5.4522779531548382E-2</v>
      </c>
      <c r="N67" s="13">
        <f t="shared" ref="N67" si="881">N66/N62</f>
        <v>11.421052631578947</v>
      </c>
      <c r="O67" s="13">
        <f t="shared" ref="O67" si="882">O66/O62</f>
        <v>3.9363636363636365</v>
      </c>
      <c r="P67" s="13">
        <f t="shared" ref="P67" si="883">P66/P62</f>
        <v>-4.557291666666667E-3</v>
      </c>
      <c r="Q67" s="13" t="e">
        <f t="shared" ref="Q67" si="884">Q66/Q62</f>
        <v>#DIV/0!</v>
      </c>
      <c r="R67" s="13">
        <f t="shared" ref="R67" si="885">R66/R62</f>
        <v>0.50515947467166977</v>
      </c>
      <c r="S67" s="13" t="e">
        <f t="shared" ref="S67" si="886">S66/S62</f>
        <v>#DIV/0!</v>
      </c>
      <c r="T67" s="13" t="e">
        <f t="shared" ref="T67:U67" si="887">T66/T62</f>
        <v>#DIV/0!</v>
      </c>
      <c r="U67" s="13" t="e">
        <f t="shared" si="887"/>
        <v>#DIV/0!</v>
      </c>
      <c r="V67" s="160" t="e">
        <f t="shared" ref="V67" si="888">V66/V62</f>
        <v>#DIV/0!</v>
      </c>
      <c r="W67" s="13" t="e">
        <f t="shared" ref="W67" si="889">W66/W62</f>
        <v>#DIV/0!</v>
      </c>
      <c r="X67" s="13" t="e">
        <f t="shared" ref="X67" si="890">X66/X62</f>
        <v>#DIV/0!</v>
      </c>
      <c r="Y67" s="13" t="e">
        <f t="shared" ref="Y67" si="891">Y66/Y62</f>
        <v>#DIV/0!</v>
      </c>
      <c r="Z67" s="13" t="e">
        <f t="shared" ref="Z67" si="892">Z66/Z62</f>
        <v>#DIV/0!</v>
      </c>
      <c r="AA67" s="13" t="e">
        <f t="shared" ref="AA67:AD67" si="893">AA66/AA62</f>
        <v>#DIV/0!</v>
      </c>
      <c r="AB67" s="13" t="e">
        <f t="shared" ref="AB67" si="894">AB66/AB62</f>
        <v>#DIV/0!</v>
      </c>
      <c r="AC67" s="160" t="e">
        <f t="shared" si="893"/>
        <v>#DIV/0!</v>
      </c>
      <c r="AD67" s="160">
        <f t="shared" si="893"/>
        <v>4.4816051230039435E-2</v>
      </c>
      <c r="AE67" s="13">
        <f t="shared" ref="AE67" si="895">AE66/AE62</f>
        <v>0.42613359336908824</v>
      </c>
      <c r="AF67" s="13">
        <f t="shared" ref="AF67" si="896">AF66/AF62</f>
        <v>-3.125E-2</v>
      </c>
      <c r="AG67" s="13" t="e">
        <f t="shared" ref="AG67" si="897">AG66/AG62</f>
        <v>#DIV/0!</v>
      </c>
      <c r="AH67" s="13" t="e">
        <f t="shared" ref="AH67" si="898">AH66/AH62</f>
        <v>#DIV/0!</v>
      </c>
      <c r="AI67" s="13" t="e">
        <f t="shared" ref="AI67" si="899">AI66/AI62</f>
        <v>#DIV/0!</v>
      </c>
      <c r="AJ67" s="13">
        <f t="shared" ref="AJ67" si="900">AJ66/AJ62</f>
        <v>-0.84893048128342241</v>
      </c>
      <c r="AK67" s="13">
        <f t="shared" ref="AK67" si="901">AK66/AK62</f>
        <v>-0.47674418604651164</v>
      </c>
      <c r="AL67" s="13">
        <f t="shared" ref="AL67" si="902">AL66/AL62</f>
        <v>0.39153094462540716</v>
      </c>
      <c r="AM67" s="13">
        <f t="shared" ref="AM67" si="903">AM66/AM62</f>
        <v>-0.30757403727883431</v>
      </c>
      <c r="AN67" s="13">
        <f t="shared" ref="AN67" si="904">AN66/AN62</f>
        <v>1.0126354744911445</v>
      </c>
      <c r="AO67" s="160">
        <f t="shared" ref="AO67" si="905">AO66/AO62</f>
        <v>0.34201364860692651</v>
      </c>
      <c r="AP67" s="13">
        <f t="shared" ref="AP67" si="906">AP66/AP62</f>
        <v>-3.6226930963773066E-2</v>
      </c>
      <c r="AQ67" s="160" t="e">
        <f t="shared" ref="AQ67" si="907">AQ66/AQ62</f>
        <v>#DIV/0!</v>
      </c>
      <c r="AR67" s="13" t="e">
        <f t="shared" ref="AR67" si="908">AR66/AR62</f>
        <v>#DIV/0!</v>
      </c>
      <c r="AS67" s="13" t="e">
        <f t="shared" ref="AS67" si="909">AS66/AS62</f>
        <v>#DIV/0!</v>
      </c>
      <c r="AT67" s="13" t="e">
        <f t="shared" ref="AT67" si="910">AT66/AT62</f>
        <v>#DIV/0!</v>
      </c>
      <c r="AU67" s="13" t="e">
        <f t="shared" ref="AU67" si="911">AU66/AU62</f>
        <v>#DIV/0!</v>
      </c>
      <c r="AV67" s="13" t="e">
        <f t="shared" ref="AV67" si="912">AV66/AV62</f>
        <v>#DIV/0!</v>
      </c>
      <c r="AW67" s="13">
        <f t="shared" ref="AW67" si="913">AW66/AW62</f>
        <v>0.76719576719576721</v>
      </c>
      <c r="AX67" s="13" t="e">
        <f t="shared" ref="AX67" si="914">AX66/AX62</f>
        <v>#DIV/0!</v>
      </c>
      <c r="AY67" s="13" t="e">
        <f t="shared" ref="AY67" si="915">AY66/AY62</f>
        <v>#DIV/0!</v>
      </c>
      <c r="AZ67" s="13" t="e">
        <f t="shared" ref="AZ67" si="916">AZ66/AZ62</f>
        <v>#DIV/0!</v>
      </c>
      <c r="BA67" s="13" t="e">
        <f t="shared" ref="BA67" si="917">BA66/BA62</f>
        <v>#DIV/0!</v>
      </c>
      <c r="BB67" s="160" t="e">
        <f t="shared" ref="BB67" si="918">BB66/BB62</f>
        <v>#DIV/0!</v>
      </c>
      <c r="BC67" s="13">
        <f t="shared" ref="BC67" si="919">BC66/BC62</f>
        <v>2.6108108108108108</v>
      </c>
      <c r="BD67" s="13">
        <f t="shared" ref="BD67" si="920">BD66/BD62</f>
        <v>2.6108108108108108</v>
      </c>
      <c r="BE67" s="13" t="e">
        <f t="shared" ref="BE67" si="921">BE66/BE62</f>
        <v>#DIV/0!</v>
      </c>
      <c r="BF67" s="13">
        <f t="shared" ref="BF67" si="922">BF66/BF62</f>
        <v>7.8003384094754651</v>
      </c>
      <c r="BG67" s="13">
        <f t="shared" ref="BG67:BH67" si="923">BG66/BG62</f>
        <v>-0.38461538461538464</v>
      </c>
      <c r="BH67" s="160">
        <f t="shared" si="923"/>
        <v>3.1994554118447927E-2</v>
      </c>
      <c r="BI67" s="160">
        <f t="shared" ref="BI67" si="924">BI66/BI62</f>
        <v>4.2980989571154656E-2</v>
      </c>
      <c r="BJ67" s="13">
        <f t="shared" ref="BJ67:BK67" si="925">BJ66/BJ62</f>
        <v>-9.2461178827851057E-2</v>
      </c>
      <c r="BK67" s="50">
        <f t="shared" si="925"/>
        <v>4.4580276536219224E-2</v>
      </c>
      <c r="BM67" s="14">
        <f t="shared" ref="BM67" si="926">BM66/BM62</f>
        <v>4.3043388031603444E-2</v>
      </c>
    </row>
    <row r="68" spans="1:65">
      <c r="A68" s="128"/>
      <c r="B68" s="5" t="s">
        <v>326</v>
      </c>
      <c r="C68" s="126">
        <f>C63/C60</f>
        <v>0.91514464893262759</v>
      </c>
      <c r="D68" s="126">
        <f t="shared" ref="D68:BK68" si="927">D63/D60</f>
        <v>0.85680749809700341</v>
      </c>
      <c r="E68" s="126">
        <f t="shared" si="927"/>
        <v>0.98929429757483067</v>
      </c>
      <c r="F68" s="126">
        <f t="shared" si="927"/>
        <v>0.91585301399204433</v>
      </c>
      <c r="G68" s="126">
        <f t="shared" si="927"/>
        <v>0.94610408419426473</v>
      </c>
      <c r="H68" s="126" t="e">
        <f t="shared" si="927"/>
        <v>#DIV/0!</v>
      </c>
      <c r="I68" s="126" t="e">
        <f t="shared" si="927"/>
        <v>#DIV/0!</v>
      </c>
      <c r="J68" s="126">
        <f t="shared" si="927"/>
        <v>0.92345948937002964</v>
      </c>
      <c r="K68" s="126">
        <f t="shared" si="927"/>
        <v>1.45</v>
      </c>
      <c r="L68" s="126">
        <f t="shared" si="927"/>
        <v>0.8953683768313816</v>
      </c>
      <c r="M68" s="126">
        <f t="shared" si="927"/>
        <v>1.1097134231411385</v>
      </c>
      <c r="N68" s="126">
        <f t="shared" si="927"/>
        <v>0.9711934156378601</v>
      </c>
      <c r="O68" s="126">
        <f t="shared" si="927"/>
        <v>3.3831775700934581</v>
      </c>
      <c r="P68" s="126">
        <f t="shared" si="927"/>
        <v>1.2053606621994482</v>
      </c>
      <c r="Q68" s="126" t="e">
        <f t="shared" si="927"/>
        <v>#DIV/0!</v>
      </c>
      <c r="R68" s="126">
        <f t="shared" si="927"/>
        <v>1.1806475349521708</v>
      </c>
      <c r="S68" s="126" t="e">
        <f t="shared" si="927"/>
        <v>#DIV/0!</v>
      </c>
      <c r="T68" s="126" t="e">
        <f t="shared" si="927"/>
        <v>#DIV/0!</v>
      </c>
      <c r="U68" s="126" t="e">
        <f t="shared" si="927"/>
        <v>#DIV/0!</v>
      </c>
      <c r="V68" s="175" t="e">
        <f t="shared" si="927"/>
        <v>#DIV/0!</v>
      </c>
      <c r="W68" s="126" t="e">
        <f t="shared" si="927"/>
        <v>#DIV/0!</v>
      </c>
      <c r="X68" s="126" t="e">
        <f t="shared" si="927"/>
        <v>#DIV/0!</v>
      </c>
      <c r="Y68" s="126" t="e">
        <f t="shared" si="927"/>
        <v>#DIV/0!</v>
      </c>
      <c r="Z68" s="126" t="e">
        <f t="shared" si="927"/>
        <v>#DIV/0!</v>
      </c>
      <c r="AA68" s="126" t="e">
        <f t="shared" si="927"/>
        <v>#DIV/0!</v>
      </c>
      <c r="AB68" s="126" t="e">
        <f t="shared" ref="AB68" si="928">AB63/AB60</f>
        <v>#DIV/0!</v>
      </c>
      <c r="AC68" s="175" t="e">
        <f t="shared" si="927"/>
        <v>#DIV/0!</v>
      </c>
      <c r="AD68" s="175">
        <f t="shared" si="927"/>
        <v>0.90850344928159532</v>
      </c>
      <c r="AE68" s="126">
        <f t="shared" si="927"/>
        <v>0.96312150148172537</v>
      </c>
      <c r="AF68" s="126">
        <f t="shared" si="927"/>
        <v>0.52542372881355937</v>
      </c>
      <c r="AG68" s="126">
        <f t="shared" si="927"/>
        <v>0</v>
      </c>
      <c r="AH68" s="126" t="e">
        <f t="shared" si="927"/>
        <v>#DIV/0!</v>
      </c>
      <c r="AI68" s="126" t="e">
        <f t="shared" si="927"/>
        <v>#DIV/0!</v>
      </c>
      <c r="AJ68" s="126">
        <f t="shared" si="927"/>
        <v>0.42481203007518797</v>
      </c>
      <c r="AK68" s="126">
        <f t="shared" si="927"/>
        <v>0.38697788697788699</v>
      </c>
      <c r="AL68" s="126">
        <f t="shared" si="927"/>
        <v>2.8651911468812878</v>
      </c>
      <c r="AM68" s="126">
        <f t="shared" si="927"/>
        <v>0.88771967066458435</v>
      </c>
      <c r="AN68" s="126">
        <f t="shared" si="927"/>
        <v>2.1072179785231926</v>
      </c>
      <c r="AO68" s="175">
        <f t="shared" si="927"/>
        <v>0.76384790183305562</v>
      </c>
      <c r="AP68" s="126">
        <f t="shared" si="927"/>
        <v>0.96377306903622695</v>
      </c>
      <c r="AQ68" s="175" t="e">
        <f t="shared" si="927"/>
        <v>#DIV/0!</v>
      </c>
      <c r="AR68" s="126" t="e">
        <f t="shared" si="927"/>
        <v>#DIV/0!</v>
      </c>
      <c r="AS68" s="126" t="e">
        <f t="shared" si="927"/>
        <v>#DIV/0!</v>
      </c>
      <c r="AT68" s="126" t="e">
        <f t="shared" si="927"/>
        <v>#DIV/0!</v>
      </c>
      <c r="AU68" s="126" t="e">
        <f t="shared" si="927"/>
        <v>#DIV/0!</v>
      </c>
      <c r="AV68" s="126" t="e">
        <f t="shared" si="927"/>
        <v>#DIV/0!</v>
      </c>
      <c r="AW68" s="126">
        <f t="shared" si="927"/>
        <v>2.3687943262411348</v>
      </c>
      <c r="AX68" s="126">
        <f t="shared" si="927"/>
        <v>0.76363636363636367</v>
      </c>
      <c r="AY68" s="126" t="e">
        <f t="shared" si="927"/>
        <v>#DIV/0!</v>
      </c>
      <c r="AZ68" s="126" t="e">
        <f t="shared" si="927"/>
        <v>#DIV/0!</v>
      </c>
      <c r="BA68" s="126" t="e">
        <f t="shared" si="927"/>
        <v>#DIV/0!</v>
      </c>
      <c r="BB68" s="175" t="e">
        <f t="shared" si="927"/>
        <v>#DIV/0!</v>
      </c>
      <c r="BC68" s="126">
        <f t="shared" si="927"/>
        <v>1.7542016806722689</v>
      </c>
      <c r="BD68" s="126">
        <f t="shared" si="927"/>
        <v>1.7542016806722689</v>
      </c>
      <c r="BE68" s="126" t="e">
        <f t="shared" si="927"/>
        <v>#DIV/0!</v>
      </c>
      <c r="BF68" s="126">
        <f t="shared" si="927"/>
        <v>1.0118677042801556</v>
      </c>
      <c r="BG68" s="126">
        <f t="shared" si="927"/>
        <v>1.3913043478260869</v>
      </c>
      <c r="BH68" s="175">
        <f t="shared" si="927"/>
        <v>0.90973191112711338</v>
      </c>
      <c r="BI68" s="175">
        <f t="shared" si="927"/>
        <v>0.90867721768802756</v>
      </c>
      <c r="BJ68" s="126">
        <f t="shared" si="927"/>
        <v>0.85181992712455434</v>
      </c>
      <c r="BK68" s="126">
        <f t="shared" si="927"/>
        <v>0.90929986394335993</v>
      </c>
      <c r="BM68" s="126" t="e">
        <f t="shared" ref="BM68" si="929">BM63/BM60</f>
        <v>#DIV/0!</v>
      </c>
    </row>
    <row r="69" spans="1:65" s="178" customFormat="1">
      <c r="A69" s="128"/>
      <c r="B69" s="5" t="s">
        <v>327</v>
      </c>
      <c r="C69" s="11">
        <f>C60-C63</f>
        <v>72877</v>
      </c>
      <c r="D69" s="11">
        <f t="shared" ref="D69:BK69" si="930">D60-D63</f>
        <v>73929</v>
      </c>
      <c r="E69" s="11">
        <f t="shared" si="930"/>
        <v>343</v>
      </c>
      <c r="F69" s="11">
        <f t="shared" si="930"/>
        <v>15125</v>
      </c>
      <c r="G69" s="11">
        <f t="shared" si="930"/>
        <v>2791</v>
      </c>
      <c r="H69" s="11">
        <f t="shared" si="930"/>
        <v>0</v>
      </c>
      <c r="I69" s="11">
        <f t="shared" si="930"/>
        <v>0</v>
      </c>
      <c r="J69" s="11">
        <f t="shared" si="930"/>
        <v>22685</v>
      </c>
      <c r="K69" s="11">
        <f t="shared" si="930"/>
        <v>-81</v>
      </c>
      <c r="L69" s="11">
        <f t="shared" si="930"/>
        <v>3985</v>
      </c>
      <c r="M69" s="11">
        <f t="shared" si="930"/>
        <v>-4797</v>
      </c>
      <c r="N69" s="11">
        <f t="shared" si="930"/>
        <v>7</v>
      </c>
      <c r="O69" s="11">
        <f t="shared" si="930"/>
        <v>-765</v>
      </c>
      <c r="P69" s="11">
        <f t="shared" si="930"/>
        <v>-521</v>
      </c>
      <c r="Q69" s="11">
        <f t="shared" si="930"/>
        <v>0</v>
      </c>
      <c r="R69" s="11">
        <f t="shared" si="930"/>
        <v>-491</v>
      </c>
      <c r="S69" s="11">
        <f t="shared" si="930"/>
        <v>0</v>
      </c>
      <c r="T69" s="11">
        <f t="shared" si="930"/>
        <v>0</v>
      </c>
      <c r="U69" s="11">
        <f t="shared" si="930"/>
        <v>0</v>
      </c>
      <c r="V69" s="11">
        <f t="shared" si="930"/>
        <v>0</v>
      </c>
      <c r="W69" s="11">
        <f t="shared" si="930"/>
        <v>0</v>
      </c>
      <c r="X69" s="11">
        <f t="shared" si="930"/>
        <v>0</v>
      </c>
      <c r="Y69" s="11">
        <f t="shared" si="930"/>
        <v>0</v>
      </c>
      <c r="Z69" s="11">
        <f t="shared" si="930"/>
        <v>0</v>
      </c>
      <c r="AA69" s="11">
        <f t="shared" si="930"/>
        <v>0</v>
      </c>
      <c r="AB69" s="11">
        <f t="shared" si="930"/>
        <v>0</v>
      </c>
      <c r="AC69" s="11">
        <f t="shared" si="930"/>
        <v>0</v>
      </c>
      <c r="AD69" s="11">
        <f t="shared" si="930"/>
        <v>185087</v>
      </c>
      <c r="AE69" s="11">
        <f t="shared" si="930"/>
        <v>112</v>
      </c>
      <c r="AF69" s="11">
        <f t="shared" si="930"/>
        <v>28</v>
      </c>
      <c r="AG69" s="11">
        <f t="shared" si="930"/>
        <v>367</v>
      </c>
      <c r="AH69" s="11">
        <f t="shared" si="930"/>
        <v>0</v>
      </c>
      <c r="AI69" s="11">
        <f t="shared" si="930"/>
        <v>0</v>
      </c>
      <c r="AJ69" s="11">
        <f t="shared" si="930"/>
        <v>153</v>
      </c>
      <c r="AK69" s="11">
        <f t="shared" si="930"/>
        <v>1497</v>
      </c>
      <c r="AL69" s="11">
        <f t="shared" si="930"/>
        <v>-2781</v>
      </c>
      <c r="AM69" s="11">
        <f t="shared" si="930"/>
        <v>14810</v>
      </c>
      <c r="AN69" s="11">
        <f t="shared" si="930"/>
        <v>-20003</v>
      </c>
      <c r="AO69" s="11">
        <f t="shared" si="930"/>
        <v>38971</v>
      </c>
      <c r="AP69" s="11">
        <f t="shared" si="930"/>
        <v>53</v>
      </c>
      <c r="AQ69" s="11">
        <f t="shared" si="930"/>
        <v>0</v>
      </c>
      <c r="AR69" s="11">
        <f t="shared" si="930"/>
        <v>0</v>
      </c>
      <c r="AS69" s="11">
        <f t="shared" si="930"/>
        <v>0</v>
      </c>
      <c r="AT69" s="11">
        <f t="shared" si="930"/>
        <v>0</v>
      </c>
      <c r="AU69" s="11">
        <f t="shared" si="930"/>
        <v>0</v>
      </c>
      <c r="AV69" s="11">
        <f t="shared" si="930"/>
        <v>0</v>
      </c>
      <c r="AW69" s="11">
        <f t="shared" si="930"/>
        <v>-193</v>
      </c>
      <c r="AX69" s="11">
        <f t="shared" si="930"/>
        <v>13</v>
      </c>
      <c r="AY69" s="11">
        <f t="shared" si="930"/>
        <v>0</v>
      </c>
      <c r="AZ69" s="11">
        <f t="shared" si="930"/>
        <v>0</v>
      </c>
      <c r="BA69" s="11">
        <f t="shared" si="930"/>
        <v>0</v>
      </c>
      <c r="BB69" s="11">
        <f t="shared" si="930"/>
        <v>0</v>
      </c>
      <c r="BC69" s="11">
        <f t="shared" si="930"/>
        <v>-1436</v>
      </c>
      <c r="BD69" s="11">
        <f t="shared" si="930"/>
        <v>-1436</v>
      </c>
      <c r="BE69" s="11">
        <f t="shared" si="930"/>
        <v>0</v>
      </c>
      <c r="BF69" s="11">
        <f t="shared" si="930"/>
        <v>-61</v>
      </c>
      <c r="BG69" s="11">
        <f t="shared" si="930"/>
        <v>-9</v>
      </c>
      <c r="BH69" s="11">
        <f t="shared" si="930"/>
        <v>30085</v>
      </c>
      <c r="BI69" s="11">
        <f t="shared" si="930"/>
        <v>215172</v>
      </c>
      <c r="BJ69" s="11">
        <f t="shared" si="930"/>
        <v>3782</v>
      </c>
      <c r="BK69" s="11">
        <f t="shared" si="930"/>
        <v>211390</v>
      </c>
      <c r="BL69" s="11">
        <f t="shared" ref="BL69:BM69" si="931">BL63-BL60</f>
        <v>2119251</v>
      </c>
      <c r="BM69" s="11">
        <f t="shared" si="931"/>
        <v>281459</v>
      </c>
    </row>
    <row r="70" spans="1:65" s="178" customFormat="1">
      <c r="A70" s="128"/>
      <c r="B70" s="5"/>
      <c r="C70" s="5"/>
      <c r="D70" s="5"/>
      <c r="E70" s="5"/>
      <c r="F70" s="5"/>
      <c r="G70" s="5"/>
      <c r="H70" s="5"/>
      <c r="I70" s="5"/>
      <c r="J70" s="5"/>
      <c r="K70" s="5"/>
      <c r="L70" s="5"/>
      <c r="M70" s="5"/>
      <c r="N70" s="5"/>
      <c r="O70" s="5"/>
      <c r="P70" s="5"/>
      <c r="Q70" s="5"/>
      <c r="R70" s="5"/>
      <c r="S70" s="5"/>
      <c r="T70" s="5"/>
      <c r="U70" s="5"/>
      <c r="V70" s="16"/>
      <c r="W70" s="5"/>
      <c r="X70" s="5"/>
      <c r="Y70" s="5"/>
      <c r="Z70" s="5"/>
      <c r="AA70" s="5"/>
      <c r="AB70" s="5"/>
      <c r="AC70" s="16"/>
      <c r="AD70" s="215"/>
      <c r="AE70" s="5"/>
      <c r="AF70" s="5"/>
      <c r="AG70" s="5"/>
      <c r="AH70" s="5"/>
      <c r="AI70" s="5"/>
      <c r="AJ70" s="5"/>
      <c r="AK70" s="5"/>
      <c r="AL70" s="5"/>
      <c r="AM70" s="5"/>
      <c r="AN70" s="5"/>
      <c r="AO70" s="16"/>
      <c r="AP70" s="5"/>
      <c r="AQ70" s="16"/>
      <c r="AR70" s="5"/>
      <c r="AS70" s="5"/>
      <c r="AT70" s="5"/>
      <c r="AU70" s="5"/>
      <c r="AV70" s="7"/>
      <c r="AW70" s="6"/>
      <c r="AX70" s="5"/>
      <c r="AY70" s="5"/>
      <c r="AZ70" s="5"/>
      <c r="BA70" s="5"/>
      <c r="BB70" s="16"/>
      <c r="BC70" s="5"/>
      <c r="BD70" s="5"/>
      <c r="BE70" s="5"/>
      <c r="BF70" s="5"/>
      <c r="BG70" s="5"/>
      <c r="BH70" s="16"/>
      <c r="BI70" s="214"/>
      <c r="BJ70" s="5"/>
      <c r="BK70" s="48"/>
    </row>
    <row r="71" spans="1:65" s="176" customFormat="1">
      <c r="A71" s="15" t="s">
        <v>135</v>
      </c>
      <c r="B71" s="9" t="s">
        <v>334</v>
      </c>
      <c r="C71" s="256">
        <v>1118617</v>
      </c>
      <c r="D71" s="256">
        <v>522436</v>
      </c>
      <c r="E71" s="256">
        <v>39829</v>
      </c>
      <c r="F71" s="256">
        <v>153983</v>
      </c>
      <c r="G71" s="256">
        <v>60260</v>
      </c>
      <c r="H71" s="256">
        <v>0</v>
      </c>
      <c r="I71" s="256">
        <v>0</v>
      </c>
      <c r="J71" s="256">
        <v>85870</v>
      </c>
      <c r="K71" s="256">
        <v>10238</v>
      </c>
      <c r="L71" s="256">
        <v>50023</v>
      </c>
      <c r="M71" s="256">
        <v>32465</v>
      </c>
      <c r="N71" s="256">
        <v>128</v>
      </c>
      <c r="O71" s="256">
        <v>2090</v>
      </c>
      <c r="P71" s="256">
        <v>42677</v>
      </c>
      <c r="Q71" s="256">
        <v>0</v>
      </c>
      <c r="R71" s="256">
        <v>3834</v>
      </c>
      <c r="S71" s="256">
        <v>0</v>
      </c>
      <c r="T71" s="256">
        <v>0</v>
      </c>
      <c r="U71" s="256">
        <v>0</v>
      </c>
      <c r="V71" s="256">
        <v>0</v>
      </c>
      <c r="W71" s="256">
        <v>0</v>
      </c>
      <c r="X71" s="256">
        <v>0</v>
      </c>
      <c r="Y71" s="256">
        <v>0</v>
      </c>
      <c r="Z71" s="256">
        <v>0</v>
      </c>
      <c r="AA71" s="256">
        <v>0</v>
      </c>
      <c r="AB71" s="256">
        <v>0</v>
      </c>
      <c r="AC71" s="256">
        <v>0</v>
      </c>
      <c r="AD71" s="264">
        <f t="shared" ref="AD71:AD72" si="932">SUM(C71:AC71)</f>
        <v>2122450</v>
      </c>
      <c r="AE71" s="256">
        <v>10354</v>
      </c>
      <c r="AF71" s="256">
        <v>82</v>
      </c>
      <c r="AG71" s="256">
        <v>10594</v>
      </c>
      <c r="AH71" s="256">
        <v>0</v>
      </c>
      <c r="AI71" s="256">
        <v>0</v>
      </c>
      <c r="AJ71" s="256">
        <v>1456</v>
      </c>
      <c r="AK71" s="256">
        <v>4527</v>
      </c>
      <c r="AL71" s="256">
        <v>6435</v>
      </c>
      <c r="AM71" s="256">
        <v>0</v>
      </c>
      <c r="AN71" s="256">
        <v>0</v>
      </c>
      <c r="AO71" s="256">
        <v>68917</v>
      </c>
      <c r="AP71" s="256">
        <v>0</v>
      </c>
      <c r="AQ71" s="256">
        <v>0</v>
      </c>
      <c r="AR71" s="256">
        <v>0</v>
      </c>
      <c r="AS71" s="256">
        <v>0</v>
      </c>
      <c r="AT71" s="256">
        <v>0</v>
      </c>
      <c r="AU71" s="256">
        <v>0</v>
      </c>
      <c r="AV71" s="256">
        <v>0</v>
      </c>
      <c r="AW71" s="256">
        <v>560</v>
      </c>
      <c r="AX71" s="256">
        <v>938</v>
      </c>
      <c r="AY71" s="256">
        <v>0</v>
      </c>
      <c r="AZ71" s="256">
        <v>0</v>
      </c>
      <c r="BA71" s="256">
        <v>0</v>
      </c>
      <c r="BB71" s="256">
        <v>0</v>
      </c>
      <c r="BC71" s="256">
        <v>656</v>
      </c>
      <c r="BD71" s="256">
        <v>656</v>
      </c>
      <c r="BE71" s="256">
        <v>0</v>
      </c>
      <c r="BF71" s="256">
        <v>1146</v>
      </c>
      <c r="BG71" s="256">
        <v>7644</v>
      </c>
      <c r="BH71" s="262">
        <f>SUM(AE71:BG71)</f>
        <v>113965</v>
      </c>
      <c r="BI71" s="123">
        <f>AD71+BH71</f>
        <v>2236415</v>
      </c>
      <c r="BJ71" s="263">
        <v>0</v>
      </c>
      <c r="BK71" s="264">
        <f t="shared" ref="BK71:BK72" si="933">BI71-BJ71</f>
        <v>2236415</v>
      </c>
      <c r="BL71" s="176">
        <v>7</v>
      </c>
      <c r="BM71" s="261">
        <f>BK71-AD71</f>
        <v>113965</v>
      </c>
    </row>
    <row r="72" spans="1:65" s="41" customFormat="1">
      <c r="A72" s="134"/>
      <c r="B72" s="207" t="s">
        <v>340</v>
      </c>
      <c r="C72" s="10">
        <v>1106128</v>
      </c>
      <c r="D72" s="10">
        <v>501448</v>
      </c>
      <c r="E72" s="10">
        <v>33625</v>
      </c>
      <c r="F72" s="10">
        <v>166993</v>
      </c>
      <c r="G72" s="10">
        <v>69573</v>
      </c>
      <c r="H72" s="10">
        <v>0</v>
      </c>
      <c r="I72" s="10">
        <v>0</v>
      </c>
      <c r="J72" s="10">
        <v>75388</v>
      </c>
      <c r="K72" s="10">
        <v>9402</v>
      </c>
      <c r="L72" s="10">
        <v>52399</v>
      </c>
      <c r="M72" s="10">
        <v>31948</v>
      </c>
      <c r="N72" s="10">
        <v>85</v>
      </c>
      <c r="O72" s="10">
        <v>1272</v>
      </c>
      <c r="P72" s="10">
        <v>43483</v>
      </c>
      <c r="Q72" s="10">
        <v>0</v>
      </c>
      <c r="R72" s="10">
        <v>3457</v>
      </c>
      <c r="S72" s="10">
        <f>IF('[1]Upto Month Current'!$H$26="",0,'[1]Upto Month Current'!$H$26)</f>
        <v>0</v>
      </c>
      <c r="T72" s="10">
        <f>IF('[1]Upto Month Current'!$H$27="",0,'[1]Upto Month Current'!$H$27)</f>
        <v>0</v>
      </c>
      <c r="U72" s="10">
        <v>0</v>
      </c>
      <c r="V72" s="10">
        <v>0</v>
      </c>
      <c r="W72" s="10">
        <v>0</v>
      </c>
      <c r="X72" s="10">
        <v>0</v>
      </c>
      <c r="Y72" s="10">
        <f>IF('[1]Upto Month Current'!$H$42="",0,'[1]Upto Month Current'!$H$42)</f>
        <v>0</v>
      </c>
      <c r="Z72" s="10">
        <f>IF('[1]Upto Month Current'!$H$43="",0,'[1]Upto Month Current'!$H$43)</f>
        <v>0</v>
      </c>
      <c r="AA72" s="10">
        <f>IF('[1]Upto Month Current'!$H$44="",0,'[1]Upto Month Current'!$H$44)</f>
        <v>0</v>
      </c>
      <c r="AB72" s="10">
        <v>0</v>
      </c>
      <c r="AC72" s="10">
        <f>IF('[1]Upto Month Current'!$H$51="",0,'[1]Upto Month Current'!$H$51)</f>
        <v>0</v>
      </c>
      <c r="AD72" s="121">
        <f t="shared" si="932"/>
        <v>2095201</v>
      </c>
      <c r="AE72" s="10">
        <v>8177</v>
      </c>
      <c r="AF72" s="10">
        <v>303</v>
      </c>
      <c r="AG72" s="10">
        <v>9286</v>
      </c>
      <c r="AH72" s="10">
        <v>0</v>
      </c>
      <c r="AI72" s="10">
        <v>0</v>
      </c>
      <c r="AJ72" s="10">
        <v>1001</v>
      </c>
      <c r="AK72" s="10">
        <v>4161</v>
      </c>
      <c r="AL72" s="10">
        <v>3558</v>
      </c>
      <c r="AM72" s="10">
        <f>IF('[1]Upto Month Current'!$H$31="",0,'[1]Upto Month Current'!$H$31)</f>
        <v>0</v>
      </c>
      <c r="AN72" s="10">
        <f>IF('[1]Upto Month Current'!$H$32="",0,'[1]Upto Month Current'!$H$32)</f>
        <v>0</v>
      </c>
      <c r="AO72" s="10">
        <v>71491</v>
      </c>
      <c r="AP72" s="10">
        <f>IF('[1]Upto Month Current'!$H$34="",0,'[1]Upto Month Current'!$H$34)</f>
        <v>0</v>
      </c>
      <c r="AQ72" s="10">
        <v>0</v>
      </c>
      <c r="AR72" s="10">
        <f>IF('[1]Upto Month Current'!$H$37="",0,'[1]Upto Month Current'!$H$37)</f>
        <v>0</v>
      </c>
      <c r="AS72" s="10">
        <v>0</v>
      </c>
      <c r="AT72" s="10">
        <v>0</v>
      </c>
      <c r="AU72" s="10">
        <f>IF('[1]Upto Month Current'!$H$41="",0,'[1]Upto Month Current'!$H$41)</f>
        <v>0</v>
      </c>
      <c r="AV72" s="10">
        <v>0</v>
      </c>
      <c r="AW72" s="10">
        <v>420</v>
      </c>
      <c r="AX72" s="10">
        <v>728</v>
      </c>
      <c r="AY72" s="10">
        <v>0</v>
      </c>
      <c r="AZ72" s="10">
        <v>0</v>
      </c>
      <c r="BA72" s="10">
        <f>IF('[1]Upto Month Current'!$H$50="",0,'[1]Upto Month Current'!$H$50)</f>
        <v>0</v>
      </c>
      <c r="BB72" s="10">
        <f>IF('[1]Upto Month Current'!$H$52="",0,'[1]Upto Month Current'!$H$52)</f>
        <v>0</v>
      </c>
      <c r="BC72" s="10">
        <v>842</v>
      </c>
      <c r="BD72" s="10">
        <v>842</v>
      </c>
      <c r="BE72" s="10">
        <v>0</v>
      </c>
      <c r="BF72" s="10">
        <v>697</v>
      </c>
      <c r="BG72" s="10">
        <v>5740</v>
      </c>
      <c r="BH72" s="10">
        <f>SUM(AE72:BG72)</f>
        <v>107246</v>
      </c>
      <c r="BI72" s="241">
        <f>AD72+BH72</f>
        <v>2202447</v>
      </c>
      <c r="BJ72" s="10">
        <v>0</v>
      </c>
      <c r="BK72" s="10">
        <f t="shared" si="933"/>
        <v>2202447</v>
      </c>
      <c r="BL72" s="41">
        <f>'[1]Upto Month Current'!$H$61</f>
        <v>441592</v>
      </c>
      <c r="BM72" s="208">
        <f t="shared" ref="BM72" si="934">BK72-AD72</f>
        <v>107246</v>
      </c>
    </row>
    <row r="73" spans="1:65">
      <c r="A73" s="128"/>
      <c r="B73" s="12" t="s">
        <v>341</v>
      </c>
      <c r="C73" s="9">
        <f>IF('Upto Month COPPY'!$H$4="",0,'Upto Month COPPY'!$H$4)</f>
        <v>1011552</v>
      </c>
      <c r="D73" s="9">
        <f>IF('Upto Month COPPY'!$H$5="",0,'Upto Month COPPY'!$H$5)</f>
        <v>378016</v>
      </c>
      <c r="E73" s="9">
        <f>IF('Upto Month COPPY'!$H$6="",0,'Upto Month COPPY'!$H$6)</f>
        <v>39831</v>
      </c>
      <c r="F73" s="9">
        <f>IF('Upto Month COPPY'!$H$7="",0,'Upto Month COPPY'!$H$7)</f>
        <v>138745</v>
      </c>
      <c r="G73" s="9">
        <f>IF('Upto Month COPPY'!$H$8="",0,'Upto Month COPPY'!$H$8)</f>
        <v>54480</v>
      </c>
      <c r="H73" s="9">
        <f>IF('Upto Month COPPY'!$H$9="",0,'Upto Month COPPY'!$H$9)</f>
        <v>0</v>
      </c>
      <c r="I73" s="9">
        <f>IF('Upto Month COPPY'!$H$10="",0,'Upto Month COPPY'!$H$10)</f>
        <v>0</v>
      </c>
      <c r="J73" s="9">
        <f>IF('Upto Month COPPY'!$H$11="",0,'Upto Month COPPY'!$H$11)</f>
        <v>81318</v>
      </c>
      <c r="K73" s="9">
        <f>IF('Upto Month COPPY'!$H$12="",0,'Upto Month COPPY'!$H$12)</f>
        <v>9075</v>
      </c>
      <c r="L73" s="9">
        <f>IF('Upto Month COPPY'!$H$13="",0,'Upto Month COPPY'!$H$13)</f>
        <v>37771</v>
      </c>
      <c r="M73" s="9">
        <f>IF('Upto Month COPPY'!$H$14="",0,'Upto Month COPPY'!$H$14)</f>
        <v>36286</v>
      </c>
      <c r="N73" s="9">
        <f>IF('Upto Month COPPY'!$H$15="",0,'Upto Month COPPY'!$H$15)</f>
        <v>48</v>
      </c>
      <c r="O73" s="9">
        <f>IF('Upto Month COPPY'!$H$16="",0,'Upto Month COPPY'!$H$16)</f>
        <v>3060</v>
      </c>
      <c r="P73" s="9">
        <f>IF('Upto Month COPPY'!$H$17="",0,'Upto Month COPPY'!$H$17)</f>
        <v>47196</v>
      </c>
      <c r="Q73" s="9">
        <f>IF('Upto Month COPPY'!$H$18="",0,'Upto Month COPPY'!$H$18)</f>
        <v>0</v>
      </c>
      <c r="R73" s="9">
        <f>IF('Upto Month COPPY'!$H$21="",0,'Upto Month COPPY'!$H$21)</f>
        <v>3831</v>
      </c>
      <c r="S73" s="9">
        <f>IF('Upto Month COPPY'!$H$26="",0,'Upto Month COPPY'!$H$26)</f>
        <v>0</v>
      </c>
      <c r="T73" s="9">
        <f>IF('Upto Month COPPY'!$H$27="",0,'Upto Month COPPY'!$H$27)</f>
        <v>0</v>
      </c>
      <c r="U73" s="9">
        <f>IF('Upto Month COPPY'!$H$30="",0,'Upto Month COPPY'!$H$30)</f>
        <v>0</v>
      </c>
      <c r="V73" s="9">
        <f>IF('Upto Month COPPY'!$H$35="",0,'Upto Month COPPY'!$H$35)</f>
        <v>0</v>
      </c>
      <c r="W73" s="9">
        <f>IF('Upto Month COPPY'!$H$39="",0,'Upto Month COPPY'!$H$39)</f>
        <v>0</v>
      </c>
      <c r="X73" s="9">
        <f>IF('Upto Month COPPY'!$H$40="",0,'Upto Month COPPY'!$H$40)</f>
        <v>0</v>
      </c>
      <c r="Y73" s="9">
        <f>IF('Upto Month COPPY'!$H$42="",0,'Upto Month COPPY'!$H$42)</f>
        <v>0</v>
      </c>
      <c r="Z73" s="9">
        <f>IF('Upto Month COPPY'!$H$43="",0,'Upto Month COPPY'!$H$43)</f>
        <v>0</v>
      </c>
      <c r="AA73" s="9">
        <f>IF('Upto Month COPPY'!$H$44="",0,'Upto Month COPPY'!$H$44)</f>
        <v>0</v>
      </c>
      <c r="AB73" s="9">
        <f>IF('Upto Month COPPY'!$H$48="",0,'Upto Month COPPY'!$H$48)</f>
        <v>0</v>
      </c>
      <c r="AC73" s="9">
        <f>IF('Upto Month COPPY'!$H$51="",0,'Upto Month COPPY'!$H$51)</f>
        <v>0</v>
      </c>
      <c r="AD73" s="264">
        <f t="shared" ref="AD73:AD74" si="935">SUM(C73:AC73)</f>
        <v>1841209</v>
      </c>
      <c r="AE73" s="9">
        <f>IF('Upto Month COPPY'!$H$19="",0,'Upto Month COPPY'!$H$19)</f>
        <v>10192</v>
      </c>
      <c r="AF73" s="9">
        <f>IF('Upto Month COPPY'!$H$20="",0,'Upto Month COPPY'!$H$20)</f>
        <v>180</v>
      </c>
      <c r="AG73" s="9">
        <f>IF('Upto Month COPPY'!$H$22="",0,'Upto Month COPPY'!$H$22)</f>
        <v>11130</v>
      </c>
      <c r="AH73" s="9">
        <f>IF('Upto Month COPPY'!$H$23="",0,'Upto Month COPPY'!$H$23)</f>
        <v>0</v>
      </c>
      <c r="AI73" s="9">
        <f>IF('Upto Month COPPY'!$H$24="",0,'Upto Month COPPY'!$H$24)</f>
        <v>0</v>
      </c>
      <c r="AJ73" s="9">
        <f>IF('Upto Month COPPY'!$H$25="",0,'Upto Month COPPY'!$H$25)</f>
        <v>1457</v>
      </c>
      <c r="AK73" s="9">
        <f>IF('Upto Month COPPY'!$H$28="",0,'Upto Month COPPY'!$H$28)</f>
        <v>4185</v>
      </c>
      <c r="AL73" s="9">
        <f>IF('Upto Month COPPY'!$H$29="",0,'Upto Month COPPY'!$H$29)</f>
        <v>2587</v>
      </c>
      <c r="AM73" s="9">
        <f>IF('Upto Month COPPY'!$H$31="",0,'Upto Month COPPY'!$H$31)</f>
        <v>0</v>
      </c>
      <c r="AN73" s="9">
        <f>IF('Upto Month COPPY'!$H$32="",0,'Upto Month COPPY'!$H$32)</f>
        <v>0</v>
      </c>
      <c r="AO73" s="9">
        <f>IF('Upto Month COPPY'!$H$33="",0,'Upto Month COPPY'!$H$33)</f>
        <v>76857</v>
      </c>
      <c r="AP73" s="9">
        <f>IF('Upto Month COPPY'!$H$34="",0,'Upto Month COPPY'!$H$34)</f>
        <v>155</v>
      </c>
      <c r="AQ73" s="9">
        <f>IF('Upto Month COPPY'!$H$36="",0,'Upto Month COPPY'!$H$36)</f>
        <v>0</v>
      </c>
      <c r="AR73" s="9">
        <f>IF('Upto Month COPPY'!$H$37="",0,'Upto Month COPPY'!$H$37)</f>
        <v>0</v>
      </c>
      <c r="AS73" s="9">
        <v>0</v>
      </c>
      <c r="AT73" s="9">
        <f>IF('Upto Month COPPY'!$H$38="",0,'Upto Month COPPY'!$H$38)</f>
        <v>0</v>
      </c>
      <c r="AU73" s="9">
        <f>IF('Upto Month COPPY'!$H$41="",0,'Upto Month COPPY'!$H$41)</f>
        <v>0</v>
      </c>
      <c r="AV73" s="9">
        <v>0</v>
      </c>
      <c r="AW73" s="9">
        <f>IF('Upto Month COPPY'!$H$45="",0,'Upto Month COPPY'!$H$45)</f>
        <v>748</v>
      </c>
      <c r="AX73" s="9">
        <f>IF('Upto Month COPPY'!$H$46="",0,'Upto Month COPPY'!$H$46)</f>
        <v>938</v>
      </c>
      <c r="AY73" s="9">
        <f>IF('Upto Month COPPY'!$H$47="",0,'Upto Month COPPY'!$H$47)</f>
        <v>0</v>
      </c>
      <c r="AZ73" s="9">
        <f>IF('Upto Month COPPY'!$H$49="",0,'Upto Month COPPY'!$H$49)</f>
        <v>0</v>
      </c>
      <c r="BA73" s="9">
        <f>IF('Upto Month COPPY'!$H$50="",0,'Upto Month COPPY'!$H$50)</f>
        <v>0</v>
      </c>
      <c r="BB73" s="9">
        <f>IF('Upto Month COPPY'!$H$52="",0,'Upto Month COPPY'!$H$52)</f>
        <v>0</v>
      </c>
      <c r="BC73" s="9">
        <f>IF('Upto Month COPPY'!$H$53="",0,'Upto Month COPPY'!$H$53)</f>
        <v>597</v>
      </c>
      <c r="BD73" s="9">
        <f>IF('Upto Month COPPY'!$H$54="",0,'Upto Month COPPY'!$H$54)</f>
        <v>597</v>
      </c>
      <c r="BE73" s="9">
        <f>IF('Upto Month COPPY'!$H$55="",0,'Upto Month COPPY'!$H$55)</f>
        <v>0</v>
      </c>
      <c r="BF73" s="9">
        <f>IF('Upto Month COPPY'!$H$56="",0,'Upto Month COPPY'!$H$56)</f>
        <v>654</v>
      </c>
      <c r="BG73" s="9">
        <f>IF('Upto Month COPPY'!$H$58="",0,'Upto Month COPPY'!$H$58)</f>
        <v>6303</v>
      </c>
      <c r="BH73" s="9">
        <f>SUM(AE73:BG73)</f>
        <v>116580</v>
      </c>
      <c r="BI73" s="258">
        <f>AD73+BH73</f>
        <v>1957789</v>
      </c>
      <c r="BJ73" s="9">
        <f>IF('Upto Month COPPY'!$H$60="",0,'Upto Month COPPY'!$H$60)</f>
        <v>72</v>
      </c>
      <c r="BK73" s="49">
        <f t="shared" ref="BK73:BK74" si="936">BI73-BJ73</f>
        <v>1957717</v>
      </c>
      <c r="BL73">
        <f>'Upto Month COPPY'!$H$61</f>
        <v>1957717</v>
      </c>
      <c r="BM73" s="30">
        <f t="shared" ref="BM73:BM77" si="937">BK73-AD73</f>
        <v>116508</v>
      </c>
    </row>
    <row r="74" spans="1:65">
      <c r="A74" s="128"/>
      <c r="B74" s="180" t="s">
        <v>342</v>
      </c>
      <c r="C74" s="9">
        <f>IF('Upto Month Current'!$H$4="",0,'Upto Month Current'!$H$4)</f>
        <v>1044434</v>
      </c>
      <c r="D74" s="9">
        <f>IF('Upto Month Current'!$H$5="",0,'Upto Month Current'!$H$5)</f>
        <v>480816</v>
      </c>
      <c r="E74" s="9">
        <f>IF('Upto Month Current'!$H$6="",0,'Upto Month Current'!$H$6)</f>
        <v>39384</v>
      </c>
      <c r="F74" s="9">
        <f>IF('Upto Month Current'!$H$7="",0,'Upto Month Current'!$H$7)</f>
        <v>145610</v>
      </c>
      <c r="G74" s="9">
        <f>IF('Upto Month Current'!$H$8="",0,'Upto Month Current'!$H$8)</f>
        <v>58226</v>
      </c>
      <c r="H74" s="9">
        <f>IF('Upto Month Current'!$H$9="",0,'Upto Month Current'!$H$9)</f>
        <v>0</v>
      </c>
      <c r="I74" s="9">
        <f>IF('Upto Month Current'!$H$10="",0,'Upto Month Current'!$H$10)</f>
        <v>0</v>
      </c>
      <c r="J74" s="9">
        <f>IF('Upto Month Current'!$H$11="",0,'Upto Month Current'!$H$11)</f>
        <v>82113</v>
      </c>
      <c r="K74" s="9">
        <f>IF('Upto Month Current'!$H$12="",0,'Upto Month Current'!$H$12)</f>
        <v>6203</v>
      </c>
      <c r="L74" s="9">
        <f>IF('Upto Month Current'!$H$13="",0,'Upto Month Current'!$H$13)</f>
        <v>52363</v>
      </c>
      <c r="M74" s="9">
        <f>IF('Upto Month Current'!$H$14="",0,'Upto Month Current'!$H$14)</f>
        <v>37188</v>
      </c>
      <c r="N74" s="9">
        <f>IF('Upto Month Current'!$H$15="",0,'Upto Month Current'!$H$15)</f>
        <v>102</v>
      </c>
      <c r="O74" s="9">
        <f>IF('Upto Month Current'!$H$16="",0,'Upto Month Current'!$H$16)</f>
        <v>2993</v>
      </c>
      <c r="P74" s="9">
        <f>IF('Upto Month Current'!$H$17="",0,'Upto Month Current'!$H$17)</f>
        <v>44455</v>
      </c>
      <c r="Q74" s="9">
        <f>IF('Upto Month Current'!$H$18="",0,'Upto Month Current'!$H$18)</f>
        <v>0</v>
      </c>
      <c r="R74" s="9">
        <f>IF('Upto Month Current'!$H$21="",0,'Upto Month Current'!$H$21)</f>
        <v>7147</v>
      </c>
      <c r="S74" s="9">
        <f>IF('Upto Month Current'!$H$26="",0,'Upto Month Current'!$H$26)</f>
        <v>0</v>
      </c>
      <c r="T74" s="9">
        <f>IF('Upto Month Current'!$H$27="",0,'Upto Month Current'!$H$27)</f>
        <v>0</v>
      </c>
      <c r="U74" s="9">
        <f>IF('Upto Month Current'!$H$30="",0,'Upto Month Current'!$H$30)</f>
        <v>0</v>
      </c>
      <c r="V74" s="9">
        <f>IF('Upto Month Current'!$H$35="",0,'Upto Month Current'!$H$35)</f>
        <v>0</v>
      </c>
      <c r="W74" s="9">
        <f>IF('Upto Month Current'!$H$39="",0,'Upto Month Current'!$H$39)</f>
        <v>-1</v>
      </c>
      <c r="X74" s="9">
        <f>IF('Upto Month Current'!$H$40="",0,'Upto Month Current'!$H$40)</f>
        <v>0</v>
      </c>
      <c r="Y74" s="9">
        <f>IF('Upto Month Current'!$H$42="",0,'Upto Month Current'!$H$42)</f>
        <v>0</v>
      </c>
      <c r="Z74" s="9">
        <f>IF('Upto Month Current'!$H$43="",0,'Upto Month Current'!$H$43)</f>
        <v>0</v>
      </c>
      <c r="AA74" s="9">
        <f>IF('Upto Month Current'!$H$44="",0,'Upto Month Current'!$H$44)</f>
        <v>0</v>
      </c>
      <c r="AB74" s="9">
        <f>IF('Upto Month Current'!$H$48="",0,'Upto Month Current'!$H$48)</f>
        <v>0</v>
      </c>
      <c r="AC74" s="9">
        <f>IF('Upto Month Current'!$H$51="",0,'Upto Month Current'!$H$51)</f>
        <v>0</v>
      </c>
      <c r="AD74" s="264">
        <f t="shared" si="935"/>
        <v>2001033</v>
      </c>
      <c r="AE74" s="9">
        <f>IF('Upto Month Current'!$H$19="",0,'Upto Month Current'!$H$19)</f>
        <v>10908</v>
      </c>
      <c r="AF74" s="9">
        <f>IF('Upto Month Current'!$H$20="",0,'Upto Month Current'!$H$20)</f>
        <v>305</v>
      </c>
      <c r="AG74" s="9">
        <f>IF('Upto Month Current'!$H$22="",0,'Upto Month Current'!$H$22)</f>
        <v>12522</v>
      </c>
      <c r="AH74" s="9">
        <f>IF('Upto Month Current'!$H$23="",0,'Upto Month Current'!$H$23)</f>
        <v>0</v>
      </c>
      <c r="AI74" s="9">
        <f>IF('Upto Month Current'!$H$24="",0,'Upto Month Current'!$H$24)</f>
        <v>0</v>
      </c>
      <c r="AJ74" s="9">
        <f>IF('Upto Month Current'!$H$25="",0,'Upto Month Current'!$H$25)</f>
        <v>2282</v>
      </c>
      <c r="AK74" s="9">
        <f>IF('Upto Month Current'!$H$28="",0,'Upto Month Current'!$H$28)</f>
        <v>5736</v>
      </c>
      <c r="AL74" s="9">
        <f>IF('Upto Month Current'!$H$29="",0,'Upto Month Current'!$H$29)</f>
        <v>12573</v>
      </c>
      <c r="AM74" s="9">
        <f>IF('Upto Month Current'!$H$31="",0,'Upto Month Current'!$H$31)</f>
        <v>0</v>
      </c>
      <c r="AN74" s="9">
        <f>IF('Upto Month Current'!$H$32="",0,'Upto Month Current'!$H$32)</f>
        <v>0</v>
      </c>
      <c r="AO74" s="9">
        <f>IF('Upto Month Current'!$H$33="",0,'Upto Month Current'!$H$33)</f>
        <v>90148</v>
      </c>
      <c r="AP74" s="9">
        <f>IF('Upto Month Current'!$H$34="",0,'Upto Month Current'!$H$34)</f>
        <v>0</v>
      </c>
      <c r="AQ74" s="9">
        <f>IF('Upto Month Current'!$H$36="",0,'Upto Month Current'!$H$36)</f>
        <v>0</v>
      </c>
      <c r="AR74" s="9">
        <f>IF('Upto Month Current'!$H$37="",0,'Upto Month Current'!$H$37)</f>
        <v>0</v>
      </c>
      <c r="AS74" s="9">
        <v>0</v>
      </c>
      <c r="AT74" s="9">
        <f>IF('Upto Month Current'!$H$38="",0,'Upto Month Current'!$H$38)</f>
        <v>0</v>
      </c>
      <c r="AU74" s="9">
        <f>IF('Upto Month Current'!$H$41="",0,'Upto Month Current'!$H$41)</f>
        <v>0</v>
      </c>
      <c r="AV74" s="9">
        <v>0</v>
      </c>
      <c r="AW74" s="9">
        <f>IF('Upto Month Current'!$H$45="",0,'Upto Month Current'!$H$45)</f>
        <v>20</v>
      </c>
      <c r="AX74" s="9">
        <f>IF('Upto Month Current'!$H$46="",0,'Upto Month Current'!$H$46)</f>
        <v>942</v>
      </c>
      <c r="AY74" s="9">
        <f>IF('Upto Month Current'!$H$47="",0,'Upto Month Current'!$H$47)</f>
        <v>0</v>
      </c>
      <c r="AZ74" s="9">
        <f>IF('Upto Month Current'!$H$49="",0,'Upto Month Current'!$H$49)</f>
        <v>0</v>
      </c>
      <c r="BA74" s="9">
        <f>IF('Upto Month Current'!$H$50="",0,'Upto Month Current'!$H$50)</f>
        <v>0</v>
      </c>
      <c r="BB74" s="9">
        <f>IF('Upto Month Current'!$H$52="",0,'Upto Month Current'!$H$52)</f>
        <v>0</v>
      </c>
      <c r="BC74" s="9">
        <f>IF('Upto Month Current'!$H$53="",0,'Upto Month Current'!$H$53)</f>
        <v>920</v>
      </c>
      <c r="BD74" s="9">
        <f>IF('Upto Month Current'!$H$54="",0,'Upto Month Current'!$H$54)</f>
        <v>920</v>
      </c>
      <c r="BE74" s="9">
        <f>IF('Upto Month Current'!$H$55="",0,'Upto Month Current'!$H$55)</f>
        <v>0</v>
      </c>
      <c r="BF74" s="9">
        <f>IF('Upto Month Current'!$H$56="",0,'Upto Month Current'!$H$56)</f>
        <v>691</v>
      </c>
      <c r="BG74" s="9">
        <f>IF('Upto Month Current'!$H$58="",0,'Upto Month Current'!$H$58)</f>
        <v>11402</v>
      </c>
      <c r="BH74" s="9">
        <f>SUM(AE74:BG74)</f>
        <v>149369</v>
      </c>
      <c r="BI74" s="258">
        <f>AD74+BH74</f>
        <v>2150402</v>
      </c>
      <c r="BJ74" s="9">
        <f>IF('Upto Month Current'!$H$60="",0,'Upto Month Current'!$H$60)</f>
        <v>105</v>
      </c>
      <c r="BK74" s="49">
        <f t="shared" si="936"/>
        <v>2150297</v>
      </c>
      <c r="BL74">
        <f>'Upto Month Current'!$H$61</f>
        <v>2150296</v>
      </c>
      <c r="BM74" s="30">
        <f t="shared" si="937"/>
        <v>149264</v>
      </c>
    </row>
    <row r="75" spans="1:65">
      <c r="A75" s="128"/>
      <c r="B75" s="5" t="s">
        <v>126</v>
      </c>
      <c r="C75" s="11">
        <f>C74-C72</f>
        <v>-61694</v>
      </c>
      <c r="D75" s="11">
        <f t="shared" ref="D75" si="938">D74-D72</f>
        <v>-20632</v>
      </c>
      <c r="E75" s="11">
        <f t="shared" ref="E75" si="939">E74-E72</f>
        <v>5759</v>
      </c>
      <c r="F75" s="11">
        <f t="shared" ref="F75" si="940">F74-F72</f>
        <v>-21383</v>
      </c>
      <c r="G75" s="11">
        <f t="shared" ref="G75" si="941">G74-G72</f>
        <v>-11347</v>
      </c>
      <c r="H75" s="11">
        <f t="shared" ref="H75" si="942">H74-H72</f>
        <v>0</v>
      </c>
      <c r="I75" s="11">
        <f t="shared" ref="I75" si="943">I74-I72</f>
        <v>0</v>
      </c>
      <c r="J75" s="11">
        <f t="shared" ref="J75" si="944">J74-J72</f>
        <v>6725</v>
      </c>
      <c r="K75" s="11">
        <f t="shared" ref="K75" si="945">K74-K72</f>
        <v>-3199</v>
      </c>
      <c r="L75" s="11">
        <f t="shared" ref="L75" si="946">L74-L72</f>
        <v>-36</v>
      </c>
      <c r="M75" s="11">
        <f t="shared" ref="M75" si="947">M74-M72</f>
        <v>5240</v>
      </c>
      <c r="N75" s="11">
        <f t="shared" ref="N75" si="948">N74-N72</f>
        <v>17</v>
      </c>
      <c r="O75" s="11">
        <f t="shared" ref="O75" si="949">O74-O72</f>
        <v>1721</v>
      </c>
      <c r="P75" s="11">
        <f t="shared" ref="P75" si="950">P74-P72</f>
        <v>972</v>
      </c>
      <c r="Q75" s="11">
        <f t="shared" ref="Q75" si="951">Q74-Q72</f>
        <v>0</v>
      </c>
      <c r="R75" s="11">
        <f t="shared" ref="R75" si="952">R74-R72</f>
        <v>3690</v>
      </c>
      <c r="S75" s="11">
        <f t="shared" ref="S75" si="953">S74-S72</f>
        <v>0</v>
      </c>
      <c r="T75" s="11">
        <f t="shared" ref="T75:U75" si="954">T74-T72</f>
        <v>0</v>
      </c>
      <c r="U75" s="11">
        <f t="shared" si="954"/>
        <v>0</v>
      </c>
      <c r="V75" s="9">
        <f t="shared" ref="V75" si="955">V74-V72</f>
        <v>0</v>
      </c>
      <c r="W75" s="11">
        <f t="shared" ref="W75" si="956">W74-W72</f>
        <v>-1</v>
      </c>
      <c r="X75" s="11">
        <f t="shared" ref="X75" si="957">X74-X72</f>
        <v>0</v>
      </c>
      <c r="Y75" s="11">
        <f t="shared" ref="Y75" si="958">Y74-Y72</f>
        <v>0</v>
      </c>
      <c r="Z75" s="11">
        <f t="shared" ref="Z75" si="959">Z74-Z72</f>
        <v>0</v>
      </c>
      <c r="AA75" s="11">
        <f t="shared" ref="AA75:AD75" si="960">AA74-AA72</f>
        <v>0</v>
      </c>
      <c r="AB75" s="11">
        <f t="shared" ref="AB75" si="961">AB74-AB72</f>
        <v>0</v>
      </c>
      <c r="AC75" s="9">
        <f t="shared" si="960"/>
        <v>0</v>
      </c>
      <c r="AD75" s="9">
        <f t="shared" si="960"/>
        <v>-94168</v>
      </c>
      <c r="AE75" s="11">
        <f t="shared" ref="AE75" si="962">AE74-AE72</f>
        <v>2731</v>
      </c>
      <c r="AF75" s="11">
        <f t="shared" ref="AF75" si="963">AF74-AF72</f>
        <v>2</v>
      </c>
      <c r="AG75" s="11">
        <f t="shared" ref="AG75" si="964">AG74-AG72</f>
        <v>3236</v>
      </c>
      <c r="AH75" s="11">
        <f t="shared" ref="AH75" si="965">AH74-AH72</f>
        <v>0</v>
      </c>
      <c r="AI75" s="11">
        <f t="shared" ref="AI75" si="966">AI74-AI72</f>
        <v>0</v>
      </c>
      <c r="AJ75" s="11">
        <f t="shared" ref="AJ75" si="967">AJ74-AJ72</f>
        <v>1281</v>
      </c>
      <c r="AK75" s="11">
        <f t="shared" ref="AK75" si="968">AK74-AK72</f>
        <v>1575</v>
      </c>
      <c r="AL75" s="11">
        <f t="shared" ref="AL75" si="969">AL74-AL72</f>
        <v>9015</v>
      </c>
      <c r="AM75" s="11">
        <f t="shared" ref="AM75" si="970">AM74-AM72</f>
        <v>0</v>
      </c>
      <c r="AN75" s="11">
        <f t="shared" ref="AN75" si="971">AN74-AN72</f>
        <v>0</v>
      </c>
      <c r="AO75" s="9">
        <f t="shared" ref="AO75" si="972">AO74-AO72</f>
        <v>18657</v>
      </c>
      <c r="AP75" s="11">
        <f t="shared" ref="AP75" si="973">AP74-AP72</f>
        <v>0</v>
      </c>
      <c r="AQ75" s="9">
        <f t="shared" ref="AQ75" si="974">AQ74-AQ72</f>
        <v>0</v>
      </c>
      <c r="AR75" s="11">
        <f t="shared" ref="AR75" si="975">AR74-AR72</f>
        <v>0</v>
      </c>
      <c r="AS75" s="11">
        <f t="shared" ref="AS75" si="976">AS74-AS72</f>
        <v>0</v>
      </c>
      <c r="AT75" s="11">
        <f t="shared" ref="AT75" si="977">AT74-AT72</f>
        <v>0</v>
      </c>
      <c r="AU75" s="11">
        <f t="shared" ref="AU75" si="978">AU74-AU72</f>
        <v>0</v>
      </c>
      <c r="AV75" s="11">
        <f t="shared" ref="AV75" si="979">AV74-AV72</f>
        <v>0</v>
      </c>
      <c r="AW75" s="11">
        <f t="shared" ref="AW75" si="980">AW74-AW72</f>
        <v>-400</v>
      </c>
      <c r="AX75" s="11">
        <f t="shared" ref="AX75" si="981">AX74-AX72</f>
        <v>214</v>
      </c>
      <c r="AY75" s="11">
        <f t="shared" ref="AY75" si="982">AY74-AY72</f>
        <v>0</v>
      </c>
      <c r="AZ75" s="11">
        <f t="shared" ref="AZ75" si="983">AZ74-AZ72</f>
        <v>0</v>
      </c>
      <c r="BA75" s="11">
        <f t="shared" ref="BA75" si="984">BA74-BA72</f>
        <v>0</v>
      </c>
      <c r="BB75" s="9">
        <f t="shared" ref="BB75" si="985">BB74-BB72</f>
        <v>0</v>
      </c>
      <c r="BC75" s="11">
        <f t="shared" ref="BC75" si="986">BC74-BC72</f>
        <v>78</v>
      </c>
      <c r="BD75" s="11">
        <f t="shared" ref="BD75" si="987">BD74-BD72</f>
        <v>78</v>
      </c>
      <c r="BE75" s="11">
        <f t="shared" ref="BE75" si="988">BE74-BE72</f>
        <v>0</v>
      </c>
      <c r="BF75" s="11">
        <f t="shared" ref="BF75" si="989">BF74-BF72</f>
        <v>-6</v>
      </c>
      <c r="BG75" s="11">
        <f t="shared" ref="BG75:BH75" si="990">BG74-BG72</f>
        <v>5662</v>
      </c>
      <c r="BH75" s="9">
        <f t="shared" si="990"/>
        <v>42123</v>
      </c>
      <c r="BI75" s="9">
        <f t="shared" ref="BI75" si="991">BI74-BI72</f>
        <v>-52045</v>
      </c>
      <c r="BJ75" s="11">
        <f t="shared" ref="BJ75:BK75" si="992">BJ74-BJ72</f>
        <v>105</v>
      </c>
      <c r="BK75" s="49">
        <f t="shared" si="992"/>
        <v>-52150</v>
      </c>
      <c r="BM75" s="30">
        <f t="shared" si="937"/>
        <v>42018</v>
      </c>
    </row>
    <row r="76" spans="1:65">
      <c r="A76" s="128"/>
      <c r="B76" s="5" t="s">
        <v>127</v>
      </c>
      <c r="C76" s="13">
        <f>C75/C72</f>
        <v>-5.5774738547437551E-2</v>
      </c>
      <c r="D76" s="13">
        <f t="shared" ref="D76" si="993">D75/D72</f>
        <v>-4.1144844530240421E-2</v>
      </c>
      <c r="E76" s="13">
        <f t="shared" ref="E76" si="994">E75/E72</f>
        <v>0.17127137546468402</v>
      </c>
      <c r="F76" s="13">
        <f t="shared" ref="F76" si="995">F75/F72</f>
        <v>-0.12804728341906546</v>
      </c>
      <c r="G76" s="13">
        <f t="shared" ref="G76" si="996">G75/G72</f>
        <v>-0.16309487876043868</v>
      </c>
      <c r="H76" s="13" t="e">
        <f t="shared" ref="H76" si="997">H75/H72</f>
        <v>#DIV/0!</v>
      </c>
      <c r="I76" s="13" t="e">
        <f t="shared" ref="I76" si="998">I75/I72</f>
        <v>#DIV/0!</v>
      </c>
      <c r="J76" s="13">
        <f t="shared" ref="J76" si="999">J75/J72</f>
        <v>8.9205178543004193E-2</v>
      </c>
      <c r="K76" s="13">
        <f t="shared" ref="K76" si="1000">K75/K72</f>
        <v>-0.34024675600935972</v>
      </c>
      <c r="L76" s="13">
        <f t="shared" ref="L76" si="1001">L75/L72</f>
        <v>-6.8703601213763619E-4</v>
      </c>
      <c r="M76" s="13">
        <f t="shared" ref="M76" si="1002">M75/M72</f>
        <v>0.16401652685614124</v>
      </c>
      <c r="N76" s="13">
        <f t="shared" ref="N76" si="1003">N75/N72</f>
        <v>0.2</v>
      </c>
      <c r="O76" s="13">
        <f t="shared" ref="O76" si="1004">O75/O72</f>
        <v>1.3529874213836477</v>
      </c>
      <c r="P76" s="13">
        <f t="shared" ref="P76" si="1005">P75/P72</f>
        <v>2.2353563461582689E-2</v>
      </c>
      <c r="Q76" s="13" t="e">
        <f t="shared" ref="Q76" si="1006">Q75/Q72</f>
        <v>#DIV/0!</v>
      </c>
      <c r="R76" s="13">
        <f t="shared" ref="R76" si="1007">R75/R72</f>
        <v>1.0673994793173271</v>
      </c>
      <c r="S76" s="13" t="e">
        <f t="shared" ref="S76" si="1008">S75/S72</f>
        <v>#DIV/0!</v>
      </c>
      <c r="T76" s="13" t="e">
        <f t="shared" ref="T76:U76" si="1009">T75/T72</f>
        <v>#DIV/0!</v>
      </c>
      <c r="U76" s="13" t="e">
        <f t="shared" si="1009"/>
        <v>#DIV/0!</v>
      </c>
      <c r="V76" s="160" t="e">
        <f t="shared" ref="V76" si="1010">V75/V72</f>
        <v>#DIV/0!</v>
      </c>
      <c r="W76" s="13" t="e">
        <f t="shared" ref="W76" si="1011">W75/W72</f>
        <v>#DIV/0!</v>
      </c>
      <c r="X76" s="13" t="e">
        <f t="shared" ref="X76" si="1012">X75/X72</f>
        <v>#DIV/0!</v>
      </c>
      <c r="Y76" s="13" t="e">
        <f t="shared" ref="Y76" si="1013">Y75/Y72</f>
        <v>#DIV/0!</v>
      </c>
      <c r="Z76" s="13" t="e">
        <f t="shared" ref="Z76" si="1014">Z75/Z72</f>
        <v>#DIV/0!</v>
      </c>
      <c r="AA76" s="13" t="e">
        <f t="shared" ref="AA76:AD76" si="1015">AA75/AA72</f>
        <v>#DIV/0!</v>
      </c>
      <c r="AB76" s="13" t="e">
        <f t="shared" ref="AB76" si="1016">AB75/AB72</f>
        <v>#DIV/0!</v>
      </c>
      <c r="AC76" s="160" t="e">
        <f t="shared" si="1015"/>
        <v>#DIV/0!</v>
      </c>
      <c r="AD76" s="160">
        <f t="shared" si="1015"/>
        <v>-4.4944613905778016E-2</v>
      </c>
      <c r="AE76" s="13">
        <f t="shared" ref="AE76" si="1017">AE75/AE72</f>
        <v>0.33398556927968692</v>
      </c>
      <c r="AF76" s="13">
        <f t="shared" ref="AF76" si="1018">AF75/AF72</f>
        <v>6.6006600660066007E-3</v>
      </c>
      <c r="AG76" s="13">
        <f t="shared" ref="AG76" si="1019">AG75/AG72</f>
        <v>0.3484815851819944</v>
      </c>
      <c r="AH76" s="13" t="e">
        <f t="shared" ref="AH76" si="1020">AH75/AH72</f>
        <v>#DIV/0!</v>
      </c>
      <c r="AI76" s="13" t="e">
        <f t="shared" ref="AI76" si="1021">AI75/AI72</f>
        <v>#DIV/0!</v>
      </c>
      <c r="AJ76" s="13">
        <f t="shared" ref="AJ76" si="1022">AJ75/AJ72</f>
        <v>1.2797202797202798</v>
      </c>
      <c r="AK76" s="13">
        <f t="shared" ref="AK76" si="1023">AK75/AK72</f>
        <v>0.37851478010093725</v>
      </c>
      <c r="AL76" s="13">
        <f t="shared" ref="AL76" si="1024">AL75/AL72</f>
        <v>2.5337268128161887</v>
      </c>
      <c r="AM76" s="13" t="e">
        <f t="shared" ref="AM76" si="1025">AM75/AM72</f>
        <v>#DIV/0!</v>
      </c>
      <c r="AN76" s="13" t="e">
        <f t="shared" ref="AN76" si="1026">AN75/AN72</f>
        <v>#DIV/0!</v>
      </c>
      <c r="AO76" s="160">
        <f t="shared" ref="AO76" si="1027">AO75/AO72</f>
        <v>0.26096991229665273</v>
      </c>
      <c r="AP76" s="13" t="e">
        <f t="shared" ref="AP76" si="1028">AP75/AP72</f>
        <v>#DIV/0!</v>
      </c>
      <c r="AQ76" s="160" t="e">
        <f t="shared" ref="AQ76" si="1029">AQ75/AQ72</f>
        <v>#DIV/0!</v>
      </c>
      <c r="AR76" s="13" t="e">
        <f t="shared" ref="AR76" si="1030">AR75/AR72</f>
        <v>#DIV/0!</v>
      </c>
      <c r="AS76" s="13" t="e">
        <f t="shared" ref="AS76" si="1031">AS75/AS72</f>
        <v>#DIV/0!</v>
      </c>
      <c r="AT76" s="13" t="e">
        <f t="shared" ref="AT76" si="1032">AT75/AT72</f>
        <v>#DIV/0!</v>
      </c>
      <c r="AU76" s="13" t="e">
        <f t="shared" ref="AU76" si="1033">AU75/AU72</f>
        <v>#DIV/0!</v>
      </c>
      <c r="AV76" s="13" t="e">
        <f t="shared" ref="AV76" si="1034">AV75/AV72</f>
        <v>#DIV/0!</v>
      </c>
      <c r="AW76" s="13">
        <f t="shared" ref="AW76" si="1035">AW75/AW72</f>
        <v>-0.95238095238095233</v>
      </c>
      <c r="AX76" s="13">
        <f t="shared" ref="AX76" si="1036">AX75/AX72</f>
        <v>0.29395604395604397</v>
      </c>
      <c r="AY76" s="13" t="e">
        <f t="shared" ref="AY76" si="1037">AY75/AY72</f>
        <v>#DIV/0!</v>
      </c>
      <c r="AZ76" s="13" t="e">
        <f t="shared" ref="AZ76" si="1038">AZ75/AZ72</f>
        <v>#DIV/0!</v>
      </c>
      <c r="BA76" s="13" t="e">
        <f t="shared" ref="BA76" si="1039">BA75/BA72</f>
        <v>#DIV/0!</v>
      </c>
      <c r="BB76" s="160" t="e">
        <f t="shared" ref="BB76" si="1040">BB75/BB72</f>
        <v>#DIV/0!</v>
      </c>
      <c r="BC76" s="13">
        <f t="shared" ref="BC76" si="1041">BC75/BC72</f>
        <v>9.2636579572446559E-2</v>
      </c>
      <c r="BD76" s="13">
        <f t="shared" ref="BD76" si="1042">BD75/BD72</f>
        <v>9.2636579572446559E-2</v>
      </c>
      <c r="BE76" s="13" t="e">
        <f t="shared" ref="BE76" si="1043">BE75/BE72</f>
        <v>#DIV/0!</v>
      </c>
      <c r="BF76" s="13">
        <f t="shared" ref="BF76" si="1044">BF75/BF72</f>
        <v>-8.60832137733142E-3</v>
      </c>
      <c r="BG76" s="13">
        <f t="shared" ref="BG76:BH76" si="1045">BG75/BG72</f>
        <v>0.98641114982578393</v>
      </c>
      <c r="BH76" s="160">
        <f t="shared" si="1045"/>
        <v>0.39276989351584207</v>
      </c>
      <c r="BI76" s="160">
        <f t="shared" ref="BI76" si="1046">BI75/BI72</f>
        <v>-2.3630534582671003E-2</v>
      </c>
      <c r="BJ76" s="13" t="e">
        <f t="shared" ref="BJ76:BK76" si="1047">BJ75/BJ72</f>
        <v>#DIV/0!</v>
      </c>
      <c r="BK76" s="50">
        <f t="shared" si="1047"/>
        <v>-2.3678208828634695E-2</v>
      </c>
      <c r="BM76" s="160">
        <f t="shared" ref="BM76" si="1048">BM75/BM72</f>
        <v>0.39179083602185627</v>
      </c>
    </row>
    <row r="77" spans="1:65">
      <c r="A77" s="128"/>
      <c r="B77" s="5" t="s">
        <v>128</v>
      </c>
      <c r="C77" s="11">
        <f>C74-C73</f>
        <v>32882</v>
      </c>
      <c r="D77" s="11">
        <f t="shared" ref="D77:BK77" si="1049">D74-D73</f>
        <v>102800</v>
      </c>
      <c r="E77" s="11">
        <f t="shared" si="1049"/>
        <v>-447</v>
      </c>
      <c r="F77" s="11">
        <f t="shared" si="1049"/>
        <v>6865</v>
      </c>
      <c r="G77" s="11">
        <f t="shared" si="1049"/>
        <v>3746</v>
      </c>
      <c r="H77" s="11">
        <f t="shared" si="1049"/>
        <v>0</v>
      </c>
      <c r="I77" s="11">
        <f t="shared" si="1049"/>
        <v>0</v>
      </c>
      <c r="J77" s="11">
        <f t="shared" si="1049"/>
        <v>795</v>
      </c>
      <c r="K77" s="11">
        <f t="shared" si="1049"/>
        <v>-2872</v>
      </c>
      <c r="L77" s="11">
        <f t="shared" si="1049"/>
        <v>14592</v>
      </c>
      <c r="M77" s="11">
        <f t="shared" si="1049"/>
        <v>902</v>
      </c>
      <c r="N77" s="11">
        <f t="shared" si="1049"/>
        <v>54</v>
      </c>
      <c r="O77" s="11">
        <f t="shared" si="1049"/>
        <v>-67</v>
      </c>
      <c r="P77" s="11">
        <f t="shared" si="1049"/>
        <v>-2741</v>
      </c>
      <c r="Q77" s="11">
        <f t="shared" si="1049"/>
        <v>0</v>
      </c>
      <c r="R77" s="11">
        <f t="shared" si="1049"/>
        <v>3316</v>
      </c>
      <c r="S77" s="11">
        <f t="shared" si="1049"/>
        <v>0</v>
      </c>
      <c r="T77" s="11">
        <f t="shared" si="1049"/>
        <v>0</v>
      </c>
      <c r="U77" s="11">
        <f t="shared" ref="U77" si="1050">U74-U73</f>
        <v>0</v>
      </c>
      <c r="V77" s="9">
        <f t="shared" si="1049"/>
        <v>0</v>
      </c>
      <c r="W77" s="11">
        <f t="shared" si="1049"/>
        <v>-1</v>
      </c>
      <c r="X77" s="11">
        <f t="shared" si="1049"/>
        <v>0</v>
      </c>
      <c r="Y77" s="11">
        <f t="shared" si="1049"/>
        <v>0</v>
      </c>
      <c r="Z77" s="11">
        <f t="shared" si="1049"/>
        <v>0</v>
      </c>
      <c r="AA77" s="11">
        <f t="shared" si="1049"/>
        <v>0</v>
      </c>
      <c r="AB77" s="11">
        <f t="shared" ref="AB77" si="1051">AB74-AB73</f>
        <v>0</v>
      </c>
      <c r="AC77" s="9">
        <f t="shared" ref="AC77:AD77" si="1052">AC74-AC73</f>
        <v>0</v>
      </c>
      <c r="AD77" s="9">
        <f t="shared" si="1052"/>
        <v>159824</v>
      </c>
      <c r="AE77" s="11">
        <f t="shared" si="1049"/>
        <v>716</v>
      </c>
      <c r="AF77" s="11">
        <f t="shared" si="1049"/>
        <v>125</v>
      </c>
      <c r="AG77" s="11">
        <f t="shared" si="1049"/>
        <v>1392</v>
      </c>
      <c r="AH77" s="11">
        <f t="shared" si="1049"/>
        <v>0</v>
      </c>
      <c r="AI77" s="11">
        <f t="shared" si="1049"/>
        <v>0</v>
      </c>
      <c r="AJ77" s="11">
        <f t="shared" si="1049"/>
        <v>825</v>
      </c>
      <c r="AK77" s="11">
        <f t="shared" si="1049"/>
        <v>1551</v>
      </c>
      <c r="AL77" s="11">
        <f t="shared" si="1049"/>
        <v>9986</v>
      </c>
      <c r="AM77" s="11">
        <f t="shared" si="1049"/>
        <v>0</v>
      </c>
      <c r="AN77" s="11">
        <f t="shared" si="1049"/>
        <v>0</v>
      </c>
      <c r="AO77" s="9">
        <f t="shared" si="1049"/>
        <v>13291</v>
      </c>
      <c r="AP77" s="11">
        <f t="shared" si="1049"/>
        <v>-155</v>
      </c>
      <c r="AQ77" s="9">
        <f t="shared" si="1049"/>
        <v>0</v>
      </c>
      <c r="AR77" s="11">
        <f t="shared" si="1049"/>
        <v>0</v>
      </c>
      <c r="AS77" s="11">
        <f t="shared" si="1049"/>
        <v>0</v>
      </c>
      <c r="AT77" s="11">
        <f t="shared" si="1049"/>
        <v>0</v>
      </c>
      <c r="AU77" s="11">
        <f t="shared" si="1049"/>
        <v>0</v>
      </c>
      <c r="AV77" s="11">
        <f t="shared" si="1049"/>
        <v>0</v>
      </c>
      <c r="AW77" s="11">
        <f t="shared" si="1049"/>
        <v>-728</v>
      </c>
      <c r="AX77" s="11">
        <f t="shared" si="1049"/>
        <v>4</v>
      </c>
      <c r="AY77" s="11">
        <f t="shared" si="1049"/>
        <v>0</v>
      </c>
      <c r="AZ77" s="11">
        <f t="shared" si="1049"/>
        <v>0</v>
      </c>
      <c r="BA77" s="11">
        <f t="shared" si="1049"/>
        <v>0</v>
      </c>
      <c r="BB77" s="9">
        <f t="shared" si="1049"/>
        <v>0</v>
      </c>
      <c r="BC77" s="11">
        <f t="shared" si="1049"/>
        <v>323</v>
      </c>
      <c r="BD77" s="11">
        <f t="shared" si="1049"/>
        <v>323</v>
      </c>
      <c r="BE77" s="11">
        <f t="shared" si="1049"/>
        <v>0</v>
      </c>
      <c r="BF77" s="11">
        <f t="shared" si="1049"/>
        <v>37</v>
      </c>
      <c r="BG77" s="11">
        <f t="shared" si="1049"/>
        <v>5099</v>
      </c>
      <c r="BH77" s="9">
        <f t="shared" si="1049"/>
        <v>32789</v>
      </c>
      <c r="BI77" s="9">
        <f t="shared" si="1049"/>
        <v>192613</v>
      </c>
      <c r="BJ77" s="11">
        <f t="shared" si="1049"/>
        <v>33</v>
      </c>
      <c r="BK77" s="49">
        <f t="shared" si="1049"/>
        <v>192580</v>
      </c>
      <c r="BM77" s="30">
        <f t="shared" si="937"/>
        <v>32756</v>
      </c>
    </row>
    <row r="78" spans="1:65">
      <c r="A78" s="128"/>
      <c r="B78" s="5" t="s">
        <v>129</v>
      </c>
      <c r="C78" s="13">
        <f>C77/C73</f>
        <v>3.2506485084306098E-2</v>
      </c>
      <c r="D78" s="13">
        <f t="shared" ref="D78" si="1053">D77/D73</f>
        <v>0.27194616100905783</v>
      </c>
      <c r="E78" s="13">
        <f t="shared" ref="E78" si="1054">E77/E73</f>
        <v>-1.1222414702116441E-2</v>
      </c>
      <c r="F78" s="13">
        <f t="shared" ref="F78" si="1055">F77/F73</f>
        <v>4.9479260513892391E-2</v>
      </c>
      <c r="G78" s="13">
        <f t="shared" ref="G78" si="1056">G77/G73</f>
        <v>6.875917767988253E-2</v>
      </c>
      <c r="H78" s="13" t="e">
        <f t="shared" ref="H78" si="1057">H77/H73</f>
        <v>#DIV/0!</v>
      </c>
      <c r="I78" s="13" t="e">
        <f t="shared" ref="I78" si="1058">I77/I73</f>
        <v>#DIV/0!</v>
      </c>
      <c r="J78" s="13">
        <f t="shared" ref="J78" si="1059">J77/J73</f>
        <v>9.7764332620084108E-3</v>
      </c>
      <c r="K78" s="13">
        <f t="shared" ref="K78" si="1060">K77/K73</f>
        <v>-0.31647382920110195</v>
      </c>
      <c r="L78" s="13">
        <f t="shared" ref="L78" si="1061">L77/L73</f>
        <v>0.386328135341929</v>
      </c>
      <c r="M78" s="13">
        <f t="shared" ref="M78" si="1062">M77/M73</f>
        <v>2.4858071983685167E-2</v>
      </c>
      <c r="N78" s="13">
        <f t="shared" ref="N78" si="1063">N77/N73</f>
        <v>1.125</v>
      </c>
      <c r="O78" s="13">
        <f t="shared" ref="O78" si="1064">O77/O73</f>
        <v>-2.1895424836601306E-2</v>
      </c>
      <c r="P78" s="13">
        <f t="shared" ref="P78" si="1065">P77/P73</f>
        <v>-5.8076955674209681E-2</v>
      </c>
      <c r="Q78" s="13" t="e">
        <f t="shared" ref="Q78" si="1066">Q77/Q73</f>
        <v>#DIV/0!</v>
      </c>
      <c r="R78" s="13">
        <f t="shared" ref="R78" si="1067">R77/R73</f>
        <v>0.86557034716784131</v>
      </c>
      <c r="S78" s="13" t="e">
        <f t="shared" ref="S78" si="1068">S77/S73</f>
        <v>#DIV/0!</v>
      </c>
      <c r="T78" s="13" t="e">
        <f t="shared" ref="T78:U78" si="1069">T77/T73</f>
        <v>#DIV/0!</v>
      </c>
      <c r="U78" s="13" t="e">
        <f t="shared" si="1069"/>
        <v>#DIV/0!</v>
      </c>
      <c r="V78" s="160" t="e">
        <f t="shared" ref="V78" si="1070">V77/V73</f>
        <v>#DIV/0!</v>
      </c>
      <c r="W78" s="13" t="e">
        <f t="shared" ref="W78" si="1071">W77/W73</f>
        <v>#DIV/0!</v>
      </c>
      <c r="X78" s="13" t="e">
        <f t="shared" ref="X78" si="1072">X77/X73</f>
        <v>#DIV/0!</v>
      </c>
      <c r="Y78" s="13" t="e">
        <f t="shared" ref="Y78" si="1073">Y77/Y73</f>
        <v>#DIV/0!</v>
      </c>
      <c r="Z78" s="13" t="e">
        <f t="shared" ref="Z78" si="1074">Z77/Z73</f>
        <v>#DIV/0!</v>
      </c>
      <c r="AA78" s="13" t="e">
        <f t="shared" ref="AA78:AD78" si="1075">AA77/AA73</f>
        <v>#DIV/0!</v>
      </c>
      <c r="AB78" s="13" t="e">
        <f t="shared" ref="AB78" si="1076">AB77/AB73</f>
        <v>#DIV/0!</v>
      </c>
      <c r="AC78" s="160" t="e">
        <f t="shared" si="1075"/>
        <v>#DIV/0!</v>
      </c>
      <c r="AD78" s="160">
        <f t="shared" si="1075"/>
        <v>8.6803833785300849E-2</v>
      </c>
      <c r="AE78" s="13">
        <f t="shared" ref="AE78" si="1077">AE77/AE73</f>
        <v>7.0251177394034539E-2</v>
      </c>
      <c r="AF78" s="13">
        <f t="shared" ref="AF78" si="1078">AF77/AF73</f>
        <v>0.69444444444444442</v>
      </c>
      <c r="AG78" s="13">
        <f t="shared" ref="AG78" si="1079">AG77/AG73</f>
        <v>0.12506738544474394</v>
      </c>
      <c r="AH78" s="13" t="e">
        <f t="shared" ref="AH78" si="1080">AH77/AH73</f>
        <v>#DIV/0!</v>
      </c>
      <c r="AI78" s="13" t="e">
        <f t="shared" ref="AI78" si="1081">AI77/AI73</f>
        <v>#DIV/0!</v>
      </c>
      <c r="AJ78" s="13">
        <f t="shared" ref="AJ78" si="1082">AJ77/AJ73</f>
        <v>0.5662319835277968</v>
      </c>
      <c r="AK78" s="13">
        <f t="shared" ref="AK78" si="1083">AK77/AK73</f>
        <v>0.37060931899641575</v>
      </c>
      <c r="AL78" s="13">
        <f t="shared" ref="AL78" si="1084">AL77/AL73</f>
        <v>3.8600695786625434</v>
      </c>
      <c r="AM78" s="13" t="e">
        <f t="shared" ref="AM78" si="1085">AM77/AM73</f>
        <v>#DIV/0!</v>
      </c>
      <c r="AN78" s="13" t="e">
        <f t="shared" ref="AN78" si="1086">AN77/AN73</f>
        <v>#DIV/0!</v>
      </c>
      <c r="AO78" s="160">
        <f t="shared" ref="AO78" si="1087">AO77/AO73</f>
        <v>0.17293154819990372</v>
      </c>
      <c r="AP78" s="13">
        <f t="shared" ref="AP78" si="1088">AP77/AP73</f>
        <v>-1</v>
      </c>
      <c r="AQ78" s="160" t="e">
        <f t="shared" ref="AQ78" si="1089">AQ77/AQ73</f>
        <v>#DIV/0!</v>
      </c>
      <c r="AR78" s="13" t="e">
        <f t="shared" ref="AR78" si="1090">AR77/AR73</f>
        <v>#DIV/0!</v>
      </c>
      <c r="AS78" s="13" t="e">
        <f t="shared" ref="AS78" si="1091">AS77/AS73</f>
        <v>#DIV/0!</v>
      </c>
      <c r="AT78" s="13" t="e">
        <f t="shared" ref="AT78" si="1092">AT77/AT73</f>
        <v>#DIV/0!</v>
      </c>
      <c r="AU78" s="13" t="e">
        <f t="shared" ref="AU78" si="1093">AU77/AU73</f>
        <v>#DIV/0!</v>
      </c>
      <c r="AV78" s="13" t="e">
        <f t="shared" ref="AV78" si="1094">AV77/AV73</f>
        <v>#DIV/0!</v>
      </c>
      <c r="AW78" s="13">
        <f t="shared" ref="AW78" si="1095">AW77/AW73</f>
        <v>-0.9732620320855615</v>
      </c>
      <c r="AX78" s="13">
        <f t="shared" ref="AX78" si="1096">AX77/AX73</f>
        <v>4.2643923240938165E-3</v>
      </c>
      <c r="AY78" s="13" t="e">
        <f t="shared" ref="AY78" si="1097">AY77/AY73</f>
        <v>#DIV/0!</v>
      </c>
      <c r="AZ78" s="13" t="e">
        <f t="shared" ref="AZ78" si="1098">AZ77/AZ73</f>
        <v>#DIV/0!</v>
      </c>
      <c r="BA78" s="13" t="e">
        <f t="shared" ref="BA78" si="1099">BA77/BA73</f>
        <v>#DIV/0!</v>
      </c>
      <c r="BB78" s="160" t="e">
        <f t="shared" ref="BB78" si="1100">BB77/BB73</f>
        <v>#DIV/0!</v>
      </c>
      <c r="BC78" s="13">
        <f t="shared" ref="BC78" si="1101">BC77/BC73</f>
        <v>0.54103852596314905</v>
      </c>
      <c r="BD78" s="13">
        <f t="shared" ref="BD78" si="1102">BD77/BD73</f>
        <v>0.54103852596314905</v>
      </c>
      <c r="BE78" s="13" t="e">
        <f t="shared" ref="BE78" si="1103">BE77/BE73</f>
        <v>#DIV/0!</v>
      </c>
      <c r="BF78" s="13">
        <f t="shared" ref="BF78" si="1104">BF77/BF73</f>
        <v>5.657492354740061E-2</v>
      </c>
      <c r="BG78" s="13">
        <f t="shared" ref="BG78:BH78" si="1105">BG77/BG73</f>
        <v>0.80897985086466762</v>
      </c>
      <c r="BH78" s="160">
        <f t="shared" si="1105"/>
        <v>0.28125750557557044</v>
      </c>
      <c r="BI78" s="160">
        <f t="shared" ref="BI78" si="1106">BI77/BI73</f>
        <v>9.8382920733541768E-2</v>
      </c>
      <c r="BJ78" s="13">
        <f t="shared" ref="BJ78:BK78" si="1107">BJ77/BJ73</f>
        <v>0.45833333333333331</v>
      </c>
      <c r="BK78" s="50">
        <f t="shared" si="1107"/>
        <v>9.8369682645653073E-2</v>
      </c>
      <c r="BM78" s="14">
        <f t="shared" ref="BM78" si="1108">BM77/BM73</f>
        <v>0.2811480756686236</v>
      </c>
    </row>
    <row r="79" spans="1:65">
      <c r="A79" s="128"/>
      <c r="B79" s="5" t="s">
        <v>326</v>
      </c>
      <c r="C79" s="126">
        <f>C74/C71</f>
        <v>0.93368328927595412</v>
      </c>
      <c r="D79" s="126">
        <f t="shared" ref="D79:BK79" si="1109">D74/D71</f>
        <v>0.92033473956618606</v>
      </c>
      <c r="E79" s="126">
        <f t="shared" si="1109"/>
        <v>0.98882723643576287</v>
      </c>
      <c r="F79" s="126">
        <f t="shared" si="1109"/>
        <v>0.94562386756979666</v>
      </c>
      <c r="G79" s="126">
        <f t="shared" si="1109"/>
        <v>0.96624626617988718</v>
      </c>
      <c r="H79" s="126" t="e">
        <f t="shared" si="1109"/>
        <v>#DIV/0!</v>
      </c>
      <c r="I79" s="126" t="e">
        <f t="shared" si="1109"/>
        <v>#DIV/0!</v>
      </c>
      <c r="J79" s="126">
        <f t="shared" si="1109"/>
        <v>0.95624781646675205</v>
      </c>
      <c r="K79" s="126">
        <f t="shared" si="1109"/>
        <v>0.60588005469818329</v>
      </c>
      <c r="L79" s="126">
        <f t="shared" si="1109"/>
        <v>1.0467784818983268</v>
      </c>
      <c r="M79" s="126">
        <f t="shared" si="1109"/>
        <v>1.1454797474202987</v>
      </c>
      <c r="N79" s="126">
        <f t="shared" si="1109"/>
        <v>0.796875</v>
      </c>
      <c r="O79" s="126">
        <f t="shared" si="1109"/>
        <v>1.4320574162679425</v>
      </c>
      <c r="P79" s="126">
        <f t="shared" si="1109"/>
        <v>1.0416617850364365</v>
      </c>
      <c r="Q79" s="126" t="e">
        <f t="shared" si="1109"/>
        <v>#DIV/0!</v>
      </c>
      <c r="R79" s="126">
        <f t="shared" si="1109"/>
        <v>1.8641105894627021</v>
      </c>
      <c r="S79" s="126" t="e">
        <f t="shared" si="1109"/>
        <v>#DIV/0!</v>
      </c>
      <c r="T79" s="126" t="e">
        <f t="shared" si="1109"/>
        <v>#DIV/0!</v>
      </c>
      <c r="U79" s="126" t="e">
        <f t="shared" si="1109"/>
        <v>#DIV/0!</v>
      </c>
      <c r="V79" s="175" t="e">
        <f t="shared" si="1109"/>
        <v>#DIV/0!</v>
      </c>
      <c r="W79" s="126" t="e">
        <f t="shared" si="1109"/>
        <v>#DIV/0!</v>
      </c>
      <c r="X79" s="126" t="e">
        <f t="shared" si="1109"/>
        <v>#DIV/0!</v>
      </c>
      <c r="Y79" s="126" t="e">
        <f t="shared" si="1109"/>
        <v>#DIV/0!</v>
      </c>
      <c r="Z79" s="126" t="e">
        <f t="shared" si="1109"/>
        <v>#DIV/0!</v>
      </c>
      <c r="AA79" s="126" t="e">
        <f t="shared" si="1109"/>
        <v>#DIV/0!</v>
      </c>
      <c r="AB79" s="126" t="e">
        <f t="shared" ref="AB79" si="1110">AB74/AB71</f>
        <v>#DIV/0!</v>
      </c>
      <c r="AC79" s="175" t="e">
        <f t="shared" si="1109"/>
        <v>#DIV/0!</v>
      </c>
      <c r="AD79" s="175">
        <f t="shared" si="1109"/>
        <v>0.94279394096445146</v>
      </c>
      <c r="AE79" s="126">
        <f t="shared" si="1109"/>
        <v>1.0535058914429205</v>
      </c>
      <c r="AF79" s="126">
        <f t="shared" si="1109"/>
        <v>3.7195121951219514</v>
      </c>
      <c r="AG79" s="126">
        <f t="shared" si="1109"/>
        <v>1.1819898055503115</v>
      </c>
      <c r="AH79" s="126" t="e">
        <f t="shared" si="1109"/>
        <v>#DIV/0!</v>
      </c>
      <c r="AI79" s="126" t="e">
        <f t="shared" si="1109"/>
        <v>#DIV/0!</v>
      </c>
      <c r="AJ79" s="126">
        <f t="shared" si="1109"/>
        <v>1.5673076923076923</v>
      </c>
      <c r="AK79" s="126">
        <f t="shared" si="1109"/>
        <v>1.2670642809807819</v>
      </c>
      <c r="AL79" s="126">
        <f t="shared" si="1109"/>
        <v>1.9538461538461538</v>
      </c>
      <c r="AM79" s="126" t="e">
        <f t="shared" si="1109"/>
        <v>#DIV/0!</v>
      </c>
      <c r="AN79" s="126" t="e">
        <f t="shared" si="1109"/>
        <v>#DIV/0!</v>
      </c>
      <c r="AO79" s="175">
        <f t="shared" si="1109"/>
        <v>1.3080662245889985</v>
      </c>
      <c r="AP79" s="126" t="e">
        <f t="shared" si="1109"/>
        <v>#DIV/0!</v>
      </c>
      <c r="AQ79" s="175" t="e">
        <f t="shared" si="1109"/>
        <v>#DIV/0!</v>
      </c>
      <c r="AR79" s="126" t="e">
        <f t="shared" si="1109"/>
        <v>#DIV/0!</v>
      </c>
      <c r="AS79" s="126" t="e">
        <f t="shared" si="1109"/>
        <v>#DIV/0!</v>
      </c>
      <c r="AT79" s="126" t="e">
        <f t="shared" si="1109"/>
        <v>#DIV/0!</v>
      </c>
      <c r="AU79" s="126" t="e">
        <f t="shared" si="1109"/>
        <v>#DIV/0!</v>
      </c>
      <c r="AV79" s="126" t="e">
        <f t="shared" si="1109"/>
        <v>#DIV/0!</v>
      </c>
      <c r="AW79" s="126">
        <f t="shared" si="1109"/>
        <v>3.5714285714285712E-2</v>
      </c>
      <c r="AX79" s="126">
        <f t="shared" si="1109"/>
        <v>1.0042643923240939</v>
      </c>
      <c r="AY79" s="126" t="e">
        <f t="shared" si="1109"/>
        <v>#DIV/0!</v>
      </c>
      <c r="AZ79" s="126" t="e">
        <f t="shared" si="1109"/>
        <v>#DIV/0!</v>
      </c>
      <c r="BA79" s="126" t="e">
        <f t="shared" si="1109"/>
        <v>#DIV/0!</v>
      </c>
      <c r="BB79" s="175" t="e">
        <f t="shared" si="1109"/>
        <v>#DIV/0!</v>
      </c>
      <c r="BC79" s="126">
        <f t="shared" si="1109"/>
        <v>1.4024390243902438</v>
      </c>
      <c r="BD79" s="126">
        <f t="shared" si="1109"/>
        <v>1.4024390243902438</v>
      </c>
      <c r="BE79" s="126" t="e">
        <f t="shared" si="1109"/>
        <v>#DIV/0!</v>
      </c>
      <c r="BF79" s="126">
        <f t="shared" si="1109"/>
        <v>0.60296684118673649</v>
      </c>
      <c r="BG79" s="126">
        <f t="shared" si="1109"/>
        <v>1.4916274201988489</v>
      </c>
      <c r="BH79" s="175">
        <f t="shared" si="1109"/>
        <v>1.3106567805905323</v>
      </c>
      <c r="BI79" s="175">
        <f t="shared" si="1109"/>
        <v>0.96153978577321297</v>
      </c>
      <c r="BJ79" s="126" t="e">
        <f t="shared" si="1109"/>
        <v>#DIV/0!</v>
      </c>
      <c r="BK79" s="126">
        <f t="shared" si="1109"/>
        <v>0.96149283563202714</v>
      </c>
      <c r="BM79" s="126">
        <f t="shared" ref="BM79" si="1111">BM74/BM71</f>
        <v>1.3097354450927916</v>
      </c>
    </row>
    <row r="80" spans="1:65" s="178" customFormat="1">
      <c r="A80" s="128"/>
      <c r="B80" s="5" t="s">
        <v>327</v>
      </c>
      <c r="C80" s="11">
        <f>C71-C74</f>
        <v>74183</v>
      </c>
      <c r="D80" s="11">
        <f t="shared" ref="D80:BK80" si="1112">D71-D74</f>
        <v>41620</v>
      </c>
      <c r="E80" s="11">
        <f t="shared" si="1112"/>
        <v>445</v>
      </c>
      <c r="F80" s="11">
        <f t="shared" si="1112"/>
        <v>8373</v>
      </c>
      <c r="G80" s="11">
        <f t="shared" si="1112"/>
        <v>2034</v>
      </c>
      <c r="H80" s="11">
        <f t="shared" si="1112"/>
        <v>0</v>
      </c>
      <c r="I80" s="11">
        <f t="shared" si="1112"/>
        <v>0</v>
      </c>
      <c r="J80" s="11">
        <f t="shared" si="1112"/>
        <v>3757</v>
      </c>
      <c r="K80" s="11">
        <f t="shared" si="1112"/>
        <v>4035</v>
      </c>
      <c r="L80" s="11">
        <f t="shared" si="1112"/>
        <v>-2340</v>
      </c>
      <c r="M80" s="11">
        <f t="shared" si="1112"/>
        <v>-4723</v>
      </c>
      <c r="N80" s="11">
        <f t="shared" si="1112"/>
        <v>26</v>
      </c>
      <c r="O80" s="11">
        <f t="shared" si="1112"/>
        <v>-903</v>
      </c>
      <c r="P80" s="11">
        <f t="shared" si="1112"/>
        <v>-1778</v>
      </c>
      <c r="Q80" s="11">
        <f t="shared" si="1112"/>
        <v>0</v>
      </c>
      <c r="R80" s="11">
        <f t="shared" si="1112"/>
        <v>-3313</v>
      </c>
      <c r="S80" s="11">
        <f t="shared" si="1112"/>
        <v>0</v>
      </c>
      <c r="T80" s="11">
        <f t="shared" si="1112"/>
        <v>0</v>
      </c>
      <c r="U80" s="11">
        <f t="shared" si="1112"/>
        <v>0</v>
      </c>
      <c r="V80" s="11">
        <f t="shared" si="1112"/>
        <v>0</v>
      </c>
      <c r="W80" s="11">
        <f t="shared" si="1112"/>
        <v>1</v>
      </c>
      <c r="X80" s="11">
        <f t="shared" si="1112"/>
        <v>0</v>
      </c>
      <c r="Y80" s="11">
        <f t="shared" si="1112"/>
        <v>0</v>
      </c>
      <c r="Z80" s="11">
        <f t="shared" si="1112"/>
        <v>0</v>
      </c>
      <c r="AA80" s="11">
        <f t="shared" si="1112"/>
        <v>0</v>
      </c>
      <c r="AB80" s="11">
        <f t="shared" si="1112"/>
        <v>0</v>
      </c>
      <c r="AC80" s="11">
        <f t="shared" si="1112"/>
        <v>0</v>
      </c>
      <c r="AD80" s="11">
        <f t="shared" si="1112"/>
        <v>121417</v>
      </c>
      <c r="AE80" s="11">
        <f t="shared" si="1112"/>
        <v>-554</v>
      </c>
      <c r="AF80" s="11">
        <f t="shared" si="1112"/>
        <v>-223</v>
      </c>
      <c r="AG80" s="11">
        <f t="shared" si="1112"/>
        <v>-1928</v>
      </c>
      <c r="AH80" s="11">
        <f t="shared" si="1112"/>
        <v>0</v>
      </c>
      <c r="AI80" s="11">
        <f t="shared" si="1112"/>
        <v>0</v>
      </c>
      <c r="AJ80" s="11">
        <f t="shared" si="1112"/>
        <v>-826</v>
      </c>
      <c r="AK80" s="11">
        <f t="shared" si="1112"/>
        <v>-1209</v>
      </c>
      <c r="AL80" s="11">
        <f t="shared" si="1112"/>
        <v>-6138</v>
      </c>
      <c r="AM80" s="11">
        <f t="shared" si="1112"/>
        <v>0</v>
      </c>
      <c r="AN80" s="11">
        <f t="shared" si="1112"/>
        <v>0</v>
      </c>
      <c r="AO80" s="11">
        <f t="shared" si="1112"/>
        <v>-21231</v>
      </c>
      <c r="AP80" s="11">
        <f t="shared" si="1112"/>
        <v>0</v>
      </c>
      <c r="AQ80" s="11">
        <f t="shared" si="1112"/>
        <v>0</v>
      </c>
      <c r="AR80" s="11">
        <f t="shared" si="1112"/>
        <v>0</v>
      </c>
      <c r="AS80" s="11">
        <f t="shared" si="1112"/>
        <v>0</v>
      </c>
      <c r="AT80" s="11">
        <f t="shared" si="1112"/>
        <v>0</v>
      </c>
      <c r="AU80" s="11">
        <f t="shared" si="1112"/>
        <v>0</v>
      </c>
      <c r="AV80" s="11">
        <f t="shared" si="1112"/>
        <v>0</v>
      </c>
      <c r="AW80" s="11">
        <f t="shared" si="1112"/>
        <v>540</v>
      </c>
      <c r="AX80" s="11">
        <f t="shared" si="1112"/>
        <v>-4</v>
      </c>
      <c r="AY80" s="11">
        <f t="shared" si="1112"/>
        <v>0</v>
      </c>
      <c r="AZ80" s="11">
        <f t="shared" si="1112"/>
        <v>0</v>
      </c>
      <c r="BA80" s="11">
        <f t="shared" si="1112"/>
        <v>0</v>
      </c>
      <c r="BB80" s="11">
        <f t="shared" si="1112"/>
        <v>0</v>
      </c>
      <c r="BC80" s="11">
        <f t="shared" si="1112"/>
        <v>-264</v>
      </c>
      <c r="BD80" s="11">
        <f t="shared" si="1112"/>
        <v>-264</v>
      </c>
      <c r="BE80" s="11">
        <f t="shared" si="1112"/>
        <v>0</v>
      </c>
      <c r="BF80" s="11">
        <f t="shared" si="1112"/>
        <v>455</v>
      </c>
      <c r="BG80" s="11">
        <f t="shared" si="1112"/>
        <v>-3758</v>
      </c>
      <c r="BH80" s="11">
        <f t="shared" si="1112"/>
        <v>-35404</v>
      </c>
      <c r="BI80" s="11">
        <f t="shared" si="1112"/>
        <v>86013</v>
      </c>
      <c r="BJ80" s="11">
        <f t="shared" si="1112"/>
        <v>-105</v>
      </c>
      <c r="BK80" s="11">
        <f t="shared" si="1112"/>
        <v>86118</v>
      </c>
      <c r="BL80" s="11">
        <f t="shared" ref="BL80:BM80" si="1113">BL74-BL71</f>
        <v>2150289</v>
      </c>
      <c r="BM80" s="11">
        <f t="shared" si="1113"/>
        <v>35299</v>
      </c>
    </row>
    <row r="81" spans="1:66" s="178" customFormat="1">
      <c r="A81" s="128"/>
      <c r="B81" s="5"/>
      <c r="C81" s="5"/>
      <c r="D81" s="5"/>
      <c r="E81" s="5"/>
      <c r="F81" s="5"/>
      <c r="G81" s="5"/>
      <c r="H81" s="5"/>
      <c r="I81" s="5"/>
      <c r="J81" s="5"/>
      <c r="K81" s="5"/>
      <c r="L81" s="5"/>
      <c r="M81" s="5"/>
      <c r="N81" s="5"/>
      <c r="O81" s="5"/>
      <c r="P81" s="5"/>
      <c r="Q81" s="5"/>
      <c r="R81" s="5"/>
      <c r="S81" s="5"/>
      <c r="T81" s="5"/>
      <c r="U81" s="5"/>
      <c r="V81" s="16"/>
      <c r="W81" s="5"/>
      <c r="X81" s="5"/>
      <c r="Y81" s="5"/>
      <c r="Z81" s="5"/>
      <c r="AA81" s="5"/>
      <c r="AB81" s="5"/>
      <c r="AC81" s="16"/>
      <c r="AD81" s="214"/>
      <c r="AE81" s="5"/>
      <c r="AF81" s="5"/>
      <c r="AG81" s="5"/>
      <c r="AH81" s="5"/>
      <c r="AI81" s="5"/>
      <c r="AJ81" s="5"/>
      <c r="AK81" s="5"/>
      <c r="AL81" s="5"/>
      <c r="AM81" s="5"/>
      <c r="AN81" s="5"/>
      <c r="AO81" s="16"/>
      <c r="AP81" s="5"/>
      <c r="AQ81" s="16"/>
      <c r="AR81" s="5"/>
      <c r="AS81" s="5"/>
      <c r="AT81" s="5"/>
      <c r="AU81" s="5"/>
      <c r="AV81" s="5"/>
      <c r="AW81" s="6"/>
      <c r="AX81" s="5"/>
      <c r="AY81" s="5"/>
      <c r="AZ81" s="5"/>
      <c r="BA81" s="5"/>
      <c r="BB81" s="16"/>
      <c r="BC81" s="5"/>
      <c r="BD81" s="5"/>
      <c r="BE81" s="5"/>
      <c r="BF81" s="5"/>
      <c r="BG81" s="5"/>
      <c r="BH81" s="16"/>
      <c r="BI81" s="214"/>
      <c r="BJ81" s="5"/>
      <c r="BK81" s="48"/>
    </row>
    <row r="82" spans="1:66" s="176" customFormat="1">
      <c r="A82" s="15" t="s">
        <v>32</v>
      </c>
      <c r="B82" s="9" t="s">
        <v>334</v>
      </c>
      <c r="C82" s="256">
        <v>0</v>
      </c>
      <c r="D82" s="256">
        <v>0</v>
      </c>
      <c r="E82" s="256">
        <v>0</v>
      </c>
      <c r="F82" s="256">
        <v>0</v>
      </c>
      <c r="G82" s="256">
        <v>0</v>
      </c>
      <c r="H82" s="256">
        <v>0</v>
      </c>
      <c r="I82" s="256">
        <v>0</v>
      </c>
      <c r="J82" s="256">
        <v>0</v>
      </c>
      <c r="K82" s="256">
        <v>0</v>
      </c>
      <c r="L82" s="256">
        <v>0</v>
      </c>
      <c r="M82" s="256">
        <v>0</v>
      </c>
      <c r="N82" s="256">
        <v>0</v>
      </c>
      <c r="O82" s="256">
        <v>0</v>
      </c>
      <c r="P82" s="256">
        <v>0</v>
      </c>
      <c r="Q82" s="256">
        <v>0</v>
      </c>
      <c r="R82" s="256">
        <v>0</v>
      </c>
      <c r="S82" s="256">
        <v>0</v>
      </c>
      <c r="T82" s="256">
        <v>0</v>
      </c>
      <c r="U82" s="256">
        <v>0</v>
      </c>
      <c r="V82" s="256">
        <v>0</v>
      </c>
      <c r="W82" s="256">
        <v>0</v>
      </c>
      <c r="X82" s="256">
        <v>0</v>
      </c>
      <c r="Y82" s="256">
        <v>0</v>
      </c>
      <c r="Z82" s="256">
        <v>0</v>
      </c>
      <c r="AA82" s="256">
        <v>0</v>
      </c>
      <c r="AB82" s="256">
        <v>0</v>
      </c>
      <c r="AC82" s="256">
        <v>0</v>
      </c>
      <c r="AD82" s="264">
        <f t="shared" ref="AD82:AD83" si="1114">SUM(C82:AC82)</f>
        <v>0</v>
      </c>
      <c r="AE82" s="256">
        <v>0</v>
      </c>
      <c r="AF82" s="256">
        <v>0</v>
      </c>
      <c r="AG82" s="256">
        <v>0</v>
      </c>
      <c r="AH82" s="256">
        <v>0</v>
      </c>
      <c r="AI82" s="256">
        <v>0</v>
      </c>
      <c r="AJ82" s="256">
        <v>0</v>
      </c>
      <c r="AK82" s="256">
        <v>19550</v>
      </c>
      <c r="AL82" s="256">
        <v>0</v>
      </c>
      <c r="AM82" s="256">
        <v>2641637</v>
      </c>
      <c r="AN82" s="256">
        <v>0</v>
      </c>
      <c r="AO82" s="256">
        <v>0</v>
      </c>
      <c r="AP82" s="256">
        <v>0</v>
      </c>
      <c r="AQ82" s="256">
        <v>0</v>
      </c>
      <c r="AR82" s="256">
        <v>887</v>
      </c>
      <c r="AS82" s="256">
        <v>0</v>
      </c>
      <c r="AT82" s="256">
        <v>0</v>
      </c>
      <c r="AU82" s="256">
        <v>16183</v>
      </c>
      <c r="AV82" s="256">
        <v>0</v>
      </c>
      <c r="AW82" s="256">
        <v>0</v>
      </c>
      <c r="AX82" s="256">
        <v>0</v>
      </c>
      <c r="AY82" s="256">
        <v>0</v>
      </c>
      <c r="AZ82" s="256">
        <v>0</v>
      </c>
      <c r="BA82" s="256">
        <v>352475</v>
      </c>
      <c r="BB82" s="256">
        <v>0</v>
      </c>
      <c r="BC82" s="256">
        <v>0</v>
      </c>
      <c r="BD82" s="256">
        <v>0</v>
      </c>
      <c r="BE82" s="256">
        <v>0</v>
      </c>
      <c r="BF82" s="256">
        <v>0</v>
      </c>
      <c r="BG82" s="256">
        <v>2266</v>
      </c>
      <c r="BH82" s="262">
        <f>SUM(AE82:BG82)</f>
        <v>3032998</v>
      </c>
      <c r="BI82" s="123">
        <f>AD82+BH82</f>
        <v>3032998</v>
      </c>
      <c r="BJ82" s="264">
        <v>109589</v>
      </c>
      <c r="BK82" s="264">
        <f t="shared" ref="BK82:BK83" si="1115">BI82-BJ82</f>
        <v>2923409</v>
      </c>
      <c r="BL82" s="176">
        <v>8</v>
      </c>
      <c r="BM82" s="261"/>
    </row>
    <row r="83" spans="1:66" s="41" customFormat="1">
      <c r="A83" s="134"/>
      <c r="B83" s="207" t="s">
        <v>340</v>
      </c>
      <c r="C83" s="10">
        <v>0</v>
      </c>
      <c r="D83" s="10">
        <f>IF('[1]Upto Month Current'!$I$5="",0,'[1]Upto Month Current'!$I$5)</f>
        <v>0</v>
      </c>
      <c r="E83" s="10">
        <f>IF('[1]Upto Month Current'!$I$6="",0,'[1]Upto Month Current'!$I$6)</f>
        <v>0</v>
      </c>
      <c r="F83" s="10">
        <f>IF('[1]Upto Month Current'!$I$7="",0,'[1]Upto Month Current'!$I$7)</f>
        <v>0</v>
      </c>
      <c r="G83" s="10">
        <f>IF('[1]Upto Month Current'!$I$8="",0,'[1]Upto Month Current'!$I$8)</f>
        <v>0</v>
      </c>
      <c r="H83" s="10">
        <f>IF('[1]Upto Month Current'!$I$9="",0,'[1]Upto Month Current'!$I$9)</f>
        <v>0</v>
      </c>
      <c r="I83" s="10">
        <v>0</v>
      </c>
      <c r="J83" s="10">
        <f>IF('[1]Upto Month Current'!$I$11="",0,'[1]Upto Month Current'!$I$11)</f>
        <v>0</v>
      </c>
      <c r="K83" s="10">
        <f>IF('[1]Upto Month Current'!$I$12="",0,'[1]Upto Month Current'!$I$12)</f>
        <v>0</v>
      </c>
      <c r="L83" s="10">
        <f>IF('[1]Upto Month Current'!$I$13="",0,'[1]Upto Month Current'!$I$13)</f>
        <v>0</v>
      </c>
      <c r="M83" s="10">
        <f>IF('[1]Upto Month Current'!$I$14="",0,'[1]Upto Month Current'!$I$14)</f>
        <v>0</v>
      </c>
      <c r="N83" s="10">
        <f>IF('[1]Upto Month Current'!$I$15="",0,'[1]Upto Month Current'!$I$15)</f>
        <v>0</v>
      </c>
      <c r="O83" s="10">
        <f>IF('[1]Upto Month Current'!$I$16="",0,'[1]Upto Month Current'!$I$16)</f>
        <v>0</v>
      </c>
      <c r="P83" s="10">
        <f>IF('[1]Upto Month Current'!$I$17="",0,'[1]Upto Month Current'!$I$17)</f>
        <v>0</v>
      </c>
      <c r="Q83" s="10">
        <v>0</v>
      </c>
      <c r="R83" s="10">
        <f>IF('[1]Upto Month Current'!$I$21="",0,'[1]Upto Month Current'!$I$21)</f>
        <v>0</v>
      </c>
      <c r="S83" s="10">
        <f>IF('[1]Upto Month Current'!$I$26="",0,'[1]Upto Month Current'!$I$26)</f>
        <v>0</v>
      </c>
      <c r="T83" s="10">
        <f>IF('[1]Upto Month Current'!$I$27="",0,'[1]Upto Month Current'!$I$27)</f>
        <v>0</v>
      </c>
      <c r="U83" s="10">
        <v>0</v>
      </c>
      <c r="V83" s="10">
        <v>0</v>
      </c>
      <c r="W83" s="10">
        <v>0</v>
      </c>
      <c r="X83" s="10">
        <v>0</v>
      </c>
      <c r="Y83" s="10">
        <f>IF('[1]Upto Month Current'!$I$42="",0,'[1]Upto Month Current'!$I$42)</f>
        <v>0</v>
      </c>
      <c r="Z83" s="10">
        <f>IF('[1]Upto Month Current'!$I$43="",0,'[1]Upto Month Current'!$I$43)</f>
        <v>0</v>
      </c>
      <c r="AA83" s="10">
        <f>IF('[1]Upto Month Current'!$I$44="",0,'[1]Upto Month Current'!$I$44)</f>
        <v>0</v>
      </c>
      <c r="AB83" s="10">
        <f>IF('[1]Upto Month Current'!$I$48="",0,'[1]Upto Month Current'!$I$48)</f>
        <v>0</v>
      </c>
      <c r="AC83" s="10">
        <f>IF('[1]Upto Month Current'!$I$51="",0,'[1]Upto Month Current'!$I$51)</f>
        <v>0</v>
      </c>
      <c r="AD83" s="121">
        <f t="shared" si="1114"/>
        <v>0</v>
      </c>
      <c r="AE83" s="10">
        <f>IF('[1]Upto Month Current'!$I$19="",0,'[1]Upto Month Current'!$I$19)</f>
        <v>0</v>
      </c>
      <c r="AF83" s="10">
        <f>IF('[1]Upto Month Current'!$I$20="",0,'[1]Upto Month Current'!$I$20)</f>
        <v>0</v>
      </c>
      <c r="AG83" s="10">
        <f>IF('[1]Upto Month Current'!$I$22="",0,'[1]Upto Month Current'!$I$22)</f>
        <v>0</v>
      </c>
      <c r="AH83" s="10">
        <v>0</v>
      </c>
      <c r="AI83" s="10">
        <v>0</v>
      </c>
      <c r="AJ83" s="10">
        <f>IF('[1]Upto Month Current'!$I$25="",0,'[1]Upto Month Current'!$I$25)</f>
        <v>0</v>
      </c>
      <c r="AK83" s="10">
        <v>18482</v>
      </c>
      <c r="AL83" s="10">
        <f>IF('[1]Upto Month Current'!$I$29="",0,'[1]Upto Month Current'!$I$29)</f>
        <v>0</v>
      </c>
      <c r="AM83" s="10">
        <v>2565187</v>
      </c>
      <c r="AN83" s="10">
        <f>IF('[1]Upto Month Current'!$I$32="",0,'[1]Upto Month Current'!$I$32)</f>
        <v>0</v>
      </c>
      <c r="AO83" s="10">
        <f>IF('[1]Upto Month Current'!$I$33="",0,'[1]Upto Month Current'!$I$33)</f>
        <v>0</v>
      </c>
      <c r="AP83" s="10">
        <f>IF('[1]Upto Month Current'!$I$34="",0,'[1]Upto Month Current'!$I$34)</f>
        <v>0</v>
      </c>
      <c r="AQ83" s="10">
        <v>0</v>
      </c>
      <c r="AR83" s="10">
        <v>-910</v>
      </c>
      <c r="AS83" s="10">
        <v>0</v>
      </c>
      <c r="AT83" s="10">
        <v>0</v>
      </c>
      <c r="AU83" s="10">
        <v>-7810</v>
      </c>
      <c r="AV83" s="10">
        <v>0</v>
      </c>
      <c r="AW83" s="10">
        <f>IF('[1]Upto Month Current'!$I$45="",0,'[1]Upto Month Current'!$I$45)</f>
        <v>0</v>
      </c>
      <c r="AX83" s="10">
        <f>IF('[1]Upto Month Current'!$I$46="",0,'[1]Upto Month Current'!$I$46)</f>
        <v>0</v>
      </c>
      <c r="AY83" s="10">
        <f>IF('[1]Upto Month Current'!$I$47="",0,'[1]Upto Month Current'!$I$47)</f>
        <v>0</v>
      </c>
      <c r="AZ83" s="10">
        <v>0</v>
      </c>
      <c r="BA83" s="10">
        <v>380886</v>
      </c>
      <c r="BB83" s="10">
        <f>IF('[1]Upto Month Current'!$I$52="",0,'[1]Upto Month Current'!$I$52)</f>
        <v>0</v>
      </c>
      <c r="BC83" s="10">
        <f>IF('[1]Upto Month Current'!$I$53="",0,'[1]Upto Month Current'!$I$53)</f>
        <v>0</v>
      </c>
      <c r="BD83" s="10">
        <f>IF('[1]Upto Month Current'!$I$54="",0,'[1]Upto Month Current'!$I$54)</f>
        <v>0</v>
      </c>
      <c r="BE83" s="10">
        <v>0</v>
      </c>
      <c r="BF83" s="10">
        <f>IF('[1]Upto Month Current'!$I$56="",0,'[1]Upto Month Current'!$I$56)</f>
        <v>0</v>
      </c>
      <c r="BG83" s="10">
        <v>8488</v>
      </c>
      <c r="BH83" s="10">
        <f>SUM(AE83:BG83)</f>
        <v>2964323</v>
      </c>
      <c r="BI83" s="241">
        <f>AD83+BH83</f>
        <v>2964323</v>
      </c>
      <c r="BJ83" s="10">
        <v>61098</v>
      </c>
      <c r="BK83" s="10">
        <f t="shared" si="1115"/>
        <v>2903225</v>
      </c>
      <c r="BM83" s="208"/>
    </row>
    <row r="84" spans="1:66">
      <c r="A84" s="128"/>
      <c r="B84" s="12" t="s">
        <v>341</v>
      </c>
      <c r="C84" s="9">
        <f>IF('Upto Month COPPY'!$I$4="",0,'Upto Month COPPY'!$I$4)</f>
        <v>0</v>
      </c>
      <c r="D84" s="9">
        <f>IF('Upto Month COPPY'!$I$5="",0,'Upto Month COPPY'!$I$5)</f>
        <v>0</v>
      </c>
      <c r="E84" s="9">
        <f>IF('Upto Month COPPY'!$I$6="",0,'Upto Month COPPY'!$I$6)</f>
        <v>0</v>
      </c>
      <c r="F84" s="9">
        <f>IF('Upto Month COPPY'!$I$7="",0,'Upto Month COPPY'!$I$7)</f>
        <v>0</v>
      </c>
      <c r="G84" s="9">
        <f>IF('Upto Month COPPY'!$I$8="",0,'Upto Month COPPY'!$I$8)</f>
        <v>0</v>
      </c>
      <c r="H84" s="9">
        <f>IF('Upto Month COPPY'!$I$9="",0,'Upto Month COPPY'!$I$9)</f>
        <v>0</v>
      </c>
      <c r="I84" s="9">
        <f>IF('Upto Month COPPY'!$I$10="",0,'Upto Month COPPY'!$I$10)</f>
        <v>0</v>
      </c>
      <c r="J84" s="9">
        <f>IF('Upto Month COPPY'!$I$11="",0,'Upto Month COPPY'!$I$11)</f>
        <v>0</v>
      </c>
      <c r="K84" s="9">
        <f>IF('Upto Month COPPY'!$I$12="",0,'Upto Month COPPY'!$I$12)</f>
        <v>0</v>
      </c>
      <c r="L84" s="9">
        <f>IF('Upto Month COPPY'!$I$13="",0,'Upto Month COPPY'!$I$13)</f>
        <v>0</v>
      </c>
      <c r="M84" s="9">
        <f>IF('Upto Month COPPY'!$I$14="",0,'Upto Month COPPY'!$I$14)</f>
        <v>0</v>
      </c>
      <c r="N84" s="9">
        <f>IF('Upto Month COPPY'!$I$15="",0,'Upto Month COPPY'!$I$15)</f>
        <v>0</v>
      </c>
      <c r="O84" s="9">
        <f>IF('Upto Month COPPY'!$I$16="",0,'Upto Month COPPY'!$I$16)</f>
        <v>0</v>
      </c>
      <c r="P84" s="9">
        <f>IF('Upto Month COPPY'!$I$17="",0,'Upto Month COPPY'!$I$17)</f>
        <v>0</v>
      </c>
      <c r="Q84" s="9">
        <f>IF('Upto Month COPPY'!$I$18="",0,'Upto Month COPPY'!$I$18)</f>
        <v>0</v>
      </c>
      <c r="R84" s="9">
        <f>IF('Upto Month COPPY'!$I$21="",0,'Upto Month COPPY'!$I$21)</f>
        <v>0</v>
      </c>
      <c r="S84" s="9">
        <f>IF('Upto Month COPPY'!$I$26="",0,'Upto Month COPPY'!$I$26)</f>
        <v>0</v>
      </c>
      <c r="T84" s="9">
        <f>IF('Upto Month COPPY'!$I$27="",0,'Upto Month COPPY'!$I$27)</f>
        <v>0</v>
      </c>
      <c r="U84" s="9">
        <f>IF('Upto Month COPPY'!$I$30="",0,'Upto Month COPPY'!$I$30)</f>
        <v>0</v>
      </c>
      <c r="V84" s="9">
        <f>IF('Upto Month COPPY'!$I$35="",0,'Upto Month COPPY'!$I$35)</f>
        <v>0</v>
      </c>
      <c r="W84" s="9">
        <f>IF('Upto Month COPPY'!$I$39="",0,'Upto Month COPPY'!$I$39)</f>
        <v>0</v>
      </c>
      <c r="X84" s="9">
        <f>IF('Upto Month COPPY'!$I$40="",0,'Upto Month COPPY'!$I$40)</f>
        <v>0</v>
      </c>
      <c r="Y84" s="9">
        <f>IF('Upto Month COPPY'!$I$42="",0,'Upto Month COPPY'!$I$42)</f>
        <v>0</v>
      </c>
      <c r="Z84" s="9">
        <f>IF('Upto Month COPPY'!$I$43="",0,'Upto Month COPPY'!$I$43)</f>
        <v>0</v>
      </c>
      <c r="AA84" s="9">
        <f>IF('Upto Month COPPY'!$I$44="",0,'Upto Month COPPY'!$I$44)</f>
        <v>0</v>
      </c>
      <c r="AB84" s="9">
        <f>IF('Upto Month COPPY'!$I$48="",0,'Upto Month COPPY'!$I$48)</f>
        <v>0</v>
      </c>
      <c r="AC84" s="9">
        <f>IF('Upto Month COPPY'!$I$51="",0,'Upto Month COPPY'!$I$51)</f>
        <v>0</v>
      </c>
      <c r="AD84" s="264">
        <f t="shared" ref="AD84:AD85" si="1116">SUM(C84:AC84)</f>
        <v>0</v>
      </c>
      <c r="AE84" s="9">
        <f>IF('Upto Month COPPY'!$I$19="",0,'Upto Month COPPY'!$I$19)</f>
        <v>0</v>
      </c>
      <c r="AF84" s="9">
        <f>IF('Upto Month COPPY'!$I$20="",0,'Upto Month COPPY'!$I$20)</f>
        <v>0</v>
      </c>
      <c r="AG84" s="9">
        <f>IF('Upto Month COPPY'!$I$22="",0,'Upto Month COPPY'!$I$22)</f>
        <v>0</v>
      </c>
      <c r="AH84" s="9">
        <f>IF('Upto Month COPPY'!$I$23="",0,'Upto Month COPPY'!$I$23)</f>
        <v>0</v>
      </c>
      <c r="AI84" s="9">
        <f>IF('Upto Month COPPY'!$I$24="",0,'Upto Month COPPY'!$I$24)</f>
        <v>0</v>
      </c>
      <c r="AJ84" s="9">
        <f>IF('Upto Month COPPY'!$I$25="",0,'Upto Month COPPY'!$I$25)</f>
        <v>0</v>
      </c>
      <c r="AK84" s="9">
        <f>IF('Upto Month COPPY'!$I$28="",0,'Upto Month COPPY'!$I$28)</f>
        <v>27559</v>
      </c>
      <c r="AL84" s="9">
        <f>IF('Upto Month COPPY'!$I$29="",0,'Upto Month COPPY'!$I$29)</f>
        <v>0</v>
      </c>
      <c r="AM84" s="9">
        <f>IF('Upto Month COPPY'!$I$31="",0,'Upto Month COPPY'!$I$31)</f>
        <v>2392860</v>
      </c>
      <c r="AN84" s="9">
        <f>IF('Upto Month COPPY'!$I$32="",0,'Upto Month COPPY'!$I$32)</f>
        <v>0</v>
      </c>
      <c r="AO84" s="9">
        <f>IF('Upto Month COPPY'!$I$33="",0,'Upto Month COPPY'!$I$33)</f>
        <v>0</v>
      </c>
      <c r="AP84" s="9">
        <f>IF('Upto Month COPPY'!$I$34="",0,'Upto Month COPPY'!$I$34)</f>
        <v>0</v>
      </c>
      <c r="AQ84" s="9">
        <f>IF('Upto Month COPPY'!$I$36="",0,'Upto Month COPPY'!$I$36)</f>
        <v>0</v>
      </c>
      <c r="AR84" s="9">
        <f>IF('Upto Month COPPY'!$I$37="",0,'Upto Month COPPY'!$I$37)</f>
        <v>7503</v>
      </c>
      <c r="AS84" s="9">
        <f>IF('Upto Month COPPY'!$I$38="",0,'Upto Month COPPY'!$I$38)</f>
        <v>0</v>
      </c>
      <c r="AT84" s="9">
        <f>IF('Upto Month COPPY'!$I$38="",0,'Upto Month COPPY'!$I$38)</f>
        <v>0</v>
      </c>
      <c r="AU84" s="9">
        <f>IF('Upto Month COPPY'!$I$41="",0,'Upto Month COPPY'!$I$41)</f>
        <v>-10429</v>
      </c>
      <c r="AV84" s="9">
        <v>0</v>
      </c>
      <c r="AW84" s="9">
        <f>IF('Upto Month COPPY'!$I$45="",0,'Upto Month COPPY'!$I$45)</f>
        <v>0</v>
      </c>
      <c r="AX84" s="9">
        <f>IF('Upto Month COPPY'!$I$46="",0,'Upto Month COPPY'!$I$46)</f>
        <v>0</v>
      </c>
      <c r="AY84" s="9">
        <f>IF('Upto Month COPPY'!$I$47="",0,'Upto Month COPPY'!$I$47)</f>
        <v>0</v>
      </c>
      <c r="AZ84" s="9">
        <f>IF('Upto Month COPPY'!$I$49="",0,'Upto Month COPPY'!$I$49)</f>
        <v>0</v>
      </c>
      <c r="BA84" s="9">
        <f>IF('Upto Month COPPY'!$I$50="",0,'Upto Month COPPY'!$I$50)</f>
        <v>808294</v>
      </c>
      <c r="BB84" s="9">
        <f>IF('Upto Month COPPY'!$I$52="",0,'Upto Month COPPY'!$I$52)</f>
        <v>0</v>
      </c>
      <c r="BC84" s="9">
        <f>IF('Upto Month COPPY'!$I$53="",0,'Upto Month COPPY'!$I$53)</f>
        <v>0</v>
      </c>
      <c r="BD84" s="9">
        <f>IF('Upto Month COPPY'!$I$54="",0,'Upto Month COPPY'!$I$54)</f>
        <v>0</v>
      </c>
      <c r="BE84" s="9">
        <f>IF('Upto Month COPPY'!$I$55="",0,'Upto Month COPPY'!$I$55)</f>
        <v>0</v>
      </c>
      <c r="BF84" s="9">
        <f>IF('Upto Month COPPY'!$I$56="",0,'Upto Month COPPY'!$I$56)</f>
        <v>0</v>
      </c>
      <c r="BG84" s="9">
        <f>IF('Upto Month COPPY'!$I$58="",0,'Upto Month COPPY'!$I$58)</f>
        <v>703</v>
      </c>
      <c r="BH84" s="9">
        <f>SUM(AE84:BG84)</f>
        <v>3226490</v>
      </c>
      <c r="BI84" s="258">
        <f>AD84+BH84</f>
        <v>3226490</v>
      </c>
      <c r="BJ84" s="9">
        <f>IF('Upto Month COPPY'!$I$60="",0,'Upto Month COPPY'!$I$60)-'Upto Month COPPY'!I57</f>
        <v>100298</v>
      </c>
      <c r="BK84" s="49">
        <f t="shared" ref="BK84:BK85" si="1117">BI84-BJ84</f>
        <v>3126192</v>
      </c>
      <c r="BL84">
        <f>'Upto Month COPPY'!$I$61</f>
        <v>3126192</v>
      </c>
      <c r="BM84" s="30">
        <f t="shared" ref="BM84:BM88" si="1118">BK84-AD84</f>
        <v>3126192</v>
      </c>
      <c r="BN84" s="68">
        <f>-------------------Sheet1!H8</f>
        <v>0</v>
      </c>
    </row>
    <row r="85" spans="1:66">
      <c r="A85" s="128"/>
      <c r="B85" s="180" t="s">
        <v>342</v>
      </c>
      <c r="C85" s="9">
        <f>IF('Upto Month Current'!$I$4="",0,'Upto Month Current'!$I$4)</f>
        <v>0</v>
      </c>
      <c r="D85" s="9">
        <f>IF('Upto Month Current'!$I$5="",0,'Upto Month Current'!$I$5)</f>
        <v>0</v>
      </c>
      <c r="E85" s="9">
        <f>IF('Upto Month Current'!$I$6="",0,'Upto Month Current'!$I$6)</f>
        <v>0</v>
      </c>
      <c r="F85" s="9">
        <f>IF('Upto Month Current'!$I$7="",0,'Upto Month Current'!$I$7)</f>
        <v>0</v>
      </c>
      <c r="G85" s="9">
        <f>IF('Upto Month Current'!$I$8="",0,'Upto Month Current'!$I$8)</f>
        <v>0</v>
      </c>
      <c r="H85" s="9">
        <f>IF('Upto Month Current'!$I$9="",0,'Upto Month Current'!$I$9)</f>
        <v>0</v>
      </c>
      <c r="I85" s="9">
        <f>IF('Upto Month Current'!$I$10="",0,'Upto Month Current'!$I$10)</f>
        <v>0</v>
      </c>
      <c r="J85" s="9">
        <f>IF('Upto Month Current'!$I$11="",0,'Upto Month Current'!$I$11)</f>
        <v>0</v>
      </c>
      <c r="K85" s="9">
        <f>IF('Upto Month Current'!$I$12="",0,'Upto Month Current'!$I$12)</f>
        <v>0</v>
      </c>
      <c r="L85" s="9">
        <f>IF('Upto Month Current'!$I$13="",0,'Upto Month Current'!$I$13)</f>
        <v>0</v>
      </c>
      <c r="M85" s="9">
        <f>IF('Upto Month Current'!$I$14="",0,'Upto Month Current'!$I$14)</f>
        <v>0</v>
      </c>
      <c r="N85" s="9">
        <f>IF('Upto Month Current'!$I$15="",0,'Upto Month Current'!$I$15)</f>
        <v>0</v>
      </c>
      <c r="O85" s="9">
        <f>IF('Upto Month Current'!$I$16="",0,'Upto Month Current'!$I$16)</f>
        <v>0</v>
      </c>
      <c r="P85" s="9">
        <f>IF('Upto Month Current'!$I$17="",0,'Upto Month Current'!$I$17)</f>
        <v>0</v>
      </c>
      <c r="Q85" s="9">
        <f>IF('Upto Month Current'!$I$18="",0,'Upto Month Current'!$I$18)</f>
        <v>0</v>
      </c>
      <c r="R85" s="9">
        <f>IF('Upto Month Current'!$I$21="",0,'Upto Month Current'!$I$21)</f>
        <v>0</v>
      </c>
      <c r="S85" s="9">
        <f>IF('Upto Month Current'!$I$26="",0,'Upto Month Current'!$I$26)</f>
        <v>0</v>
      </c>
      <c r="T85" s="9">
        <f>IF('Upto Month Current'!$I$27="",0,'Upto Month Current'!$I$27)</f>
        <v>0</v>
      </c>
      <c r="U85" s="9">
        <f>IF('Upto Month Current'!$I$30="",0,'Upto Month Current'!$I$30)</f>
        <v>0</v>
      </c>
      <c r="V85" s="9">
        <f>IF('Upto Month Current'!$I$35="",0,'Upto Month Current'!$I$35)</f>
        <v>0</v>
      </c>
      <c r="W85" s="9">
        <f>IF('Upto Month Current'!$I$39="",0,'Upto Month Current'!$I$39)</f>
        <v>0</v>
      </c>
      <c r="X85" s="9">
        <f>IF('Upto Month Current'!$I$40="",0,'Upto Month Current'!$I$40)</f>
        <v>0</v>
      </c>
      <c r="Y85" s="9">
        <f>IF('Upto Month Current'!$I$42="",0,'Upto Month Current'!$I$42)</f>
        <v>0</v>
      </c>
      <c r="Z85" s="9">
        <f>IF('Upto Month Current'!$I$43="",0,'Upto Month Current'!$I$43)</f>
        <v>0</v>
      </c>
      <c r="AA85" s="9">
        <f>IF('Upto Month Current'!$I$44="",0,'Upto Month Current'!$I$44)</f>
        <v>0</v>
      </c>
      <c r="AB85" s="9">
        <f>IF('Upto Month Current'!$I$48="",0,'Upto Month Current'!$I$48)</f>
        <v>0</v>
      </c>
      <c r="AC85" s="9">
        <f>IF('Upto Month Current'!$I$51="",0,'Upto Month Current'!$I$51)</f>
        <v>0</v>
      </c>
      <c r="AD85" s="264">
        <f t="shared" si="1116"/>
        <v>0</v>
      </c>
      <c r="AE85" s="9">
        <f>IF('Upto Month Current'!$I$19="",0,'Upto Month Current'!$I$19)</f>
        <v>0</v>
      </c>
      <c r="AF85" s="9">
        <f>IF('Upto Month Current'!$I$20="",0,'Upto Month Current'!$I$20)</f>
        <v>0</v>
      </c>
      <c r="AG85" s="9">
        <f>IF('Upto Month Current'!$I$22="",0,'Upto Month Current'!$I$22)</f>
        <v>0</v>
      </c>
      <c r="AH85" s="9">
        <f>IF('Upto Month Current'!$I$23="",0,'Upto Month Current'!$I$23)</f>
        <v>0</v>
      </c>
      <c r="AI85" s="9">
        <f>IF('Upto Month Current'!$I$24="",0,'Upto Month Current'!$I$24)</f>
        <v>0</v>
      </c>
      <c r="AJ85" s="9">
        <f>IF('Upto Month Current'!$I$25="",0,'Upto Month Current'!$I$25)</f>
        <v>0</v>
      </c>
      <c r="AK85" s="9">
        <f>IF('Upto Month Current'!$I$28="",0,'Upto Month Current'!$I$28)</f>
        <v>3126</v>
      </c>
      <c r="AL85" s="9">
        <f>IF('Upto Month Current'!$I$29="",0,'Upto Month Current'!$I$29)</f>
        <v>0</v>
      </c>
      <c r="AM85" s="9">
        <f>IF('Upto Month Current'!$I$31="",0,'Upto Month Current'!$I$31)</f>
        <v>2062863</v>
      </c>
      <c r="AN85" s="9">
        <f>IF('Upto Month Current'!$I$32="",0,'Upto Month Current'!$I$32)</f>
        <v>0</v>
      </c>
      <c r="AO85" s="9">
        <f>IF('Upto Month Current'!$I$33="",0,'Upto Month Current'!$I$33)</f>
        <v>0</v>
      </c>
      <c r="AP85" s="9">
        <f>IF('Upto Month Current'!$I$34="",0,'Upto Month Current'!$I$34)</f>
        <v>0</v>
      </c>
      <c r="AQ85" s="9">
        <f>IF('Upto Month Current'!$I$36="",0,'Upto Month Current'!$I$36)</f>
        <v>0</v>
      </c>
      <c r="AR85" s="9">
        <f>IF('Upto Month Current'!$I$37="",0,'Upto Month Current'!$I$37)</f>
        <v>12432</v>
      </c>
      <c r="AS85" s="9">
        <v>0</v>
      </c>
      <c r="AT85" s="9">
        <f>IF('Upto Month Current'!$I$38="",0,'Upto Month Current'!$I$38)</f>
        <v>0</v>
      </c>
      <c r="AU85" s="9">
        <f>IF('Upto Month Current'!$I$41="",0,'Upto Month Current'!$I$41)</f>
        <v>10513</v>
      </c>
      <c r="AV85" s="9">
        <v>0</v>
      </c>
      <c r="AW85" s="9">
        <f>IF('Upto Month Current'!$I$45="",0,'Upto Month Current'!$I$45)</f>
        <v>0</v>
      </c>
      <c r="AX85" s="9">
        <f>IF('Upto Month Current'!$I$46="",0,'Upto Month Current'!$I$46)</f>
        <v>0</v>
      </c>
      <c r="AY85" s="9">
        <f>IF('Upto Month Current'!$I$47="",0,'Upto Month Current'!$I$47)</f>
        <v>0</v>
      </c>
      <c r="AZ85" s="9">
        <f>IF('Upto Month Current'!$I$49="",0,'Upto Month Current'!$I$49)</f>
        <v>0</v>
      </c>
      <c r="BA85" s="9">
        <f>IF('Upto Month Current'!$I$50="",0,'Upto Month Current'!$I$50)</f>
        <v>363850</v>
      </c>
      <c r="BB85" s="9">
        <f>IF('Upto Month Current'!$I$52="",0,'Upto Month Current'!$I$52)</f>
        <v>0</v>
      </c>
      <c r="BC85" s="9">
        <f>IF('Upto Month Current'!$I$53="",0,'Upto Month Current'!$I$53)</f>
        <v>0</v>
      </c>
      <c r="BD85" s="9">
        <f>IF('Upto Month Current'!$I$54="",0,'Upto Month Current'!$I$54)</f>
        <v>0</v>
      </c>
      <c r="BE85" s="9">
        <f>IF('Upto Month Current'!$I$55="",0,'Upto Month Current'!$I$55)</f>
        <v>0</v>
      </c>
      <c r="BF85" s="9">
        <f>IF('Upto Month Current'!$I$56="",0,'Upto Month Current'!$I$56)</f>
        <v>0</v>
      </c>
      <c r="BG85" s="9">
        <f>IF('Upto Month Current'!$I$58="",0,'Upto Month Current'!$I$58)</f>
        <v>3439</v>
      </c>
      <c r="BH85" s="9">
        <f>SUM(AE85:BG85)</f>
        <v>2456223</v>
      </c>
      <c r="BI85" s="258">
        <f>AD85+BH85</f>
        <v>2456223</v>
      </c>
      <c r="BJ85" s="9">
        <f>IF('Upto Month Current'!$I$60="",0,'Upto Month Current'!$I$60)-'Upto Month Current'!I57</f>
        <v>107773</v>
      </c>
      <c r="BK85" s="49">
        <f t="shared" si="1117"/>
        <v>2348450</v>
      </c>
      <c r="BL85" s="99">
        <f>'Upto Month Current'!$I$61</f>
        <v>2348450</v>
      </c>
      <c r="BM85" s="30">
        <f t="shared" si="1118"/>
        <v>2348450</v>
      </c>
    </row>
    <row r="86" spans="1:66">
      <c r="A86" s="128"/>
      <c r="B86" s="5" t="s">
        <v>126</v>
      </c>
      <c r="C86" s="11">
        <f>C85-C83</f>
        <v>0</v>
      </c>
      <c r="D86" s="11">
        <f t="shared" ref="D86" si="1119">D85-D83</f>
        <v>0</v>
      </c>
      <c r="E86" s="11">
        <f t="shared" ref="E86" si="1120">E85-E83</f>
        <v>0</v>
      </c>
      <c r="F86" s="11">
        <f t="shared" ref="F86" si="1121">F85-F83</f>
        <v>0</v>
      </c>
      <c r="G86" s="11">
        <f t="shared" ref="G86" si="1122">G85-G83</f>
        <v>0</v>
      </c>
      <c r="H86" s="11">
        <f t="shared" ref="H86" si="1123">H85-H83</f>
        <v>0</v>
      </c>
      <c r="I86" s="11">
        <f t="shared" ref="I86" si="1124">I85-I83</f>
        <v>0</v>
      </c>
      <c r="J86" s="11">
        <f t="shared" ref="J86" si="1125">J85-J83</f>
        <v>0</v>
      </c>
      <c r="K86" s="11">
        <f t="shared" ref="K86" si="1126">K85-K83</f>
        <v>0</v>
      </c>
      <c r="L86" s="11">
        <f t="shared" ref="L86" si="1127">L85-L83</f>
        <v>0</v>
      </c>
      <c r="M86" s="11">
        <f t="shared" ref="M86" si="1128">M85-M83</f>
        <v>0</v>
      </c>
      <c r="N86" s="11">
        <f t="shared" ref="N86" si="1129">N85-N83</f>
        <v>0</v>
      </c>
      <c r="O86" s="11">
        <f t="shared" ref="O86" si="1130">O85-O83</f>
        <v>0</v>
      </c>
      <c r="P86" s="11">
        <f t="shared" ref="P86" si="1131">P85-P83</f>
        <v>0</v>
      </c>
      <c r="Q86" s="11">
        <f t="shared" ref="Q86" si="1132">Q85-Q83</f>
        <v>0</v>
      </c>
      <c r="R86" s="11">
        <f t="shared" ref="R86" si="1133">R85-R83</f>
        <v>0</v>
      </c>
      <c r="S86" s="11">
        <f t="shared" ref="S86" si="1134">S85-S83</f>
        <v>0</v>
      </c>
      <c r="T86" s="11">
        <f t="shared" ref="T86:U86" si="1135">T85-T83</f>
        <v>0</v>
      </c>
      <c r="U86" s="11">
        <f t="shared" si="1135"/>
        <v>0</v>
      </c>
      <c r="V86" s="9">
        <f t="shared" ref="V86" si="1136">V85-V83</f>
        <v>0</v>
      </c>
      <c r="W86" s="11">
        <f t="shared" ref="W86" si="1137">W85-W83</f>
        <v>0</v>
      </c>
      <c r="X86" s="11">
        <f t="shared" ref="X86" si="1138">X85-X83</f>
        <v>0</v>
      </c>
      <c r="Y86" s="11">
        <f t="shared" ref="Y86" si="1139">Y85-Y83</f>
        <v>0</v>
      </c>
      <c r="Z86" s="11">
        <f t="shared" ref="Z86" si="1140">Z85-Z83</f>
        <v>0</v>
      </c>
      <c r="AA86" s="11">
        <f t="shared" ref="AA86:AD86" si="1141">AA85-AA83</f>
        <v>0</v>
      </c>
      <c r="AB86" s="11">
        <f t="shared" ref="AB86" si="1142">AB85-AB83</f>
        <v>0</v>
      </c>
      <c r="AC86" s="9">
        <f t="shared" si="1141"/>
        <v>0</v>
      </c>
      <c r="AD86" s="9">
        <f t="shared" si="1141"/>
        <v>0</v>
      </c>
      <c r="AE86" s="11">
        <f t="shared" ref="AE86" si="1143">AE85-AE83</f>
        <v>0</v>
      </c>
      <c r="AF86" s="11">
        <f t="shared" ref="AF86" si="1144">AF85-AF83</f>
        <v>0</v>
      </c>
      <c r="AG86" s="11">
        <f t="shared" ref="AG86" si="1145">AG85-AG83</f>
        <v>0</v>
      </c>
      <c r="AH86" s="11">
        <f t="shared" ref="AH86" si="1146">AH85-AH83</f>
        <v>0</v>
      </c>
      <c r="AI86" s="11">
        <f t="shared" ref="AI86" si="1147">AI85-AI83</f>
        <v>0</v>
      </c>
      <c r="AJ86" s="11">
        <f t="shared" ref="AJ86" si="1148">AJ85-AJ83</f>
        <v>0</v>
      </c>
      <c r="AK86" s="11">
        <f t="shared" ref="AK86" si="1149">AK85-AK83</f>
        <v>-15356</v>
      </c>
      <c r="AL86" s="11">
        <f t="shared" ref="AL86" si="1150">AL85-AL83</f>
        <v>0</v>
      </c>
      <c r="AM86" s="11">
        <f t="shared" ref="AM86" si="1151">AM85-AM83</f>
        <v>-502324</v>
      </c>
      <c r="AN86" s="11">
        <f t="shared" ref="AN86" si="1152">AN85-AN83</f>
        <v>0</v>
      </c>
      <c r="AO86" s="9">
        <f t="shared" ref="AO86" si="1153">AO85-AO83</f>
        <v>0</v>
      </c>
      <c r="AP86" s="11">
        <f t="shared" ref="AP86" si="1154">AP85-AP83</f>
        <v>0</v>
      </c>
      <c r="AQ86" s="9">
        <f t="shared" ref="AQ86" si="1155">AQ85-AQ83</f>
        <v>0</v>
      </c>
      <c r="AR86" s="11">
        <f t="shared" ref="AR86" si="1156">AR85-AR83</f>
        <v>13342</v>
      </c>
      <c r="AS86" s="11">
        <f t="shared" ref="AS86" si="1157">AS85-AS83</f>
        <v>0</v>
      </c>
      <c r="AT86" s="11">
        <f t="shared" ref="AT86" si="1158">AT85-AT83</f>
        <v>0</v>
      </c>
      <c r="AU86" s="11">
        <f t="shared" ref="AU86" si="1159">AU85-AU83</f>
        <v>18323</v>
      </c>
      <c r="AV86" s="11">
        <f t="shared" ref="AV86" si="1160">AV85-AV83</f>
        <v>0</v>
      </c>
      <c r="AW86" s="11">
        <f t="shared" ref="AW86" si="1161">AW85-AW83</f>
        <v>0</v>
      </c>
      <c r="AX86" s="11">
        <f t="shared" ref="AX86" si="1162">AX85-AX83</f>
        <v>0</v>
      </c>
      <c r="AY86" s="11">
        <f t="shared" ref="AY86" si="1163">AY85-AY83</f>
        <v>0</v>
      </c>
      <c r="AZ86" s="11">
        <f t="shared" ref="AZ86" si="1164">AZ85-AZ83</f>
        <v>0</v>
      </c>
      <c r="BA86" s="11">
        <f t="shared" ref="BA86" si="1165">BA85-BA83</f>
        <v>-17036</v>
      </c>
      <c r="BB86" s="9">
        <f t="shared" ref="BB86" si="1166">BB85-BB83</f>
        <v>0</v>
      </c>
      <c r="BC86" s="11">
        <f t="shared" ref="BC86" si="1167">BC85-BC83</f>
        <v>0</v>
      </c>
      <c r="BD86" s="11">
        <f t="shared" ref="BD86" si="1168">BD85-BD83</f>
        <v>0</v>
      </c>
      <c r="BE86" s="11">
        <f t="shared" ref="BE86" si="1169">BE85-BE83</f>
        <v>0</v>
      </c>
      <c r="BF86" s="11">
        <f t="shared" ref="BF86" si="1170">BF85-BF83</f>
        <v>0</v>
      </c>
      <c r="BG86" s="11">
        <f t="shared" ref="BG86:BH86" si="1171">BG85-BG83</f>
        <v>-5049</v>
      </c>
      <c r="BH86" s="9">
        <f t="shared" si="1171"/>
        <v>-508100</v>
      </c>
      <c r="BI86" s="9">
        <f t="shared" ref="BI86" si="1172">BI85-BI83</f>
        <v>-508100</v>
      </c>
      <c r="BJ86" s="11">
        <f t="shared" ref="BJ86:BK86" si="1173">BJ85-BJ83</f>
        <v>46675</v>
      </c>
      <c r="BK86" s="49">
        <f t="shared" si="1173"/>
        <v>-554775</v>
      </c>
      <c r="BM86" s="30">
        <f t="shared" si="1118"/>
        <v>-554775</v>
      </c>
    </row>
    <row r="87" spans="1:66">
      <c r="A87" s="128"/>
      <c r="B87" s="5" t="s">
        <v>127</v>
      </c>
      <c r="C87" s="13" t="e">
        <f>C86/C83</f>
        <v>#DIV/0!</v>
      </c>
      <c r="D87" s="13" t="e">
        <f t="shared" ref="D87" si="1174">D86/D83</f>
        <v>#DIV/0!</v>
      </c>
      <c r="E87" s="13" t="e">
        <f t="shared" ref="E87" si="1175">E86/E83</f>
        <v>#DIV/0!</v>
      </c>
      <c r="F87" s="13" t="e">
        <f t="shared" ref="F87" si="1176">F86/F83</f>
        <v>#DIV/0!</v>
      </c>
      <c r="G87" s="13" t="e">
        <f t="shared" ref="G87" si="1177">G86/G83</f>
        <v>#DIV/0!</v>
      </c>
      <c r="H87" s="13" t="e">
        <f t="shared" ref="H87" si="1178">H86/H83</f>
        <v>#DIV/0!</v>
      </c>
      <c r="I87" s="13" t="e">
        <f t="shared" ref="I87" si="1179">I86/I83</f>
        <v>#DIV/0!</v>
      </c>
      <c r="J87" s="13" t="e">
        <f t="shared" ref="J87" si="1180">J86/J83</f>
        <v>#DIV/0!</v>
      </c>
      <c r="K87" s="13" t="e">
        <f t="shared" ref="K87" si="1181">K86/K83</f>
        <v>#DIV/0!</v>
      </c>
      <c r="L87" s="13" t="e">
        <f t="shared" ref="L87" si="1182">L86/L83</f>
        <v>#DIV/0!</v>
      </c>
      <c r="M87" s="13" t="e">
        <f t="shared" ref="M87" si="1183">M86/M83</f>
        <v>#DIV/0!</v>
      </c>
      <c r="N87" s="13" t="e">
        <f t="shared" ref="N87" si="1184">N86/N83</f>
        <v>#DIV/0!</v>
      </c>
      <c r="O87" s="13" t="e">
        <f t="shared" ref="O87" si="1185">O86/O83</f>
        <v>#DIV/0!</v>
      </c>
      <c r="P87" s="13" t="e">
        <f t="shared" ref="P87" si="1186">P86/P83</f>
        <v>#DIV/0!</v>
      </c>
      <c r="Q87" s="13" t="e">
        <f t="shared" ref="Q87" si="1187">Q86/Q83</f>
        <v>#DIV/0!</v>
      </c>
      <c r="R87" s="13" t="e">
        <f t="shared" ref="R87" si="1188">R86/R83</f>
        <v>#DIV/0!</v>
      </c>
      <c r="S87" s="13" t="e">
        <f t="shared" ref="S87" si="1189">S86/S83</f>
        <v>#DIV/0!</v>
      </c>
      <c r="T87" s="13" t="e">
        <f t="shared" ref="T87:U87" si="1190">T86/T83</f>
        <v>#DIV/0!</v>
      </c>
      <c r="U87" s="13" t="e">
        <f t="shared" si="1190"/>
        <v>#DIV/0!</v>
      </c>
      <c r="V87" s="160" t="e">
        <f t="shared" ref="V87" si="1191">V86/V83</f>
        <v>#DIV/0!</v>
      </c>
      <c r="W87" s="13" t="e">
        <f t="shared" ref="W87" si="1192">W86/W83</f>
        <v>#DIV/0!</v>
      </c>
      <c r="X87" s="13" t="e">
        <f t="shared" ref="X87" si="1193">X86/X83</f>
        <v>#DIV/0!</v>
      </c>
      <c r="Y87" s="13" t="e">
        <f t="shared" ref="Y87" si="1194">Y86/Y83</f>
        <v>#DIV/0!</v>
      </c>
      <c r="Z87" s="13" t="e">
        <f t="shared" ref="Z87" si="1195">Z86/Z83</f>
        <v>#DIV/0!</v>
      </c>
      <c r="AA87" s="13" t="e">
        <f t="shared" ref="AA87:AD87" si="1196">AA86/AA83</f>
        <v>#DIV/0!</v>
      </c>
      <c r="AB87" s="13" t="e">
        <f t="shared" ref="AB87" si="1197">AB86/AB83</f>
        <v>#DIV/0!</v>
      </c>
      <c r="AC87" s="160" t="e">
        <f t="shared" si="1196"/>
        <v>#DIV/0!</v>
      </c>
      <c r="AD87" s="160" t="e">
        <f t="shared" si="1196"/>
        <v>#DIV/0!</v>
      </c>
      <c r="AE87" s="13" t="e">
        <f t="shared" ref="AE87" si="1198">AE86/AE83</f>
        <v>#DIV/0!</v>
      </c>
      <c r="AF87" s="13" t="e">
        <f t="shared" ref="AF87" si="1199">AF86/AF83</f>
        <v>#DIV/0!</v>
      </c>
      <c r="AG87" s="13" t="e">
        <f t="shared" ref="AG87" si="1200">AG86/AG83</f>
        <v>#DIV/0!</v>
      </c>
      <c r="AH87" s="13" t="e">
        <f t="shared" ref="AH87" si="1201">AH86/AH83</f>
        <v>#DIV/0!</v>
      </c>
      <c r="AI87" s="13" t="e">
        <f t="shared" ref="AI87" si="1202">AI86/AI83</f>
        <v>#DIV/0!</v>
      </c>
      <c r="AJ87" s="13" t="e">
        <f t="shared" ref="AJ87" si="1203">AJ86/AJ83</f>
        <v>#DIV/0!</v>
      </c>
      <c r="AK87" s="13">
        <f t="shared" ref="AK87" si="1204">AK86/AK83</f>
        <v>-0.8308624607726437</v>
      </c>
      <c r="AL87" s="13" t="e">
        <f t="shared" ref="AL87" si="1205">AL86/AL83</f>
        <v>#DIV/0!</v>
      </c>
      <c r="AM87" s="13">
        <f t="shared" ref="AM87" si="1206">AM86/AM83</f>
        <v>-0.19582354035007973</v>
      </c>
      <c r="AN87" s="13" t="e">
        <f t="shared" ref="AN87" si="1207">AN86/AN83</f>
        <v>#DIV/0!</v>
      </c>
      <c r="AO87" s="160" t="e">
        <f t="shared" ref="AO87" si="1208">AO86/AO83</f>
        <v>#DIV/0!</v>
      </c>
      <c r="AP87" s="13" t="e">
        <f t="shared" ref="AP87" si="1209">AP86/AP83</f>
        <v>#DIV/0!</v>
      </c>
      <c r="AQ87" s="160" t="e">
        <f t="shared" ref="AQ87" si="1210">AQ86/AQ83</f>
        <v>#DIV/0!</v>
      </c>
      <c r="AR87" s="13">
        <f t="shared" ref="AR87" si="1211">AR86/AR83</f>
        <v>-14.661538461538461</v>
      </c>
      <c r="AS87" s="13" t="e">
        <f t="shared" ref="AS87" si="1212">AS86/AS83</f>
        <v>#DIV/0!</v>
      </c>
      <c r="AT87" s="13" t="e">
        <f t="shared" ref="AT87" si="1213">AT86/AT83</f>
        <v>#DIV/0!</v>
      </c>
      <c r="AU87" s="13">
        <f t="shared" ref="AU87" si="1214">AU86/AU83</f>
        <v>-2.3460947503201024</v>
      </c>
      <c r="AV87" s="13" t="e">
        <f t="shared" ref="AV87" si="1215">AV86/AV83</f>
        <v>#DIV/0!</v>
      </c>
      <c r="AW87" s="13" t="e">
        <f t="shared" ref="AW87" si="1216">AW86/AW83</f>
        <v>#DIV/0!</v>
      </c>
      <c r="AX87" s="13" t="e">
        <f t="shared" ref="AX87" si="1217">AX86/AX83</f>
        <v>#DIV/0!</v>
      </c>
      <c r="AY87" s="13" t="e">
        <f t="shared" ref="AY87" si="1218">AY86/AY83</f>
        <v>#DIV/0!</v>
      </c>
      <c r="AZ87" s="13" t="e">
        <f t="shared" ref="AZ87" si="1219">AZ86/AZ83</f>
        <v>#DIV/0!</v>
      </c>
      <c r="BA87" s="13">
        <f t="shared" ref="BA87" si="1220">BA86/BA83</f>
        <v>-4.4727293730932614E-2</v>
      </c>
      <c r="BB87" s="160" t="e">
        <f t="shared" ref="BB87" si="1221">BB86/BB83</f>
        <v>#DIV/0!</v>
      </c>
      <c r="BC87" s="13" t="e">
        <f t="shared" ref="BC87" si="1222">BC86/BC83</f>
        <v>#DIV/0!</v>
      </c>
      <c r="BD87" s="13" t="e">
        <f t="shared" ref="BD87" si="1223">BD86/BD83</f>
        <v>#DIV/0!</v>
      </c>
      <c r="BE87" s="13" t="e">
        <f t="shared" ref="BE87" si="1224">BE86/BE83</f>
        <v>#DIV/0!</v>
      </c>
      <c r="BF87" s="13" t="e">
        <f t="shared" ref="BF87" si="1225">BF86/BF83</f>
        <v>#DIV/0!</v>
      </c>
      <c r="BG87" s="13">
        <f t="shared" ref="BG87:BH87" si="1226">BG86/BG83</f>
        <v>-0.59483977379830344</v>
      </c>
      <c r="BH87" s="160">
        <f t="shared" si="1226"/>
        <v>-0.1714050729289622</v>
      </c>
      <c r="BI87" s="160">
        <f t="shared" ref="BI87" si="1227">BI86/BI83</f>
        <v>-0.1714050729289622</v>
      </c>
      <c r="BJ87" s="13">
        <f t="shared" ref="BJ87:BK87" si="1228">BJ86/BJ83</f>
        <v>0.76393662640348292</v>
      </c>
      <c r="BK87" s="50">
        <f t="shared" si="1228"/>
        <v>-0.19108921974700549</v>
      </c>
      <c r="BM87" s="160" t="e">
        <f t="shared" ref="BM87" si="1229">BM86/BM83</f>
        <v>#DIV/0!</v>
      </c>
    </row>
    <row r="88" spans="1:66">
      <c r="A88" s="128"/>
      <c r="B88" s="5" t="s">
        <v>128</v>
      </c>
      <c r="C88" s="11">
        <f>C85-C84</f>
        <v>0</v>
      </c>
      <c r="D88" s="11">
        <f t="shared" ref="D88:BK88" si="1230">D85-D84</f>
        <v>0</v>
      </c>
      <c r="E88" s="11">
        <f t="shared" si="1230"/>
        <v>0</v>
      </c>
      <c r="F88" s="11">
        <f t="shared" si="1230"/>
        <v>0</v>
      </c>
      <c r="G88" s="11">
        <f t="shared" si="1230"/>
        <v>0</v>
      </c>
      <c r="H88" s="11">
        <f t="shared" si="1230"/>
        <v>0</v>
      </c>
      <c r="I88" s="11">
        <f t="shared" si="1230"/>
        <v>0</v>
      </c>
      <c r="J88" s="11">
        <f t="shared" si="1230"/>
        <v>0</v>
      </c>
      <c r="K88" s="11">
        <f t="shared" si="1230"/>
        <v>0</v>
      </c>
      <c r="L88" s="11">
        <f t="shared" si="1230"/>
        <v>0</v>
      </c>
      <c r="M88" s="11">
        <f t="shared" si="1230"/>
        <v>0</v>
      </c>
      <c r="N88" s="11">
        <f t="shared" si="1230"/>
        <v>0</v>
      </c>
      <c r="O88" s="11">
        <f t="shared" si="1230"/>
        <v>0</v>
      </c>
      <c r="P88" s="11">
        <f t="shared" si="1230"/>
        <v>0</v>
      </c>
      <c r="Q88" s="11">
        <f t="shared" si="1230"/>
        <v>0</v>
      </c>
      <c r="R88" s="11">
        <f t="shared" si="1230"/>
        <v>0</v>
      </c>
      <c r="S88" s="11">
        <f t="shared" si="1230"/>
        <v>0</v>
      </c>
      <c r="T88" s="11">
        <f t="shared" si="1230"/>
        <v>0</v>
      </c>
      <c r="U88" s="11">
        <f t="shared" ref="U88" si="1231">U85-U84</f>
        <v>0</v>
      </c>
      <c r="V88" s="9">
        <f t="shared" si="1230"/>
        <v>0</v>
      </c>
      <c r="W88" s="11">
        <f t="shared" si="1230"/>
        <v>0</v>
      </c>
      <c r="X88" s="11">
        <f t="shared" si="1230"/>
        <v>0</v>
      </c>
      <c r="Y88" s="11">
        <f t="shared" si="1230"/>
        <v>0</v>
      </c>
      <c r="Z88" s="11">
        <f t="shared" si="1230"/>
        <v>0</v>
      </c>
      <c r="AA88" s="11">
        <f t="shared" si="1230"/>
        <v>0</v>
      </c>
      <c r="AB88" s="11">
        <f t="shared" ref="AB88" si="1232">AB85-AB84</f>
        <v>0</v>
      </c>
      <c r="AC88" s="9">
        <f t="shared" ref="AC88:AD88" si="1233">AC85-AC84</f>
        <v>0</v>
      </c>
      <c r="AD88" s="9">
        <f t="shared" si="1233"/>
        <v>0</v>
      </c>
      <c r="AE88" s="11">
        <f t="shared" si="1230"/>
        <v>0</v>
      </c>
      <c r="AF88" s="11">
        <f t="shared" si="1230"/>
        <v>0</v>
      </c>
      <c r="AG88" s="11">
        <f t="shared" si="1230"/>
        <v>0</v>
      </c>
      <c r="AH88" s="11">
        <f t="shared" si="1230"/>
        <v>0</v>
      </c>
      <c r="AI88" s="11">
        <f t="shared" si="1230"/>
        <v>0</v>
      </c>
      <c r="AJ88" s="11">
        <f t="shared" si="1230"/>
        <v>0</v>
      </c>
      <c r="AK88" s="11">
        <f t="shared" si="1230"/>
        <v>-24433</v>
      </c>
      <c r="AL88" s="11">
        <f t="shared" si="1230"/>
        <v>0</v>
      </c>
      <c r="AM88" s="11">
        <f t="shared" si="1230"/>
        <v>-329997</v>
      </c>
      <c r="AN88" s="11">
        <f t="shared" si="1230"/>
        <v>0</v>
      </c>
      <c r="AO88" s="9">
        <f t="shared" si="1230"/>
        <v>0</v>
      </c>
      <c r="AP88" s="11">
        <f t="shared" si="1230"/>
        <v>0</v>
      </c>
      <c r="AQ88" s="9">
        <f t="shared" si="1230"/>
        <v>0</v>
      </c>
      <c r="AR88" s="11">
        <f t="shared" si="1230"/>
        <v>4929</v>
      </c>
      <c r="AS88" s="11">
        <f t="shared" si="1230"/>
        <v>0</v>
      </c>
      <c r="AT88" s="11">
        <f t="shared" si="1230"/>
        <v>0</v>
      </c>
      <c r="AU88" s="11">
        <f t="shared" si="1230"/>
        <v>20942</v>
      </c>
      <c r="AV88" s="11">
        <f t="shared" si="1230"/>
        <v>0</v>
      </c>
      <c r="AW88" s="11">
        <f t="shared" si="1230"/>
        <v>0</v>
      </c>
      <c r="AX88" s="11">
        <f t="shared" si="1230"/>
        <v>0</v>
      </c>
      <c r="AY88" s="11">
        <f t="shared" si="1230"/>
        <v>0</v>
      </c>
      <c r="AZ88" s="11">
        <f t="shared" si="1230"/>
        <v>0</v>
      </c>
      <c r="BA88" s="11">
        <f t="shared" si="1230"/>
        <v>-444444</v>
      </c>
      <c r="BB88" s="9">
        <f t="shared" si="1230"/>
        <v>0</v>
      </c>
      <c r="BC88" s="11">
        <f t="shared" si="1230"/>
        <v>0</v>
      </c>
      <c r="BD88" s="11">
        <f t="shared" si="1230"/>
        <v>0</v>
      </c>
      <c r="BE88" s="11">
        <f t="shared" si="1230"/>
        <v>0</v>
      </c>
      <c r="BF88" s="11">
        <f t="shared" si="1230"/>
        <v>0</v>
      </c>
      <c r="BG88" s="11">
        <f t="shared" si="1230"/>
        <v>2736</v>
      </c>
      <c r="BH88" s="9">
        <f t="shared" si="1230"/>
        <v>-770267</v>
      </c>
      <c r="BI88" s="9">
        <f t="shared" si="1230"/>
        <v>-770267</v>
      </c>
      <c r="BJ88" s="11">
        <f t="shared" si="1230"/>
        <v>7475</v>
      </c>
      <c r="BK88" s="49">
        <f t="shared" si="1230"/>
        <v>-777742</v>
      </c>
      <c r="BM88" s="30">
        <f t="shared" si="1118"/>
        <v>-777742</v>
      </c>
    </row>
    <row r="89" spans="1:66">
      <c r="A89" s="128"/>
      <c r="B89" s="5" t="s">
        <v>129</v>
      </c>
      <c r="C89" s="13" t="e">
        <f>C88/C84</f>
        <v>#DIV/0!</v>
      </c>
      <c r="D89" s="13" t="e">
        <f t="shared" ref="D89" si="1234">D88/D84</f>
        <v>#DIV/0!</v>
      </c>
      <c r="E89" s="13" t="e">
        <f t="shared" ref="E89" si="1235">E88/E84</f>
        <v>#DIV/0!</v>
      </c>
      <c r="F89" s="13" t="e">
        <f t="shared" ref="F89" si="1236">F88/F84</f>
        <v>#DIV/0!</v>
      </c>
      <c r="G89" s="13" t="e">
        <f t="shared" ref="G89" si="1237">G88/G84</f>
        <v>#DIV/0!</v>
      </c>
      <c r="H89" s="13" t="e">
        <f t="shared" ref="H89" si="1238">H88/H84</f>
        <v>#DIV/0!</v>
      </c>
      <c r="I89" s="13" t="e">
        <f t="shared" ref="I89" si="1239">I88/I84</f>
        <v>#DIV/0!</v>
      </c>
      <c r="J89" s="13" t="e">
        <f t="shared" ref="J89" si="1240">J88/J84</f>
        <v>#DIV/0!</v>
      </c>
      <c r="K89" s="13" t="e">
        <f t="shared" ref="K89" si="1241">K88/K84</f>
        <v>#DIV/0!</v>
      </c>
      <c r="L89" s="13" t="e">
        <f t="shared" ref="L89" si="1242">L88/L84</f>
        <v>#DIV/0!</v>
      </c>
      <c r="M89" s="13" t="e">
        <f t="shared" ref="M89" si="1243">M88/M84</f>
        <v>#DIV/0!</v>
      </c>
      <c r="N89" s="13" t="e">
        <f t="shared" ref="N89" si="1244">N88/N84</f>
        <v>#DIV/0!</v>
      </c>
      <c r="O89" s="13" t="e">
        <f t="shared" ref="O89" si="1245">O88/O84</f>
        <v>#DIV/0!</v>
      </c>
      <c r="P89" s="13" t="e">
        <f t="shared" ref="P89" si="1246">P88/P84</f>
        <v>#DIV/0!</v>
      </c>
      <c r="Q89" s="13" t="e">
        <f t="shared" ref="Q89" si="1247">Q88/Q84</f>
        <v>#DIV/0!</v>
      </c>
      <c r="R89" s="13" t="e">
        <f t="shared" ref="R89" si="1248">R88/R84</f>
        <v>#DIV/0!</v>
      </c>
      <c r="S89" s="13" t="e">
        <f t="shared" ref="S89" si="1249">S88/S84</f>
        <v>#DIV/0!</v>
      </c>
      <c r="T89" s="13" t="e">
        <f t="shared" ref="T89:U89" si="1250">T88/T84</f>
        <v>#DIV/0!</v>
      </c>
      <c r="U89" s="13" t="e">
        <f t="shared" si="1250"/>
        <v>#DIV/0!</v>
      </c>
      <c r="V89" s="160" t="e">
        <f t="shared" ref="V89" si="1251">V88/V84</f>
        <v>#DIV/0!</v>
      </c>
      <c r="W89" s="13" t="e">
        <f t="shared" ref="W89" si="1252">W88/W84</f>
        <v>#DIV/0!</v>
      </c>
      <c r="X89" s="13" t="e">
        <f t="shared" ref="X89" si="1253">X88/X84</f>
        <v>#DIV/0!</v>
      </c>
      <c r="Y89" s="13" t="e">
        <f t="shared" ref="Y89" si="1254">Y88/Y84</f>
        <v>#DIV/0!</v>
      </c>
      <c r="Z89" s="13" t="e">
        <f t="shared" ref="Z89" si="1255">Z88/Z84</f>
        <v>#DIV/0!</v>
      </c>
      <c r="AA89" s="13" t="e">
        <f t="shared" ref="AA89:AD89" si="1256">AA88/AA84</f>
        <v>#DIV/0!</v>
      </c>
      <c r="AB89" s="13" t="e">
        <f t="shared" ref="AB89" si="1257">AB88/AB84</f>
        <v>#DIV/0!</v>
      </c>
      <c r="AC89" s="160" t="e">
        <f t="shared" si="1256"/>
        <v>#DIV/0!</v>
      </c>
      <c r="AD89" s="160" t="e">
        <f t="shared" si="1256"/>
        <v>#DIV/0!</v>
      </c>
      <c r="AE89" s="13" t="e">
        <f t="shared" ref="AE89" si="1258">AE88/AE84</f>
        <v>#DIV/0!</v>
      </c>
      <c r="AF89" s="13" t="e">
        <f t="shared" ref="AF89" si="1259">AF88/AF84</f>
        <v>#DIV/0!</v>
      </c>
      <c r="AG89" s="13" t="e">
        <f t="shared" ref="AG89" si="1260">AG88/AG84</f>
        <v>#DIV/0!</v>
      </c>
      <c r="AH89" s="13" t="e">
        <f t="shared" ref="AH89" si="1261">AH88/AH84</f>
        <v>#DIV/0!</v>
      </c>
      <c r="AI89" s="13" t="e">
        <f t="shared" ref="AI89" si="1262">AI88/AI84</f>
        <v>#DIV/0!</v>
      </c>
      <c r="AJ89" s="13" t="e">
        <f t="shared" ref="AJ89" si="1263">AJ88/AJ84</f>
        <v>#DIV/0!</v>
      </c>
      <c r="AK89" s="13">
        <f t="shared" ref="AK89" si="1264">AK88/AK84</f>
        <v>-0.88657063028411776</v>
      </c>
      <c r="AL89" s="13" t="e">
        <f t="shared" ref="AL89" si="1265">AL88/AL84</f>
        <v>#DIV/0!</v>
      </c>
      <c r="AM89" s="13">
        <f t="shared" ref="AM89" si="1266">AM88/AM84</f>
        <v>-0.137909029362353</v>
      </c>
      <c r="AN89" s="13" t="e">
        <f t="shared" ref="AN89" si="1267">AN88/AN84</f>
        <v>#DIV/0!</v>
      </c>
      <c r="AO89" s="160" t="e">
        <f t="shared" ref="AO89" si="1268">AO88/AO84</f>
        <v>#DIV/0!</v>
      </c>
      <c r="AP89" s="13" t="e">
        <f t="shared" ref="AP89" si="1269">AP88/AP84</f>
        <v>#DIV/0!</v>
      </c>
      <c r="AQ89" s="160" t="e">
        <f t="shared" ref="AQ89" si="1270">AQ88/AQ84</f>
        <v>#DIV/0!</v>
      </c>
      <c r="AR89" s="13">
        <f t="shared" ref="AR89" si="1271">AR88/AR84</f>
        <v>0.656937225109956</v>
      </c>
      <c r="AS89" s="13" t="e">
        <f t="shared" ref="AS89" si="1272">AS88/AS84</f>
        <v>#DIV/0!</v>
      </c>
      <c r="AT89" s="13" t="e">
        <f t="shared" ref="AT89" si="1273">AT88/AT84</f>
        <v>#DIV/0!</v>
      </c>
      <c r="AU89" s="13">
        <f t="shared" ref="AU89" si="1274">AU88/AU84</f>
        <v>-2.0080544635151978</v>
      </c>
      <c r="AV89" s="13" t="e">
        <f t="shared" ref="AV89" si="1275">AV88/AV84</f>
        <v>#DIV/0!</v>
      </c>
      <c r="AW89" s="13" t="e">
        <f t="shared" ref="AW89" si="1276">AW88/AW84</f>
        <v>#DIV/0!</v>
      </c>
      <c r="AX89" s="13" t="e">
        <f t="shared" ref="AX89" si="1277">AX88/AX84</f>
        <v>#DIV/0!</v>
      </c>
      <c r="AY89" s="13" t="e">
        <f t="shared" ref="AY89" si="1278">AY88/AY84</f>
        <v>#DIV/0!</v>
      </c>
      <c r="AZ89" s="13" t="e">
        <f t="shared" ref="AZ89" si="1279">AZ88/AZ84</f>
        <v>#DIV/0!</v>
      </c>
      <c r="BA89" s="13">
        <f t="shared" ref="BA89" si="1280">BA88/BA84</f>
        <v>-0.54985438466696523</v>
      </c>
      <c r="BB89" s="160" t="e">
        <f t="shared" ref="BB89" si="1281">BB88/BB84</f>
        <v>#DIV/0!</v>
      </c>
      <c r="BC89" s="13" t="e">
        <f t="shared" ref="BC89" si="1282">BC88/BC84</f>
        <v>#DIV/0!</v>
      </c>
      <c r="BD89" s="13" t="e">
        <f t="shared" ref="BD89" si="1283">BD88/BD84</f>
        <v>#DIV/0!</v>
      </c>
      <c r="BE89" s="13" t="e">
        <f t="shared" ref="BE89" si="1284">BE88/BE84</f>
        <v>#DIV/0!</v>
      </c>
      <c r="BF89" s="13" t="e">
        <f t="shared" ref="BF89" si="1285">BF88/BF84</f>
        <v>#DIV/0!</v>
      </c>
      <c r="BG89" s="13">
        <f t="shared" ref="BG89:BH89" si="1286">BG88/BG84</f>
        <v>3.8918918918918921</v>
      </c>
      <c r="BH89" s="160">
        <f t="shared" si="1286"/>
        <v>-0.23873218265049637</v>
      </c>
      <c r="BI89" s="160">
        <f t="shared" ref="BI89" si="1287">BI88/BI84</f>
        <v>-0.23873218265049637</v>
      </c>
      <c r="BJ89" s="13">
        <f t="shared" ref="BJ89:BK89" si="1288">BJ88/BJ84</f>
        <v>7.4527906837623878E-2</v>
      </c>
      <c r="BK89" s="50">
        <f t="shared" si="1288"/>
        <v>-0.24878254438626929</v>
      </c>
      <c r="BM89" s="14">
        <f t="shared" ref="BM89" si="1289">BM88/BM84</f>
        <v>-0.24878254438626929</v>
      </c>
    </row>
    <row r="90" spans="1:66">
      <c r="A90" s="128"/>
      <c r="B90" s="5" t="s">
        <v>326</v>
      </c>
      <c r="C90" s="126" t="e">
        <f>C85/C82</f>
        <v>#DIV/0!</v>
      </c>
      <c r="D90" s="126" t="e">
        <f t="shared" ref="D90:BK90" si="1290">D85/D82</f>
        <v>#DIV/0!</v>
      </c>
      <c r="E90" s="126" t="e">
        <f t="shared" si="1290"/>
        <v>#DIV/0!</v>
      </c>
      <c r="F90" s="126" t="e">
        <f t="shared" si="1290"/>
        <v>#DIV/0!</v>
      </c>
      <c r="G90" s="126" t="e">
        <f t="shared" si="1290"/>
        <v>#DIV/0!</v>
      </c>
      <c r="H90" s="126" t="e">
        <f t="shared" si="1290"/>
        <v>#DIV/0!</v>
      </c>
      <c r="I90" s="126" t="e">
        <f t="shared" si="1290"/>
        <v>#DIV/0!</v>
      </c>
      <c r="J90" s="126" t="e">
        <f t="shared" si="1290"/>
        <v>#DIV/0!</v>
      </c>
      <c r="K90" s="126" t="e">
        <f t="shared" si="1290"/>
        <v>#DIV/0!</v>
      </c>
      <c r="L90" s="126" t="e">
        <f t="shared" si="1290"/>
        <v>#DIV/0!</v>
      </c>
      <c r="M90" s="126" t="e">
        <f t="shared" si="1290"/>
        <v>#DIV/0!</v>
      </c>
      <c r="N90" s="126" t="e">
        <f t="shared" si="1290"/>
        <v>#DIV/0!</v>
      </c>
      <c r="O90" s="126" t="e">
        <f t="shared" si="1290"/>
        <v>#DIV/0!</v>
      </c>
      <c r="P90" s="126" t="e">
        <f t="shared" si="1290"/>
        <v>#DIV/0!</v>
      </c>
      <c r="Q90" s="126" t="e">
        <f t="shared" si="1290"/>
        <v>#DIV/0!</v>
      </c>
      <c r="R90" s="126" t="e">
        <f t="shared" si="1290"/>
        <v>#DIV/0!</v>
      </c>
      <c r="S90" s="126" t="e">
        <f t="shared" si="1290"/>
        <v>#DIV/0!</v>
      </c>
      <c r="T90" s="126" t="e">
        <f t="shared" si="1290"/>
        <v>#DIV/0!</v>
      </c>
      <c r="U90" s="126" t="e">
        <f t="shared" si="1290"/>
        <v>#DIV/0!</v>
      </c>
      <c r="V90" s="175" t="e">
        <f t="shared" si="1290"/>
        <v>#DIV/0!</v>
      </c>
      <c r="W90" s="126" t="e">
        <f t="shared" si="1290"/>
        <v>#DIV/0!</v>
      </c>
      <c r="X90" s="126" t="e">
        <f t="shared" si="1290"/>
        <v>#DIV/0!</v>
      </c>
      <c r="Y90" s="126" t="e">
        <f t="shared" si="1290"/>
        <v>#DIV/0!</v>
      </c>
      <c r="Z90" s="126" t="e">
        <f t="shared" si="1290"/>
        <v>#DIV/0!</v>
      </c>
      <c r="AA90" s="126" t="e">
        <f t="shared" si="1290"/>
        <v>#DIV/0!</v>
      </c>
      <c r="AB90" s="126" t="e">
        <f t="shared" ref="AB90" si="1291">AB85/AB82</f>
        <v>#DIV/0!</v>
      </c>
      <c r="AC90" s="175" t="e">
        <f t="shared" si="1290"/>
        <v>#DIV/0!</v>
      </c>
      <c r="AD90" s="175" t="e">
        <f t="shared" si="1290"/>
        <v>#DIV/0!</v>
      </c>
      <c r="AE90" s="126" t="e">
        <f t="shared" si="1290"/>
        <v>#DIV/0!</v>
      </c>
      <c r="AF90" s="126" t="e">
        <f t="shared" si="1290"/>
        <v>#DIV/0!</v>
      </c>
      <c r="AG90" s="126" t="e">
        <f t="shared" si="1290"/>
        <v>#DIV/0!</v>
      </c>
      <c r="AH90" s="126" t="e">
        <f t="shared" si="1290"/>
        <v>#DIV/0!</v>
      </c>
      <c r="AI90" s="126" t="e">
        <f t="shared" si="1290"/>
        <v>#DIV/0!</v>
      </c>
      <c r="AJ90" s="126" t="e">
        <f t="shared" si="1290"/>
        <v>#DIV/0!</v>
      </c>
      <c r="AK90" s="126">
        <f t="shared" si="1290"/>
        <v>0.15989769820971866</v>
      </c>
      <c r="AL90" s="126" t="e">
        <f t="shared" si="1290"/>
        <v>#DIV/0!</v>
      </c>
      <c r="AM90" s="126">
        <f t="shared" si="1290"/>
        <v>0.78090328080656046</v>
      </c>
      <c r="AN90" s="126" t="e">
        <f t="shared" si="1290"/>
        <v>#DIV/0!</v>
      </c>
      <c r="AO90" s="175" t="e">
        <f t="shared" si="1290"/>
        <v>#DIV/0!</v>
      </c>
      <c r="AP90" s="126" t="e">
        <f t="shared" si="1290"/>
        <v>#DIV/0!</v>
      </c>
      <c r="AQ90" s="175" t="e">
        <f t="shared" si="1290"/>
        <v>#DIV/0!</v>
      </c>
      <c r="AR90" s="126">
        <f t="shared" si="1290"/>
        <v>14.015783540022548</v>
      </c>
      <c r="AS90" s="126" t="e">
        <f t="shared" si="1290"/>
        <v>#DIV/0!</v>
      </c>
      <c r="AT90" s="126" t="e">
        <f t="shared" si="1290"/>
        <v>#DIV/0!</v>
      </c>
      <c r="AU90" s="126">
        <f t="shared" si="1290"/>
        <v>0.64963233022307365</v>
      </c>
      <c r="AV90" s="126" t="e">
        <f t="shared" si="1290"/>
        <v>#DIV/0!</v>
      </c>
      <c r="AW90" s="126" t="e">
        <f t="shared" si="1290"/>
        <v>#DIV/0!</v>
      </c>
      <c r="AX90" s="126" t="e">
        <f t="shared" si="1290"/>
        <v>#DIV/0!</v>
      </c>
      <c r="AY90" s="126" t="e">
        <f t="shared" si="1290"/>
        <v>#DIV/0!</v>
      </c>
      <c r="AZ90" s="126" t="e">
        <f t="shared" si="1290"/>
        <v>#DIV/0!</v>
      </c>
      <c r="BA90" s="126">
        <f t="shared" si="1290"/>
        <v>1.0322717923256968</v>
      </c>
      <c r="BB90" s="175" t="e">
        <f t="shared" si="1290"/>
        <v>#DIV/0!</v>
      </c>
      <c r="BC90" s="126" t="e">
        <f t="shared" si="1290"/>
        <v>#DIV/0!</v>
      </c>
      <c r="BD90" s="126" t="e">
        <f t="shared" si="1290"/>
        <v>#DIV/0!</v>
      </c>
      <c r="BE90" s="126" t="e">
        <f t="shared" si="1290"/>
        <v>#DIV/0!</v>
      </c>
      <c r="BF90" s="126" t="e">
        <f t="shared" si="1290"/>
        <v>#DIV/0!</v>
      </c>
      <c r="BG90" s="126">
        <f t="shared" si="1290"/>
        <v>1.5176522506619594</v>
      </c>
      <c r="BH90" s="175">
        <f t="shared" si="1290"/>
        <v>0.80983337278824452</v>
      </c>
      <c r="BI90" s="175">
        <f t="shared" si="1290"/>
        <v>0.80983337278824452</v>
      </c>
      <c r="BJ90" s="126">
        <f t="shared" si="1290"/>
        <v>0.98342899378587267</v>
      </c>
      <c r="BK90" s="126">
        <f t="shared" si="1290"/>
        <v>0.80332584321933742</v>
      </c>
      <c r="BM90" s="126" t="e">
        <f t="shared" ref="BM90" si="1292">BM85/BM82</f>
        <v>#DIV/0!</v>
      </c>
    </row>
    <row r="91" spans="1:66" s="178" customFormat="1">
      <c r="A91" s="128"/>
      <c r="B91" s="5" t="s">
        <v>327</v>
      </c>
      <c r="C91" s="11">
        <f>C82-C85</f>
        <v>0</v>
      </c>
      <c r="D91" s="11">
        <f t="shared" ref="D91:BK91" si="1293">D82-D85</f>
        <v>0</v>
      </c>
      <c r="E91" s="11">
        <f t="shared" si="1293"/>
        <v>0</v>
      </c>
      <c r="F91" s="11">
        <f t="shared" si="1293"/>
        <v>0</v>
      </c>
      <c r="G91" s="11">
        <f t="shared" si="1293"/>
        <v>0</v>
      </c>
      <c r="H91" s="11">
        <f t="shared" si="1293"/>
        <v>0</v>
      </c>
      <c r="I91" s="11">
        <f t="shared" si="1293"/>
        <v>0</v>
      </c>
      <c r="J91" s="11">
        <f t="shared" si="1293"/>
        <v>0</v>
      </c>
      <c r="K91" s="11">
        <f t="shared" si="1293"/>
        <v>0</v>
      </c>
      <c r="L91" s="11">
        <f t="shared" si="1293"/>
        <v>0</v>
      </c>
      <c r="M91" s="11">
        <f t="shared" si="1293"/>
        <v>0</v>
      </c>
      <c r="N91" s="11">
        <f t="shared" si="1293"/>
        <v>0</v>
      </c>
      <c r="O91" s="11">
        <f t="shared" si="1293"/>
        <v>0</v>
      </c>
      <c r="P91" s="11">
        <f t="shared" si="1293"/>
        <v>0</v>
      </c>
      <c r="Q91" s="11">
        <f t="shared" si="1293"/>
        <v>0</v>
      </c>
      <c r="R91" s="11">
        <f t="shared" si="1293"/>
        <v>0</v>
      </c>
      <c r="S91" s="11">
        <f t="shared" si="1293"/>
        <v>0</v>
      </c>
      <c r="T91" s="11">
        <f t="shared" si="1293"/>
        <v>0</v>
      </c>
      <c r="U91" s="11">
        <f t="shared" si="1293"/>
        <v>0</v>
      </c>
      <c r="V91" s="11">
        <f t="shared" si="1293"/>
        <v>0</v>
      </c>
      <c r="W91" s="11">
        <f t="shared" si="1293"/>
        <v>0</v>
      </c>
      <c r="X91" s="11">
        <f t="shared" si="1293"/>
        <v>0</v>
      </c>
      <c r="Y91" s="11">
        <f t="shared" si="1293"/>
        <v>0</v>
      </c>
      <c r="Z91" s="11">
        <f t="shared" si="1293"/>
        <v>0</v>
      </c>
      <c r="AA91" s="11">
        <f t="shared" si="1293"/>
        <v>0</v>
      </c>
      <c r="AB91" s="11">
        <f t="shared" si="1293"/>
        <v>0</v>
      </c>
      <c r="AC91" s="11">
        <f t="shared" si="1293"/>
        <v>0</v>
      </c>
      <c r="AD91" s="11">
        <f t="shared" si="1293"/>
        <v>0</v>
      </c>
      <c r="AE91" s="11">
        <f t="shared" si="1293"/>
        <v>0</v>
      </c>
      <c r="AF91" s="11">
        <f t="shared" si="1293"/>
        <v>0</v>
      </c>
      <c r="AG91" s="11">
        <f t="shared" si="1293"/>
        <v>0</v>
      </c>
      <c r="AH91" s="11">
        <f t="shared" si="1293"/>
        <v>0</v>
      </c>
      <c r="AI91" s="11">
        <f t="shared" si="1293"/>
        <v>0</v>
      </c>
      <c r="AJ91" s="11">
        <f t="shared" si="1293"/>
        <v>0</v>
      </c>
      <c r="AK91" s="11">
        <f t="shared" si="1293"/>
        <v>16424</v>
      </c>
      <c r="AL91" s="11">
        <f t="shared" si="1293"/>
        <v>0</v>
      </c>
      <c r="AM91" s="11">
        <f t="shared" si="1293"/>
        <v>578774</v>
      </c>
      <c r="AN91" s="11">
        <f t="shared" si="1293"/>
        <v>0</v>
      </c>
      <c r="AO91" s="11">
        <f t="shared" si="1293"/>
        <v>0</v>
      </c>
      <c r="AP91" s="11">
        <f t="shared" si="1293"/>
        <v>0</v>
      </c>
      <c r="AQ91" s="11">
        <f t="shared" si="1293"/>
        <v>0</v>
      </c>
      <c r="AR91" s="11">
        <f t="shared" si="1293"/>
        <v>-11545</v>
      </c>
      <c r="AS91" s="11">
        <f t="shared" si="1293"/>
        <v>0</v>
      </c>
      <c r="AT91" s="11">
        <f t="shared" si="1293"/>
        <v>0</v>
      </c>
      <c r="AU91" s="11">
        <f t="shared" si="1293"/>
        <v>5670</v>
      </c>
      <c r="AV91" s="11">
        <f t="shared" si="1293"/>
        <v>0</v>
      </c>
      <c r="AW91" s="11">
        <f t="shared" si="1293"/>
        <v>0</v>
      </c>
      <c r="AX91" s="11">
        <f t="shared" si="1293"/>
        <v>0</v>
      </c>
      <c r="AY91" s="11">
        <f t="shared" si="1293"/>
        <v>0</v>
      </c>
      <c r="AZ91" s="11">
        <f t="shared" si="1293"/>
        <v>0</v>
      </c>
      <c r="BA91" s="11">
        <f t="shared" si="1293"/>
        <v>-11375</v>
      </c>
      <c r="BB91" s="11">
        <f t="shared" si="1293"/>
        <v>0</v>
      </c>
      <c r="BC91" s="11">
        <f t="shared" si="1293"/>
        <v>0</v>
      </c>
      <c r="BD91" s="11">
        <f t="shared" si="1293"/>
        <v>0</v>
      </c>
      <c r="BE91" s="11">
        <f t="shared" si="1293"/>
        <v>0</v>
      </c>
      <c r="BF91" s="11">
        <f t="shared" si="1293"/>
        <v>0</v>
      </c>
      <c r="BG91" s="11">
        <f t="shared" si="1293"/>
        <v>-1173</v>
      </c>
      <c r="BH91" s="11">
        <f t="shared" si="1293"/>
        <v>576775</v>
      </c>
      <c r="BI91" s="11">
        <f t="shared" si="1293"/>
        <v>576775</v>
      </c>
      <c r="BJ91" s="11">
        <f t="shared" si="1293"/>
        <v>1816</v>
      </c>
      <c r="BK91" s="11">
        <f t="shared" si="1293"/>
        <v>574959</v>
      </c>
      <c r="BL91" s="11">
        <f t="shared" ref="BL91:BM91" si="1294">BL85-BL82</f>
        <v>2348442</v>
      </c>
      <c r="BM91" s="11">
        <f t="shared" si="1294"/>
        <v>2348450</v>
      </c>
    </row>
    <row r="92" spans="1:66" s="178" customFormat="1">
      <c r="A92" s="128"/>
      <c r="B92" s="5"/>
      <c r="C92" s="5"/>
      <c r="D92" s="5"/>
      <c r="E92" s="5"/>
      <c r="F92" s="5"/>
      <c r="G92" s="5"/>
      <c r="H92" s="5"/>
      <c r="I92" s="5"/>
      <c r="J92" s="5"/>
      <c r="K92" s="5"/>
      <c r="L92" s="5"/>
      <c r="M92" s="5"/>
      <c r="N92" s="5"/>
      <c r="O92" s="5"/>
      <c r="P92" s="5"/>
      <c r="Q92" s="5"/>
      <c r="R92" s="5"/>
      <c r="S92" s="5"/>
      <c r="T92" s="5"/>
      <c r="U92" s="5"/>
      <c r="V92" s="16"/>
      <c r="W92" s="5"/>
      <c r="X92" s="5"/>
      <c r="Y92" s="5"/>
      <c r="Z92" s="5"/>
      <c r="AA92" s="5"/>
      <c r="AB92" s="5"/>
      <c r="AC92" s="16"/>
      <c r="AD92" s="214"/>
      <c r="AE92" s="5"/>
      <c r="AF92" s="5"/>
      <c r="AG92" s="5"/>
      <c r="AH92" s="5"/>
      <c r="AI92" s="5"/>
      <c r="AJ92" s="5"/>
      <c r="AK92" s="5"/>
      <c r="AL92" s="5"/>
      <c r="AM92" s="5"/>
      <c r="AN92" s="5"/>
      <c r="AO92" s="16"/>
      <c r="AP92" s="5"/>
      <c r="AQ92" s="16"/>
      <c r="AR92" s="5"/>
      <c r="AS92" s="5"/>
      <c r="AT92" s="5"/>
      <c r="AU92" s="5"/>
      <c r="AV92" s="5"/>
      <c r="AW92" s="6"/>
      <c r="AX92" s="5"/>
      <c r="AY92" s="5"/>
      <c r="AZ92" s="5"/>
      <c r="BA92" s="5"/>
      <c r="BB92" s="16"/>
      <c r="BC92" s="5"/>
      <c r="BD92" s="5"/>
      <c r="BE92" s="5"/>
      <c r="BF92" s="5"/>
      <c r="BG92" s="5"/>
      <c r="BH92" s="16"/>
      <c r="BI92" s="214"/>
      <c r="BJ92" s="5"/>
      <c r="BK92" s="48"/>
    </row>
    <row r="93" spans="1:66" s="176" customFormat="1">
      <c r="A93" s="15" t="s">
        <v>136</v>
      </c>
      <c r="B93" s="9" t="s">
        <v>334</v>
      </c>
      <c r="C93" s="256">
        <v>121585</v>
      </c>
      <c r="D93" s="256">
        <v>56600</v>
      </c>
      <c r="E93" s="256">
        <v>4271</v>
      </c>
      <c r="F93" s="256">
        <v>12189</v>
      </c>
      <c r="G93" s="256">
        <v>6998</v>
      </c>
      <c r="H93" s="256">
        <v>0</v>
      </c>
      <c r="I93" s="256">
        <v>0</v>
      </c>
      <c r="J93" s="256">
        <v>0</v>
      </c>
      <c r="K93" s="256">
        <v>0</v>
      </c>
      <c r="L93" s="256">
        <v>536</v>
      </c>
      <c r="M93" s="256">
        <v>7639</v>
      </c>
      <c r="N93" s="256">
        <v>6012</v>
      </c>
      <c r="O93" s="256">
        <v>458</v>
      </c>
      <c r="P93" s="256">
        <v>4137</v>
      </c>
      <c r="Q93" s="256">
        <v>0</v>
      </c>
      <c r="R93" s="256">
        <v>716</v>
      </c>
      <c r="S93" s="256">
        <v>180978</v>
      </c>
      <c r="T93" s="256">
        <v>346635</v>
      </c>
      <c r="U93" s="256">
        <v>0</v>
      </c>
      <c r="V93" s="256">
        <v>0</v>
      </c>
      <c r="W93" s="256">
        <v>0</v>
      </c>
      <c r="X93" s="256">
        <v>0</v>
      </c>
      <c r="Y93" s="256">
        <v>0</v>
      </c>
      <c r="Z93" s="256">
        <v>0</v>
      </c>
      <c r="AA93" s="256">
        <v>0</v>
      </c>
      <c r="AB93" s="256">
        <v>0</v>
      </c>
      <c r="AC93" s="256">
        <v>0</v>
      </c>
      <c r="AD93" s="264">
        <f t="shared" ref="AD93:AD94" si="1295">SUM(C93:AC93)</f>
        <v>748754</v>
      </c>
      <c r="AE93" s="256">
        <v>141</v>
      </c>
      <c r="AF93" s="256">
        <v>3</v>
      </c>
      <c r="AG93" s="256">
        <v>688</v>
      </c>
      <c r="AH93" s="256">
        <v>0</v>
      </c>
      <c r="AI93" s="256">
        <v>0</v>
      </c>
      <c r="AJ93" s="256">
        <v>37</v>
      </c>
      <c r="AK93" s="256">
        <v>143</v>
      </c>
      <c r="AL93" s="256">
        <v>29072</v>
      </c>
      <c r="AM93" s="256">
        <v>4479</v>
      </c>
      <c r="AN93" s="256">
        <v>24</v>
      </c>
      <c r="AO93" s="256">
        <v>75306</v>
      </c>
      <c r="AP93" s="256">
        <v>0</v>
      </c>
      <c r="AQ93" s="256">
        <v>0</v>
      </c>
      <c r="AR93" s="256">
        <v>0</v>
      </c>
      <c r="AS93" s="256">
        <v>0</v>
      </c>
      <c r="AT93" s="256">
        <v>0</v>
      </c>
      <c r="AU93" s="256">
        <v>0</v>
      </c>
      <c r="AV93" s="256">
        <v>0</v>
      </c>
      <c r="AW93" s="256">
        <v>0</v>
      </c>
      <c r="AX93" s="256">
        <v>17</v>
      </c>
      <c r="AY93" s="256">
        <v>53</v>
      </c>
      <c r="AZ93" s="256">
        <v>0</v>
      </c>
      <c r="BA93" s="256">
        <v>0</v>
      </c>
      <c r="BB93" s="256">
        <v>0</v>
      </c>
      <c r="BC93" s="256">
        <v>4980</v>
      </c>
      <c r="BD93" s="256">
        <v>4976</v>
      </c>
      <c r="BE93" s="256">
        <v>0</v>
      </c>
      <c r="BF93" s="256">
        <v>2649</v>
      </c>
      <c r="BG93" s="256">
        <v>10344</v>
      </c>
      <c r="BH93" s="262">
        <f>SUM(AE93:BG93)</f>
        <v>132912</v>
      </c>
      <c r="BI93" s="123">
        <f>AD93+BH93</f>
        <v>881666</v>
      </c>
      <c r="BJ93" s="263">
        <v>36</v>
      </c>
      <c r="BK93" s="264">
        <f t="shared" ref="BK93:BK94" si="1296">BI93-BJ93</f>
        <v>881630</v>
      </c>
      <c r="BL93" s="176">
        <v>9</v>
      </c>
      <c r="BM93" s="261"/>
    </row>
    <row r="94" spans="1:66" s="41" customFormat="1">
      <c r="A94" s="134"/>
      <c r="B94" s="207" t="s">
        <v>340</v>
      </c>
      <c r="C94" s="10">
        <v>97263</v>
      </c>
      <c r="D94" s="10">
        <v>49403</v>
      </c>
      <c r="E94" s="10">
        <v>4151</v>
      </c>
      <c r="F94" s="10">
        <v>10184</v>
      </c>
      <c r="G94" s="10">
        <v>5188</v>
      </c>
      <c r="H94" s="10">
        <v>0</v>
      </c>
      <c r="I94" s="10">
        <v>0</v>
      </c>
      <c r="J94" s="10">
        <v>0</v>
      </c>
      <c r="K94" s="10">
        <f>IF('[1]Upto Month Current'!$J$12="",0,'[1]Upto Month Current'!$J$12)</f>
        <v>0</v>
      </c>
      <c r="L94" s="10">
        <v>411</v>
      </c>
      <c r="M94" s="10">
        <v>6397</v>
      </c>
      <c r="N94" s="10">
        <v>4863</v>
      </c>
      <c r="O94" s="10">
        <v>362</v>
      </c>
      <c r="P94" s="10">
        <v>3193</v>
      </c>
      <c r="Q94" s="10">
        <v>0</v>
      </c>
      <c r="R94" s="10">
        <v>565</v>
      </c>
      <c r="S94" s="10">
        <v>172425</v>
      </c>
      <c r="T94" s="10">
        <v>266100</v>
      </c>
      <c r="U94" s="10">
        <v>0</v>
      </c>
      <c r="V94" s="10">
        <v>0</v>
      </c>
      <c r="W94" s="10">
        <v>0</v>
      </c>
      <c r="X94" s="10">
        <v>0</v>
      </c>
      <c r="Y94" s="10">
        <f>IF('[1]Upto Month Current'!$J$42="",0,'[1]Upto Month Current'!$J$42)</f>
        <v>0</v>
      </c>
      <c r="Z94" s="10">
        <f>IF('[1]Upto Month Current'!$J$43="",0,'[1]Upto Month Current'!$J$43)</f>
        <v>0</v>
      </c>
      <c r="AA94" s="10">
        <f>IF('[1]Upto Month Current'!$J$44="",0,'[1]Upto Month Current'!$J$44)</f>
        <v>0</v>
      </c>
      <c r="AB94" s="10">
        <v>0</v>
      </c>
      <c r="AC94" s="10">
        <f>IF('[1]Upto Month Current'!$J$51="",0,'[1]Upto Month Current'!$J$51)</f>
        <v>0</v>
      </c>
      <c r="AD94" s="121">
        <f t="shared" si="1295"/>
        <v>620505</v>
      </c>
      <c r="AE94" s="10">
        <v>26</v>
      </c>
      <c r="AF94" s="10">
        <v>8</v>
      </c>
      <c r="AG94" s="10">
        <v>594</v>
      </c>
      <c r="AH94" s="10">
        <v>0</v>
      </c>
      <c r="AI94" s="10">
        <v>0</v>
      </c>
      <c r="AJ94" s="10">
        <v>35</v>
      </c>
      <c r="AK94" s="10">
        <v>87</v>
      </c>
      <c r="AL94" s="10">
        <v>21847</v>
      </c>
      <c r="AM94" s="10">
        <v>750</v>
      </c>
      <c r="AN94" s="10">
        <v>18</v>
      </c>
      <c r="AO94" s="10">
        <v>60913</v>
      </c>
      <c r="AP94" s="10">
        <f>IF('[1]Upto Month Current'!$J$34="",0,'[1]Upto Month Current'!$J$34)</f>
        <v>0</v>
      </c>
      <c r="AQ94" s="10">
        <v>0</v>
      </c>
      <c r="AR94" s="10">
        <f>IF('[1]Upto Month Current'!$J$37="",0,'[1]Upto Month Current'!$J$37)</f>
        <v>0</v>
      </c>
      <c r="AS94" s="10">
        <v>0</v>
      </c>
      <c r="AT94" s="10">
        <v>0</v>
      </c>
      <c r="AU94" s="10">
        <f>IF('[1]Upto Month Current'!$J$41="",0,'[1]Upto Month Current'!$J$41)</f>
        <v>0</v>
      </c>
      <c r="AV94" s="10">
        <v>0</v>
      </c>
      <c r="AW94" s="10">
        <v>0</v>
      </c>
      <c r="AX94" s="10">
        <v>16</v>
      </c>
      <c r="AY94" s="10">
        <v>39</v>
      </c>
      <c r="AZ94" s="10">
        <v>0</v>
      </c>
      <c r="BA94" s="10">
        <f>IF('[1]Upto Month Current'!$J$50="",0,'[1]Upto Month Current'!$J$50)</f>
        <v>0</v>
      </c>
      <c r="BB94" s="10">
        <f>IF('[1]Upto Month Current'!$J$52="",0,'[1]Upto Month Current'!$J$52)</f>
        <v>0</v>
      </c>
      <c r="BC94" s="10">
        <v>3761</v>
      </c>
      <c r="BD94" s="10">
        <v>3761</v>
      </c>
      <c r="BE94" s="10">
        <v>0</v>
      </c>
      <c r="BF94" s="10">
        <v>1918</v>
      </c>
      <c r="BG94" s="10">
        <v>-18676</v>
      </c>
      <c r="BH94" s="10">
        <f>SUM(AE94:BG94)</f>
        <v>75097</v>
      </c>
      <c r="BI94" s="241">
        <f>AD94+BH94</f>
        <v>695602</v>
      </c>
      <c r="BJ94" s="10">
        <v>41</v>
      </c>
      <c r="BK94" s="10">
        <f t="shared" si="1296"/>
        <v>695561</v>
      </c>
      <c r="BM94" s="208"/>
    </row>
    <row r="95" spans="1:66">
      <c r="A95" s="128"/>
      <c r="B95" s="12" t="s">
        <v>341</v>
      </c>
      <c r="C95" s="9">
        <f>IF('Upto Month COPPY'!$J$4="",0,'Upto Month COPPY'!$J$4)</f>
        <v>108979</v>
      </c>
      <c r="D95" s="9">
        <f>IF('Upto Month COPPY'!$J$5="",0,'Upto Month COPPY'!$J$5)</f>
        <v>41459</v>
      </c>
      <c r="E95" s="9">
        <f>IF('Upto Month COPPY'!$J$6="",0,'Upto Month COPPY'!$J$6)</f>
        <v>4272</v>
      </c>
      <c r="F95" s="9">
        <f>IF('Upto Month COPPY'!$J$7="",0,'Upto Month COPPY'!$J$7)</f>
        <v>10215</v>
      </c>
      <c r="G95" s="9">
        <f>IF('Upto Month COPPY'!$J$8="",0,'Upto Month COPPY'!$J$8)</f>
        <v>6120</v>
      </c>
      <c r="H95" s="9">
        <f>IF('Upto Month COPPY'!$J$9="",0,'Upto Month COPPY'!$J$9)</f>
        <v>0</v>
      </c>
      <c r="I95" s="9">
        <f>IF('Upto Month COPPY'!$J$10="",0,'Upto Month COPPY'!$J$10)</f>
        <v>0</v>
      </c>
      <c r="J95" s="9">
        <f>IF('Upto Month COPPY'!$J$11="",0,'Upto Month COPPY'!$J$11)</f>
        <v>0</v>
      </c>
      <c r="K95" s="9">
        <f>IF('Upto Month COPPY'!$J$12="",0,'Upto Month COPPY'!$J$12)</f>
        <v>0</v>
      </c>
      <c r="L95" s="9">
        <f>IF('Upto Month COPPY'!$J$13="",0,'Upto Month COPPY'!$J$13)</f>
        <v>357</v>
      </c>
      <c r="M95" s="9">
        <f>IF('Upto Month COPPY'!$J$14="",0,'Upto Month COPPY'!$J$14)</f>
        <v>6746</v>
      </c>
      <c r="N95" s="9">
        <f>IF('Upto Month COPPY'!$J$15="",0,'Upto Month COPPY'!$J$15)</f>
        <v>4660</v>
      </c>
      <c r="O95" s="9">
        <f>IF('Upto Month COPPY'!$J$16="",0,'Upto Month COPPY'!$J$16)</f>
        <v>800</v>
      </c>
      <c r="P95" s="9">
        <f>IF('Upto Month COPPY'!$J$17="",0,'Upto Month COPPY'!$J$17)</f>
        <v>4140</v>
      </c>
      <c r="Q95" s="9">
        <f>IF('Upto Month COPPY'!$J$18="",0,'Upto Month COPPY'!$J$18)</f>
        <v>0</v>
      </c>
      <c r="R95" s="9">
        <f>IF('Upto Month COPPY'!$J$21="",0,'Upto Month COPPY'!$J$21)</f>
        <v>796</v>
      </c>
      <c r="S95" s="9">
        <f>IF('Upto Month COPPY'!$J$26="",0,'Upto Month COPPY'!$J$26)</f>
        <v>173351</v>
      </c>
      <c r="T95" s="9">
        <f>IF('Upto Month COPPY'!$J$27="",0,'Upto Month COPPY'!$J$27)</f>
        <v>199136</v>
      </c>
      <c r="U95" s="9">
        <f>IF('Upto Month COPPY'!$J$30="",0,'Upto Month COPPY'!$J$30)</f>
        <v>0</v>
      </c>
      <c r="V95" s="9">
        <f>IF('Upto Month COPPY'!$J$35="",0,'Upto Month COPPY'!$J$35)</f>
        <v>0</v>
      </c>
      <c r="W95" s="9">
        <f>IF('Upto Month COPPY'!$J$39="",0,'Upto Month COPPY'!$J$39)</f>
        <v>0</v>
      </c>
      <c r="X95" s="9">
        <f>IF('Upto Month COPPY'!$J$40="",0,'Upto Month COPPY'!$J$40)</f>
        <v>0</v>
      </c>
      <c r="Y95" s="9">
        <f>IF('Upto Month COPPY'!$J$42="",0,'Upto Month COPPY'!$J$42)</f>
        <v>0</v>
      </c>
      <c r="Z95" s="9">
        <f>IF('Upto Month COPPY'!$J$43="",0,'Upto Month COPPY'!$J$43)</f>
        <v>0</v>
      </c>
      <c r="AA95" s="9">
        <f>IF('Upto Month COPPY'!$J$44="",0,'Upto Month COPPY'!$J$44)</f>
        <v>0</v>
      </c>
      <c r="AB95" s="9">
        <f>IF('Upto Month COPPY'!$J$48="",0,'Upto Month COPPY'!$J$48)</f>
        <v>0</v>
      </c>
      <c r="AC95" s="9">
        <f>IF('Upto Month COPPY'!$J$51="",0,'Upto Month COPPY'!$J$51)</f>
        <v>0</v>
      </c>
      <c r="AD95" s="264">
        <f t="shared" ref="AD95:AD96" si="1297">SUM(C95:AC95)</f>
        <v>561031</v>
      </c>
      <c r="AE95" s="9">
        <f>IF('Upto Month COPPY'!$J$19="",0,'Upto Month COPPY'!$J$19)</f>
        <v>121</v>
      </c>
      <c r="AF95" s="9">
        <f>IF('Upto Month COPPY'!$J$20="",0,'Upto Month COPPY'!$J$20)</f>
        <v>5</v>
      </c>
      <c r="AG95" s="9">
        <f>IF('Upto Month COPPY'!$J$22="",0,'Upto Month COPPY'!$J$22)</f>
        <v>460</v>
      </c>
      <c r="AH95" s="9">
        <f>IF('Upto Month COPPY'!$J$23="",0,'Upto Month COPPY'!$J$23)</f>
        <v>0</v>
      </c>
      <c r="AI95" s="9">
        <f>IF('Upto Month COPPY'!$J$24="",0,'Upto Month COPPY'!$J$24)</f>
        <v>0</v>
      </c>
      <c r="AJ95" s="9">
        <f>IF('Upto Month COPPY'!$J$25="",0,'Upto Month COPPY'!$J$25)</f>
        <v>37</v>
      </c>
      <c r="AK95" s="9">
        <f>IF('Upto Month COPPY'!$J$28="",0,'Upto Month COPPY'!$J$28)</f>
        <v>92</v>
      </c>
      <c r="AL95" s="9">
        <f>IF('Upto Month COPPY'!$J$29="",0,'Upto Month COPPY'!$J$29)</f>
        <v>25976</v>
      </c>
      <c r="AM95" s="9">
        <f>IF('Upto Month COPPY'!$J$31="",0,'Upto Month COPPY'!$J$31)</f>
        <v>-4277</v>
      </c>
      <c r="AN95" s="9">
        <f>IF('Upto Month COPPY'!$J$32="",0,'Upto Month COPPY'!$J$32)</f>
        <v>0</v>
      </c>
      <c r="AO95" s="9">
        <f>IF('Upto Month COPPY'!$J$33="",0,'Upto Month COPPY'!$J$33)</f>
        <v>52018</v>
      </c>
      <c r="AP95" s="9">
        <f>IF('Upto Month COPPY'!$J$34="",0,'Upto Month COPPY'!$J$34)</f>
        <v>0</v>
      </c>
      <c r="AQ95" s="9">
        <f>IF('Upto Month COPPY'!$J$36="",0,'Upto Month COPPY'!$J$36)</f>
        <v>0</v>
      </c>
      <c r="AR95" s="9">
        <f>IF('Upto Month COPPY'!$J$37="",0,'Upto Month COPPY'!$J$37)</f>
        <v>0</v>
      </c>
      <c r="AS95" s="9">
        <v>0</v>
      </c>
      <c r="AT95" s="9">
        <f>IF('Upto Month COPPY'!$J$38="",0,'Upto Month COPPY'!$J$38)</f>
        <v>0</v>
      </c>
      <c r="AU95" s="9">
        <f>IF('Upto Month COPPY'!$J$41="",0,'Upto Month COPPY'!$J$41)</f>
        <v>0</v>
      </c>
      <c r="AV95" s="9">
        <v>0</v>
      </c>
      <c r="AW95" s="9">
        <f>IF('Upto Month COPPY'!$J$45="",0,'Upto Month COPPY'!$J$45)</f>
        <v>1492</v>
      </c>
      <c r="AX95" s="9">
        <f>IF('Upto Month COPPY'!$J$46="",0,'Upto Month COPPY'!$J$46)</f>
        <v>0</v>
      </c>
      <c r="AY95" s="9">
        <f>IF('Upto Month COPPY'!$J$47="",0,'Upto Month COPPY'!$J$47)</f>
        <v>207</v>
      </c>
      <c r="AZ95" s="9">
        <f>IF('Upto Month COPPY'!$J$49="",0,'Upto Month COPPY'!$J$49)</f>
        <v>0</v>
      </c>
      <c r="BA95" s="9">
        <f>IF('Upto Month COPPY'!$J$50="",0,'Upto Month COPPY'!$J$50)</f>
        <v>0</v>
      </c>
      <c r="BB95" s="9">
        <f>IF('Upto Month COPPY'!$J$52="",0,'Upto Month COPPY'!$J$52)</f>
        <v>0</v>
      </c>
      <c r="BC95" s="9">
        <f>IF('Upto Month COPPY'!$J$53="",0,'Upto Month COPPY'!$J$53)</f>
        <v>3229</v>
      </c>
      <c r="BD95" s="9">
        <f>IF('Upto Month COPPY'!$J$54="",0,'Upto Month COPPY'!$J$54)</f>
        <v>3222</v>
      </c>
      <c r="BE95" s="9">
        <f>IF('Upto Month COPPY'!$J$55="",0,'Upto Month COPPY'!$J$55)</f>
        <v>0</v>
      </c>
      <c r="BF95" s="9">
        <f>IF('Upto Month COPPY'!$J$56="",0,'Upto Month COPPY'!$J$56)</f>
        <v>2384</v>
      </c>
      <c r="BG95" s="9">
        <f>IF('Upto Month COPPY'!$J$58="",0,'Upto Month COPPY'!$J$58)</f>
        <v>-18725</v>
      </c>
      <c r="BH95" s="9">
        <f>SUM(AE95:BG95)</f>
        <v>66241</v>
      </c>
      <c r="BI95" s="258">
        <f>AD95+BH95</f>
        <v>627272</v>
      </c>
      <c r="BJ95" s="9">
        <f>IF('Upto Month COPPY'!$J$60="",0,'Upto Month COPPY'!$J$60)</f>
        <v>36</v>
      </c>
      <c r="BK95" s="49">
        <f t="shared" ref="BK95:BK96" si="1298">BI95-BJ95</f>
        <v>627236</v>
      </c>
      <c r="BL95">
        <f>'Upto Month COPPY'!$J$61</f>
        <v>627235</v>
      </c>
      <c r="BM95" s="30">
        <f t="shared" ref="BM95:BM99" si="1299">BK95-AD95</f>
        <v>66205</v>
      </c>
    </row>
    <row r="96" spans="1:66">
      <c r="A96" s="128"/>
      <c r="B96" s="180" t="s">
        <v>342</v>
      </c>
      <c r="C96" s="9">
        <f>IF('Upto Month Current'!$J$4="",0,'Upto Month Current'!$J$4)</f>
        <v>105676</v>
      </c>
      <c r="D96" s="9">
        <f>IF('Upto Month Current'!$J$5="",0,'Upto Month Current'!$J$5)</f>
        <v>48704</v>
      </c>
      <c r="E96" s="9">
        <f>IF('Upto Month Current'!$J$6="",0,'Upto Month Current'!$J$6)</f>
        <v>3848</v>
      </c>
      <c r="F96" s="9">
        <f>IF('Upto Month Current'!$J$7="",0,'Upto Month Current'!$J$7)</f>
        <v>10738</v>
      </c>
      <c r="G96" s="9">
        <f>IF('Upto Month Current'!$J$8="",0,'Upto Month Current'!$J$8)</f>
        <v>6192</v>
      </c>
      <c r="H96" s="9">
        <f>IF('Upto Month Current'!$J$9="",0,'Upto Month Current'!$J$9)</f>
        <v>0</v>
      </c>
      <c r="I96" s="9">
        <f>IF('Upto Month Current'!$J$10="",0,'Upto Month Current'!$J$10)</f>
        <v>0</v>
      </c>
      <c r="J96" s="9">
        <f>IF('Upto Month Current'!$J$11="",0,'Upto Month Current'!$J$11)</f>
        <v>11</v>
      </c>
      <c r="K96" s="9">
        <f>IF('Upto Month Current'!$J$12="",0,'Upto Month Current'!$J$12)</f>
        <v>0</v>
      </c>
      <c r="L96" s="9">
        <f>IF('Upto Month Current'!$J$13="",0,'Upto Month Current'!$J$13)</f>
        <v>434</v>
      </c>
      <c r="M96" s="9">
        <f>IF('Upto Month Current'!$J$14="",0,'Upto Month Current'!$J$14)</f>
        <v>6456</v>
      </c>
      <c r="N96" s="9">
        <f>IF('Upto Month Current'!$J$15="",0,'Upto Month Current'!$J$15)</f>
        <v>5471</v>
      </c>
      <c r="O96" s="9">
        <f>IF('Upto Month Current'!$J$16="",0,'Upto Month Current'!$J$16)</f>
        <v>931</v>
      </c>
      <c r="P96" s="9">
        <f>IF('Upto Month Current'!$J$17="",0,'Upto Month Current'!$J$17)</f>
        <v>3317</v>
      </c>
      <c r="Q96" s="9">
        <f>IF('Upto Month Current'!$J$18="",0,'Upto Month Current'!$J$18)</f>
        <v>0</v>
      </c>
      <c r="R96" s="9">
        <f>IF('Upto Month Current'!$J$21="",0,'Upto Month Current'!$J$21)</f>
        <v>561</v>
      </c>
      <c r="S96" s="9">
        <f>IF('Upto Month Current'!$J$26="",0,'Upto Month Current'!$J$26)</f>
        <v>190251</v>
      </c>
      <c r="T96" s="9">
        <f>IF('Upto Month Current'!$J$27="",0,'Upto Month Current'!$J$27)</f>
        <v>347186</v>
      </c>
      <c r="U96" s="9">
        <f>IF('Upto Month Current'!$J$30="",0,'Upto Month Current'!$J$30)</f>
        <v>0</v>
      </c>
      <c r="V96" s="9">
        <f>IF('Upto Month Current'!$J$35="",0,'Upto Month Current'!$J$35)</f>
        <v>0</v>
      </c>
      <c r="W96" s="9">
        <f>IF('Upto Month Current'!$J$39="",0,'Upto Month Current'!$J$39)</f>
        <v>0</v>
      </c>
      <c r="X96" s="9">
        <f>IF('Upto Month Current'!$J$40="",0,'Upto Month Current'!$J$40)</f>
        <v>0</v>
      </c>
      <c r="Y96" s="9">
        <f>IF('Upto Month Current'!$J$42="",0,'Upto Month Current'!$J$42)</f>
        <v>0</v>
      </c>
      <c r="Z96" s="9">
        <f>IF('Upto Month Current'!$J$43="",0,'Upto Month Current'!$J$43)</f>
        <v>0</v>
      </c>
      <c r="AA96" s="9">
        <f>IF('Upto Month Current'!$J$44="",0,'Upto Month Current'!$J$44)</f>
        <v>0</v>
      </c>
      <c r="AB96" s="9">
        <f>IF('Upto Month Current'!$J$48="",0,'Upto Month Current'!$J$48)</f>
        <v>0</v>
      </c>
      <c r="AC96" s="9">
        <f>IF('Upto Month Current'!$J$51="",0,'Upto Month Current'!$J$51)</f>
        <v>0</v>
      </c>
      <c r="AD96" s="264">
        <f t="shared" si="1297"/>
        <v>729776</v>
      </c>
      <c r="AE96" s="9">
        <f>IF('Upto Month Current'!$J$19="",0,'Upto Month Current'!$J$19)</f>
        <v>455</v>
      </c>
      <c r="AF96" s="9">
        <f>IF('Upto Month Current'!$J$20="",0,'Upto Month Current'!$J$20)</f>
        <v>4</v>
      </c>
      <c r="AG96" s="9">
        <f>IF('Upto Month Current'!$J$22="",0,'Upto Month Current'!$J$22)</f>
        <v>687</v>
      </c>
      <c r="AH96" s="9">
        <f>IF('Upto Month Current'!$J$23="",0,'Upto Month Current'!$J$23)</f>
        <v>0</v>
      </c>
      <c r="AI96" s="9">
        <f>IF('Upto Month Current'!$J$24="",0,'Upto Month Current'!$J$24)</f>
        <v>0</v>
      </c>
      <c r="AJ96" s="9">
        <f>IF('Upto Month Current'!$J$25="",0,'Upto Month Current'!$J$25)</f>
        <v>119</v>
      </c>
      <c r="AK96" s="9">
        <f>IF('Upto Month Current'!$J$28="",0,'Upto Month Current'!$J$28)</f>
        <v>157</v>
      </c>
      <c r="AL96" s="9">
        <f>IF('Upto Month Current'!$J$29="",0,'Upto Month Current'!$J$29)</f>
        <v>27603</v>
      </c>
      <c r="AM96" s="9">
        <f>IF('Upto Month Current'!$J$31="",0,'Upto Month Current'!$J$31)</f>
        <v>25039</v>
      </c>
      <c r="AN96" s="9">
        <f>IF('Upto Month Current'!$J$32="",0,'Upto Month Current'!$J$32)</f>
        <v>132</v>
      </c>
      <c r="AO96" s="9">
        <f>IF('Upto Month Current'!$J$33="",0,'Upto Month Current'!$J$33)</f>
        <v>74727</v>
      </c>
      <c r="AP96" s="9">
        <f>IF('Upto Month Current'!$J$34="",0,'Upto Month Current'!$J$34)</f>
        <v>0</v>
      </c>
      <c r="AQ96" s="9">
        <f>IF('Upto Month Current'!$J$36="",0,'Upto Month Current'!$J$36)</f>
        <v>0</v>
      </c>
      <c r="AR96" s="9">
        <f>IF('Upto Month Current'!$J$37="",0,'Upto Month Current'!$J$37)</f>
        <v>0</v>
      </c>
      <c r="AS96" s="9">
        <v>0</v>
      </c>
      <c r="AT96" s="9">
        <f>IF('Upto Month Current'!$J$38="",0,'Upto Month Current'!$J$38)</f>
        <v>0</v>
      </c>
      <c r="AU96" s="9">
        <f>IF('Upto Month Current'!$J$41="",0,'Upto Month Current'!$J$41)</f>
        <v>0</v>
      </c>
      <c r="AV96" s="9">
        <v>0</v>
      </c>
      <c r="AW96" s="9">
        <f>IF('Upto Month Current'!$J$45="",0,'Upto Month Current'!$J$45)</f>
        <v>0</v>
      </c>
      <c r="AX96" s="9">
        <f>IF('Upto Month Current'!$J$46="",0,'Upto Month Current'!$J$46)</f>
        <v>0</v>
      </c>
      <c r="AY96" s="9">
        <f>IF('Upto Month Current'!$J$47="",0,'Upto Month Current'!$J$47)</f>
        <v>83</v>
      </c>
      <c r="AZ96" s="9">
        <f>IF('Upto Month Current'!$J$49="",0,'Upto Month Current'!$J$49)</f>
        <v>0</v>
      </c>
      <c r="BA96" s="9">
        <f>IF('Upto Month Current'!$J$50="",0,'Upto Month Current'!$J$50)</f>
        <v>0</v>
      </c>
      <c r="BB96" s="9">
        <f>IF('Upto Month Current'!$J$52="",0,'Upto Month Current'!$J$52)</f>
        <v>0</v>
      </c>
      <c r="BC96" s="9">
        <f>IF('Upto Month Current'!$J$53="",0,'Upto Month Current'!$J$53)</f>
        <v>6598</v>
      </c>
      <c r="BD96" s="9">
        <f>IF('Upto Month Current'!$J$54="",0,'Upto Month Current'!$J$54)</f>
        <v>6598</v>
      </c>
      <c r="BE96" s="9">
        <f>IF('Upto Month Current'!$J$55="",0,'Upto Month Current'!$J$55)</f>
        <v>0</v>
      </c>
      <c r="BF96" s="9">
        <f>IF('Upto Month Current'!$J$56="",0,'Upto Month Current'!$J$56)</f>
        <v>1757</v>
      </c>
      <c r="BG96" s="9">
        <f>IF('Upto Month Current'!$J$58="",0,'Upto Month Current'!$J$58)</f>
        <v>4676</v>
      </c>
      <c r="BH96" s="9">
        <f>SUM(AE96:BG96)</f>
        <v>148635</v>
      </c>
      <c r="BI96" s="258">
        <f>AD96+BH96</f>
        <v>878411</v>
      </c>
      <c r="BJ96" s="9">
        <f>IF('Upto Month Current'!$J$60="",0,'Upto Month Current'!$J$60)</f>
        <v>0</v>
      </c>
      <c r="BK96" s="49">
        <f t="shared" si="1298"/>
        <v>878411</v>
      </c>
      <c r="BL96">
        <f>'Upto Month Current'!$J$61</f>
        <v>878411</v>
      </c>
      <c r="BM96" s="30">
        <f t="shared" si="1299"/>
        <v>148635</v>
      </c>
    </row>
    <row r="97" spans="1:65">
      <c r="A97" s="128"/>
      <c r="B97" s="5" t="s">
        <v>126</v>
      </c>
      <c r="C97" s="11">
        <f>C96-C94</f>
        <v>8413</v>
      </c>
      <c r="D97" s="11">
        <f t="shared" ref="D97" si="1300">D96-D94</f>
        <v>-699</v>
      </c>
      <c r="E97" s="11">
        <f t="shared" ref="E97" si="1301">E96-E94</f>
        <v>-303</v>
      </c>
      <c r="F97" s="11">
        <f t="shared" ref="F97" si="1302">F96-F94</f>
        <v>554</v>
      </c>
      <c r="G97" s="11">
        <f t="shared" ref="G97" si="1303">G96-G94</f>
        <v>1004</v>
      </c>
      <c r="H97" s="11">
        <f t="shared" ref="H97" si="1304">H96-H94</f>
        <v>0</v>
      </c>
      <c r="I97" s="11">
        <f t="shared" ref="I97" si="1305">I96-I94</f>
        <v>0</v>
      </c>
      <c r="J97" s="11">
        <f t="shared" ref="J97" si="1306">J96-J94</f>
        <v>11</v>
      </c>
      <c r="K97" s="11">
        <f t="shared" ref="K97" si="1307">K96-K94</f>
        <v>0</v>
      </c>
      <c r="L97" s="11">
        <f t="shared" ref="L97" si="1308">L96-L94</f>
        <v>23</v>
      </c>
      <c r="M97" s="11">
        <f t="shared" ref="M97" si="1309">M96-M94</f>
        <v>59</v>
      </c>
      <c r="N97" s="11">
        <f t="shared" ref="N97" si="1310">N96-N94</f>
        <v>608</v>
      </c>
      <c r="O97" s="11">
        <f t="shared" ref="O97" si="1311">O96-O94</f>
        <v>569</v>
      </c>
      <c r="P97" s="11">
        <f t="shared" ref="P97" si="1312">P96-P94</f>
        <v>124</v>
      </c>
      <c r="Q97" s="11">
        <f t="shared" ref="Q97" si="1313">Q96-Q94</f>
        <v>0</v>
      </c>
      <c r="R97" s="11">
        <f t="shared" ref="R97" si="1314">R96-R94</f>
        <v>-4</v>
      </c>
      <c r="S97" s="11">
        <f t="shared" ref="S97" si="1315">S96-S94</f>
        <v>17826</v>
      </c>
      <c r="T97" s="11">
        <f t="shared" ref="T97:U97" si="1316">T96-T94</f>
        <v>81086</v>
      </c>
      <c r="U97" s="11">
        <f t="shared" si="1316"/>
        <v>0</v>
      </c>
      <c r="V97" s="9">
        <f t="shared" ref="V97" si="1317">V96-V94</f>
        <v>0</v>
      </c>
      <c r="W97" s="11">
        <f t="shared" ref="W97" si="1318">W96-W94</f>
        <v>0</v>
      </c>
      <c r="X97" s="11">
        <f t="shared" ref="X97" si="1319">X96-X94</f>
        <v>0</v>
      </c>
      <c r="Y97" s="11">
        <f t="shared" ref="Y97" si="1320">Y96-Y94</f>
        <v>0</v>
      </c>
      <c r="Z97" s="11">
        <f t="shared" ref="Z97" si="1321">Z96-Z94</f>
        <v>0</v>
      </c>
      <c r="AA97" s="11">
        <f t="shared" ref="AA97:AD97" si="1322">AA96-AA94</f>
        <v>0</v>
      </c>
      <c r="AB97" s="11">
        <f t="shared" ref="AB97" si="1323">AB96-AB94</f>
        <v>0</v>
      </c>
      <c r="AC97" s="9">
        <f t="shared" si="1322"/>
        <v>0</v>
      </c>
      <c r="AD97" s="9">
        <f t="shared" si="1322"/>
        <v>109271</v>
      </c>
      <c r="AE97" s="11">
        <f t="shared" ref="AE97" si="1324">AE96-AE94</f>
        <v>429</v>
      </c>
      <c r="AF97" s="11">
        <f t="shared" ref="AF97" si="1325">AF96-AF94</f>
        <v>-4</v>
      </c>
      <c r="AG97" s="11">
        <f t="shared" ref="AG97" si="1326">AG96-AG94</f>
        <v>93</v>
      </c>
      <c r="AH97" s="11">
        <f t="shared" ref="AH97" si="1327">AH96-AH94</f>
        <v>0</v>
      </c>
      <c r="AI97" s="11">
        <f t="shared" ref="AI97" si="1328">AI96-AI94</f>
        <v>0</v>
      </c>
      <c r="AJ97" s="11">
        <f t="shared" ref="AJ97" si="1329">AJ96-AJ94</f>
        <v>84</v>
      </c>
      <c r="AK97" s="11">
        <f t="shared" ref="AK97" si="1330">AK96-AK94</f>
        <v>70</v>
      </c>
      <c r="AL97" s="11">
        <f t="shared" ref="AL97" si="1331">AL96-AL94</f>
        <v>5756</v>
      </c>
      <c r="AM97" s="11">
        <f t="shared" ref="AM97" si="1332">AM96-AM94</f>
        <v>24289</v>
      </c>
      <c r="AN97" s="11">
        <f t="shared" ref="AN97" si="1333">AN96-AN94</f>
        <v>114</v>
      </c>
      <c r="AO97" s="9">
        <f t="shared" ref="AO97" si="1334">AO96-AO94</f>
        <v>13814</v>
      </c>
      <c r="AP97" s="11">
        <f t="shared" ref="AP97" si="1335">AP96-AP94</f>
        <v>0</v>
      </c>
      <c r="AQ97" s="9">
        <f t="shared" ref="AQ97" si="1336">AQ96-AQ94</f>
        <v>0</v>
      </c>
      <c r="AR97" s="11">
        <f t="shared" ref="AR97" si="1337">AR96-AR94</f>
        <v>0</v>
      </c>
      <c r="AS97" s="11">
        <f t="shared" ref="AS97" si="1338">AS96-AS94</f>
        <v>0</v>
      </c>
      <c r="AT97" s="11">
        <f t="shared" ref="AT97" si="1339">AT96-AT94</f>
        <v>0</v>
      </c>
      <c r="AU97" s="11">
        <f t="shared" ref="AU97" si="1340">AU96-AU94</f>
        <v>0</v>
      </c>
      <c r="AV97" s="11">
        <f t="shared" ref="AV97" si="1341">AV96-AV94</f>
        <v>0</v>
      </c>
      <c r="AW97" s="11">
        <f t="shared" ref="AW97" si="1342">AW96-AW94</f>
        <v>0</v>
      </c>
      <c r="AX97" s="11">
        <f t="shared" ref="AX97" si="1343">AX96-AX94</f>
        <v>-16</v>
      </c>
      <c r="AY97" s="11">
        <f t="shared" ref="AY97" si="1344">AY96-AY94</f>
        <v>44</v>
      </c>
      <c r="AZ97" s="11">
        <f t="shared" ref="AZ97" si="1345">AZ96-AZ94</f>
        <v>0</v>
      </c>
      <c r="BA97" s="11">
        <f t="shared" ref="BA97" si="1346">BA96-BA94</f>
        <v>0</v>
      </c>
      <c r="BB97" s="9">
        <f t="shared" ref="BB97" si="1347">BB96-BB94</f>
        <v>0</v>
      </c>
      <c r="BC97" s="11">
        <f t="shared" ref="BC97" si="1348">BC96-BC94</f>
        <v>2837</v>
      </c>
      <c r="BD97" s="11">
        <f t="shared" ref="BD97" si="1349">BD96-BD94</f>
        <v>2837</v>
      </c>
      <c r="BE97" s="11">
        <f t="shared" ref="BE97" si="1350">BE96-BE94</f>
        <v>0</v>
      </c>
      <c r="BF97" s="11">
        <f t="shared" ref="BF97" si="1351">BF96-BF94</f>
        <v>-161</v>
      </c>
      <c r="BG97" s="11">
        <f t="shared" ref="BG97:BH97" si="1352">BG96-BG94</f>
        <v>23352</v>
      </c>
      <c r="BH97" s="9">
        <f t="shared" si="1352"/>
        <v>73538</v>
      </c>
      <c r="BI97" s="9">
        <f t="shared" ref="BI97" si="1353">BI96-BI94</f>
        <v>182809</v>
      </c>
      <c r="BJ97" s="11">
        <f t="shared" ref="BJ97:BK97" si="1354">BJ96-BJ94</f>
        <v>-41</v>
      </c>
      <c r="BK97" s="49">
        <f t="shared" si="1354"/>
        <v>182850</v>
      </c>
      <c r="BM97" s="30">
        <f t="shared" si="1299"/>
        <v>73579</v>
      </c>
    </row>
    <row r="98" spans="1:65">
      <c r="A98" s="128"/>
      <c r="B98" s="5" t="s">
        <v>127</v>
      </c>
      <c r="C98" s="13">
        <f>C97/C94</f>
        <v>8.6497434790207994E-2</v>
      </c>
      <c r="D98" s="13">
        <f t="shared" ref="D98" si="1355">D97/D94</f>
        <v>-1.4148938323583589E-2</v>
      </c>
      <c r="E98" s="13">
        <f t="shared" ref="E98" si="1356">E97/E94</f>
        <v>-7.2994459166465908E-2</v>
      </c>
      <c r="F98" s="13">
        <f t="shared" ref="F98" si="1357">F97/F94</f>
        <v>5.4399057344854673E-2</v>
      </c>
      <c r="G98" s="13">
        <f t="shared" ref="G98" si="1358">G97/G94</f>
        <v>0.19352351580570548</v>
      </c>
      <c r="H98" s="13" t="e">
        <f t="shared" ref="H98" si="1359">H97/H94</f>
        <v>#DIV/0!</v>
      </c>
      <c r="I98" s="13" t="e">
        <f t="shared" ref="I98" si="1360">I97/I94</f>
        <v>#DIV/0!</v>
      </c>
      <c r="J98" s="13" t="e">
        <f t="shared" ref="J98" si="1361">J97/J94</f>
        <v>#DIV/0!</v>
      </c>
      <c r="K98" s="13" t="e">
        <f t="shared" ref="K98" si="1362">K97/K94</f>
        <v>#DIV/0!</v>
      </c>
      <c r="L98" s="13">
        <f t="shared" ref="L98" si="1363">L97/L94</f>
        <v>5.5961070559610707E-2</v>
      </c>
      <c r="M98" s="13">
        <f t="shared" ref="M98" si="1364">M97/M94</f>
        <v>9.223073315616696E-3</v>
      </c>
      <c r="N98" s="13">
        <f t="shared" ref="N98" si="1365">N97/N94</f>
        <v>0.12502570429775858</v>
      </c>
      <c r="O98" s="13">
        <f t="shared" ref="O98" si="1366">O97/O94</f>
        <v>1.5718232044198894</v>
      </c>
      <c r="P98" s="13">
        <f t="shared" ref="P98" si="1367">P97/P94</f>
        <v>3.8834951456310676E-2</v>
      </c>
      <c r="Q98" s="13" t="e">
        <f t="shared" ref="Q98" si="1368">Q97/Q94</f>
        <v>#DIV/0!</v>
      </c>
      <c r="R98" s="13">
        <f t="shared" ref="R98" si="1369">R97/R94</f>
        <v>-7.0796460176991149E-3</v>
      </c>
      <c r="S98" s="13">
        <f t="shared" ref="S98" si="1370">S97/S94</f>
        <v>0.10338408003479774</v>
      </c>
      <c r="T98" s="13">
        <f t="shared" ref="T98:U98" si="1371">T97/T94</f>
        <v>0.30472003006388576</v>
      </c>
      <c r="U98" s="13" t="e">
        <f t="shared" si="1371"/>
        <v>#DIV/0!</v>
      </c>
      <c r="V98" s="160" t="e">
        <f t="shared" ref="V98" si="1372">V97/V94</f>
        <v>#DIV/0!</v>
      </c>
      <c r="W98" s="13" t="e">
        <f t="shared" ref="W98" si="1373">W97/W94</f>
        <v>#DIV/0!</v>
      </c>
      <c r="X98" s="13" t="e">
        <f t="shared" ref="X98" si="1374">X97/X94</f>
        <v>#DIV/0!</v>
      </c>
      <c r="Y98" s="13" t="e">
        <f t="shared" ref="Y98" si="1375">Y97/Y94</f>
        <v>#DIV/0!</v>
      </c>
      <c r="Z98" s="13" t="e">
        <f t="shared" ref="Z98" si="1376">Z97/Z94</f>
        <v>#DIV/0!</v>
      </c>
      <c r="AA98" s="13" t="e">
        <f t="shared" ref="AA98:AD98" si="1377">AA97/AA94</f>
        <v>#DIV/0!</v>
      </c>
      <c r="AB98" s="13" t="e">
        <f t="shared" ref="AB98" si="1378">AB97/AB94</f>
        <v>#DIV/0!</v>
      </c>
      <c r="AC98" s="160" t="e">
        <f t="shared" si="1377"/>
        <v>#DIV/0!</v>
      </c>
      <c r="AD98" s="160">
        <f t="shared" si="1377"/>
        <v>0.17610011200554387</v>
      </c>
      <c r="AE98" s="13">
        <f t="shared" ref="AE98" si="1379">AE97/AE94</f>
        <v>16.5</v>
      </c>
      <c r="AF98" s="13">
        <f t="shared" ref="AF98" si="1380">AF97/AF94</f>
        <v>-0.5</v>
      </c>
      <c r="AG98" s="13">
        <f t="shared" ref="AG98" si="1381">AG97/AG94</f>
        <v>0.15656565656565657</v>
      </c>
      <c r="AH98" s="13" t="e">
        <f t="shared" ref="AH98" si="1382">AH97/AH94</f>
        <v>#DIV/0!</v>
      </c>
      <c r="AI98" s="13" t="e">
        <f t="shared" ref="AI98" si="1383">AI97/AI94</f>
        <v>#DIV/0!</v>
      </c>
      <c r="AJ98" s="13">
        <f t="shared" ref="AJ98" si="1384">AJ97/AJ94</f>
        <v>2.4</v>
      </c>
      <c r="AK98" s="13">
        <f t="shared" ref="AK98" si="1385">AK97/AK94</f>
        <v>0.8045977011494253</v>
      </c>
      <c r="AL98" s="13">
        <f t="shared" ref="AL98" si="1386">AL97/AL94</f>
        <v>0.2634686684670664</v>
      </c>
      <c r="AM98" s="13">
        <f t="shared" ref="AM98" si="1387">AM97/AM94</f>
        <v>32.385333333333335</v>
      </c>
      <c r="AN98" s="13">
        <f t="shared" ref="AN98" si="1388">AN97/AN94</f>
        <v>6.333333333333333</v>
      </c>
      <c r="AO98" s="160">
        <f t="shared" ref="AO98" si="1389">AO97/AO94</f>
        <v>0.22678246023016432</v>
      </c>
      <c r="AP98" s="13" t="e">
        <f t="shared" ref="AP98" si="1390">AP97/AP94</f>
        <v>#DIV/0!</v>
      </c>
      <c r="AQ98" s="160" t="e">
        <f t="shared" ref="AQ98" si="1391">AQ97/AQ94</f>
        <v>#DIV/0!</v>
      </c>
      <c r="AR98" s="13" t="e">
        <f t="shared" ref="AR98" si="1392">AR97/AR94</f>
        <v>#DIV/0!</v>
      </c>
      <c r="AS98" s="13" t="e">
        <f t="shared" ref="AS98" si="1393">AS97/AS94</f>
        <v>#DIV/0!</v>
      </c>
      <c r="AT98" s="13" t="e">
        <f t="shared" ref="AT98" si="1394">AT97/AT94</f>
        <v>#DIV/0!</v>
      </c>
      <c r="AU98" s="13" t="e">
        <f t="shared" ref="AU98" si="1395">AU97/AU94</f>
        <v>#DIV/0!</v>
      </c>
      <c r="AV98" s="13" t="e">
        <f t="shared" ref="AV98" si="1396">AV97/AV94</f>
        <v>#DIV/0!</v>
      </c>
      <c r="AW98" s="13" t="e">
        <f t="shared" ref="AW98" si="1397">AW97/AW94</f>
        <v>#DIV/0!</v>
      </c>
      <c r="AX98" s="13">
        <f t="shared" ref="AX98" si="1398">AX97/AX94</f>
        <v>-1</v>
      </c>
      <c r="AY98" s="13">
        <f t="shared" ref="AY98" si="1399">AY97/AY94</f>
        <v>1.1282051282051282</v>
      </c>
      <c r="AZ98" s="13" t="e">
        <f t="shared" ref="AZ98" si="1400">AZ97/AZ94</f>
        <v>#DIV/0!</v>
      </c>
      <c r="BA98" s="13" t="e">
        <f t="shared" ref="BA98" si="1401">BA97/BA94</f>
        <v>#DIV/0!</v>
      </c>
      <c r="BB98" s="160" t="e">
        <f t="shared" ref="BB98" si="1402">BB97/BB94</f>
        <v>#DIV/0!</v>
      </c>
      <c r="BC98" s="13">
        <f t="shared" ref="BC98" si="1403">BC97/BC94</f>
        <v>0.75432065939909598</v>
      </c>
      <c r="BD98" s="13">
        <f t="shared" ref="BD98" si="1404">BD97/BD94</f>
        <v>0.75432065939909598</v>
      </c>
      <c r="BE98" s="13" t="e">
        <f t="shared" ref="BE98" si="1405">BE97/BE94</f>
        <v>#DIV/0!</v>
      </c>
      <c r="BF98" s="13">
        <f t="shared" ref="BF98" si="1406">BF97/BF94</f>
        <v>-8.3941605839416053E-2</v>
      </c>
      <c r="BG98" s="13">
        <f t="shared" ref="BG98:BH98" si="1407">BG97/BG94</f>
        <v>-1.2503748125937031</v>
      </c>
      <c r="BH98" s="160">
        <f t="shared" si="1407"/>
        <v>0.97924018269704516</v>
      </c>
      <c r="BI98" s="160">
        <f t="shared" ref="BI98" si="1408">BI97/BI94</f>
        <v>0.26280689244711775</v>
      </c>
      <c r="BJ98" s="13">
        <f t="shared" ref="BJ98:BK98" si="1409">BJ97/BJ94</f>
        <v>-1</v>
      </c>
      <c r="BK98" s="50">
        <f t="shared" si="1409"/>
        <v>0.26288132888416688</v>
      </c>
      <c r="BM98" s="160" t="e">
        <f t="shared" ref="BM98" si="1410">BM97/BM94</f>
        <v>#DIV/0!</v>
      </c>
    </row>
    <row r="99" spans="1:65">
      <c r="A99" s="128"/>
      <c r="B99" s="5" t="s">
        <v>128</v>
      </c>
      <c r="C99" s="11">
        <f>C96-C95</f>
        <v>-3303</v>
      </c>
      <c r="D99" s="11">
        <f t="shared" ref="D99:BK99" si="1411">D96-D95</f>
        <v>7245</v>
      </c>
      <c r="E99" s="11">
        <f t="shared" si="1411"/>
        <v>-424</v>
      </c>
      <c r="F99" s="11">
        <f t="shared" si="1411"/>
        <v>523</v>
      </c>
      <c r="G99" s="11">
        <f t="shared" si="1411"/>
        <v>72</v>
      </c>
      <c r="H99" s="11">
        <f t="shared" si="1411"/>
        <v>0</v>
      </c>
      <c r="I99" s="11">
        <f t="shared" si="1411"/>
        <v>0</v>
      </c>
      <c r="J99" s="11">
        <f t="shared" si="1411"/>
        <v>11</v>
      </c>
      <c r="K99" s="11">
        <f t="shared" si="1411"/>
        <v>0</v>
      </c>
      <c r="L99" s="11">
        <f t="shared" si="1411"/>
        <v>77</v>
      </c>
      <c r="M99" s="11">
        <f t="shared" si="1411"/>
        <v>-290</v>
      </c>
      <c r="N99" s="11">
        <f t="shared" si="1411"/>
        <v>811</v>
      </c>
      <c r="O99" s="11">
        <f t="shared" si="1411"/>
        <v>131</v>
      </c>
      <c r="P99" s="11">
        <f t="shared" si="1411"/>
        <v>-823</v>
      </c>
      <c r="Q99" s="11">
        <f t="shared" si="1411"/>
        <v>0</v>
      </c>
      <c r="R99" s="11">
        <f t="shared" si="1411"/>
        <v>-235</v>
      </c>
      <c r="S99" s="11">
        <f t="shared" si="1411"/>
        <v>16900</v>
      </c>
      <c r="T99" s="11">
        <f t="shared" si="1411"/>
        <v>148050</v>
      </c>
      <c r="U99" s="11">
        <f t="shared" ref="U99" si="1412">U96-U95</f>
        <v>0</v>
      </c>
      <c r="V99" s="9">
        <f t="shared" si="1411"/>
        <v>0</v>
      </c>
      <c r="W99" s="11">
        <f t="shared" si="1411"/>
        <v>0</v>
      </c>
      <c r="X99" s="11">
        <f t="shared" si="1411"/>
        <v>0</v>
      </c>
      <c r="Y99" s="11">
        <f t="shared" si="1411"/>
        <v>0</v>
      </c>
      <c r="Z99" s="11">
        <f t="shared" si="1411"/>
        <v>0</v>
      </c>
      <c r="AA99" s="11">
        <f t="shared" si="1411"/>
        <v>0</v>
      </c>
      <c r="AB99" s="11">
        <f t="shared" ref="AB99" si="1413">AB96-AB95</f>
        <v>0</v>
      </c>
      <c r="AC99" s="9">
        <f t="shared" ref="AC99:AD99" si="1414">AC96-AC95</f>
        <v>0</v>
      </c>
      <c r="AD99" s="9">
        <f t="shared" si="1414"/>
        <v>168745</v>
      </c>
      <c r="AE99" s="11">
        <f t="shared" si="1411"/>
        <v>334</v>
      </c>
      <c r="AF99" s="11">
        <f t="shared" si="1411"/>
        <v>-1</v>
      </c>
      <c r="AG99" s="11">
        <f t="shared" si="1411"/>
        <v>227</v>
      </c>
      <c r="AH99" s="11">
        <f t="shared" si="1411"/>
        <v>0</v>
      </c>
      <c r="AI99" s="11">
        <f t="shared" si="1411"/>
        <v>0</v>
      </c>
      <c r="AJ99" s="11">
        <f t="shared" si="1411"/>
        <v>82</v>
      </c>
      <c r="AK99" s="11">
        <f t="shared" si="1411"/>
        <v>65</v>
      </c>
      <c r="AL99" s="11">
        <f t="shared" si="1411"/>
        <v>1627</v>
      </c>
      <c r="AM99" s="11">
        <f t="shared" si="1411"/>
        <v>29316</v>
      </c>
      <c r="AN99" s="11">
        <f t="shared" si="1411"/>
        <v>132</v>
      </c>
      <c r="AO99" s="9">
        <f t="shared" si="1411"/>
        <v>22709</v>
      </c>
      <c r="AP99" s="11">
        <f t="shared" si="1411"/>
        <v>0</v>
      </c>
      <c r="AQ99" s="9">
        <f t="shared" si="1411"/>
        <v>0</v>
      </c>
      <c r="AR99" s="11">
        <f t="shared" si="1411"/>
        <v>0</v>
      </c>
      <c r="AS99" s="11">
        <f t="shared" si="1411"/>
        <v>0</v>
      </c>
      <c r="AT99" s="11">
        <f t="shared" si="1411"/>
        <v>0</v>
      </c>
      <c r="AU99" s="11">
        <f t="shared" si="1411"/>
        <v>0</v>
      </c>
      <c r="AV99" s="11">
        <f t="shared" si="1411"/>
        <v>0</v>
      </c>
      <c r="AW99" s="11">
        <f t="shared" si="1411"/>
        <v>-1492</v>
      </c>
      <c r="AX99" s="11">
        <f t="shared" si="1411"/>
        <v>0</v>
      </c>
      <c r="AY99" s="11">
        <f t="shared" si="1411"/>
        <v>-124</v>
      </c>
      <c r="AZ99" s="11">
        <f t="shared" si="1411"/>
        <v>0</v>
      </c>
      <c r="BA99" s="11">
        <f t="shared" si="1411"/>
        <v>0</v>
      </c>
      <c r="BB99" s="9">
        <f t="shared" si="1411"/>
        <v>0</v>
      </c>
      <c r="BC99" s="11">
        <f t="shared" si="1411"/>
        <v>3369</v>
      </c>
      <c r="BD99" s="11">
        <f t="shared" si="1411"/>
        <v>3376</v>
      </c>
      <c r="BE99" s="11">
        <f t="shared" si="1411"/>
        <v>0</v>
      </c>
      <c r="BF99" s="11">
        <f t="shared" si="1411"/>
        <v>-627</v>
      </c>
      <c r="BG99" s="11">
        <f t="shared" si="1411"/>
        <v>23401</v>
      </c>
      <c r="BH99" s="9">
        <f t="shared" si="1411"/>
        <v>82394</v>
      </c>
      <c r="BI99" s="9">
        <f t="shared" si="1411"/>
        <v>251139</v>
      </c>
      <c r="BJ99" s="11">
        <f t="shared" si="1411"/>
        <v>-36</v>
      </c>
      <c r="BK99" s="49">
        <f t="shared" si="1411"/>
        <v>251175</v>
      </c>
      <c r="BM99" s="30">
        <f t="shared" si="1299"/>
        <v>82430</v>
      </c>
    </row>
    <row r="100" spans="1:65">
      <c r="A100" s="128"/>
      <c r="B100" s="5" t="s">
        <v>129</v>
      </c>
      <c r="C100" s="13">
        <f>C99/C95</f>
        <v>-3.0308591563512236E-2</v>
      </c>
      <c r="D100" s="13">
        <f t="shared" ref="D100" si="1415">D99/D95</f>
        <v>0.17475095877855232</v>
      </c>
      <c r="E100" s="13">
        <f t="shared" ref="E100" si="1416">E99/E95</f>
        <v>-9.9250936329588021E-2</v>
      </c>
      <c r="F100" s="13">
        <f t="shared" ref="F100" si="1417">F99/F95</f>
        <v>5.1199216837983355E-2</v>
      </c>
      <c r="G100" s="13">
        <f t="shared" ref="G100" si="1418">G99/G95</f>
        <v>1.1764705882352941E-2</v>
      </c>
      <c r="H100" s="13" t="e">
        <f t="shared" ref="H100" si="1419">H99/H95</f>
        <v>#DIV/0!</v>
      </c>
      <c r="I100" s="13" t="e">
        <f t="shared" ref="I100" si="1420">I99/I95</f>
        <v>#DIV/0!</v>
      </c>
      <c r="J100" s="13" t="e">
        <f t="shared" ref="J100" si="1421">J99/J95</f>
        <v>#DIV/0!</v>
      </c>
      <c r="K100" s="13" t="e">
        <f t="shared" ref="K100" si="1422">K99/K95</f>
        <v>#DIV/0!</v>
      </c>
      <c r="L100" s="13">
        <f t="shared" ref="L100" si="1423">L99/L95</f>
        <v>0.21568627450980393</v>
      </c>
      <c r="M100" s="13">
        <f t="shared" ref="M100" si="1424">M99/M95</f>
        <v>-4.2988437592647498E-2</v>
      </c>
      <c r="N100" s="13">
        <f t="shared" ref="N100" si="1425">N99/N95</f>
        <v>0.1740343347639485</v>
      </c>
      <c r="O100" s="13">
        <f t="shared" ref="O100" si="1426">O99/O95</f>
        <v>0.16375000000000001</v>
      </c>
      <c r="P100" s="13">
        <f t="shared" ref="P100" si="1427">P99/P95</f>
        <v>-0.19879227053140097</v>
      </c>
      <c r="Q100" s="13" t="e">
        <f t="shared" ref="Q100" si="1428">Q99/Q95</f>
        <v>#DIV/0!</v>
      </c>
      <c r="R100" s="13">
        <f t="shared" ref="R100" si="1429">R99/R95</f>
        <v>-0.29522613065326631</v>
      </c>
      <c r="S100" s="13">
        <f t="shared" ref="S100" si="1430">S99/S95</f>
        <v>9.7490063512757352E-2</v>
      </c>
      <c r="T100" s="13">
        <f t="shared" ref="T100:U100" si="1431">T99/T95</f>
        <v>0.74346175478065246</v>
      </c>
      <c r="U100" s="13" t="e">
        <f t="shared" si="1431"/>
        <v>#DIV/0!</v>
      </c>
      <c r="V100" s="160" t="e">
        <f t="shared" ref="V100" si="1432">V99/V95</f>
        <v>#DIV/0!</v>
      </c>
      <c r="W100" s="13" t="e">
        <f t="shared" ref="W100" si="1433">W99/W95</f>
        <v>#DIV/0!</v>
      </c>
      <c r="X100" s="13" t="e">
        <f t="shared" ref="X100" si="1434">X99/X95</f>
        <v>#DIV/0!</v>
      </c>
      <c r="Y100" s="13" t="e">
        <f t="shared" ref="Y100" si="1435">Y99/Y95</f>
        <v>#DIV/0!</v>
      </c>
      <c r="Z100" s="13" t="e">
        <f t="shared" ref="Z100" si="1436">Z99/Z95</f>
        <v>#DIV/0!</v>
      </c>
      <c r="AA100" s="13" t="e">
        <f t="shared" ref="AA100:AD100" si="1437">AA99/AA95</f>
        <v>#DIV/0!</v>
      </c>
      <c r="AB100" s="13" t="e">
        <f t="shared" ref="AB100" si="1438">AB99/AB95</f>
        <v>#DIV/0!</v>
      </c>
      <c r="AC100" s="160" t="e">
        <f t="shared" si="1437"/>
        <v>#DIV/0!</v>
      </c>
      <c r="AD100" s="160">
        <f t="shared" si="1437"/>
        <v>0.30077660592730171</v>
      </c>
      <c r="AE100" s="13">
        <f t="shared" ref="AE100" si="1439">AE99/AE95</f>
        <v>2.7603305785123968</v>
      </c>
      <c r="AF100" s="13">
        <f t="shared" ref="AF100" si="1440">AF99/AF95</f>
        <v>-0.2</v>
      </c>
      <c r="AG100" s="13">
        <f t="shared" ref="AG100" si="1441">AG99/AG95</f>
        <v>0.4934782608695652</v>
      </c>
      <c r="AH100" s="13" t="e">
        <f t="shared" ref="AH100" si="1442">AH99/AH95</f>
        <v>#DIV/0!</v>
      </c>
      <c r="AI100" s="13" t="e">
        <f t="shared" ref="AI100" si="1443">AI99/AI95</f>
        <v>#DIV/0!</v>
      </c>
      <c r="AJ100" s="13">
        <f t="shared" ref="AJ100" si="1444">AJ99/AJ95</f>
        <v>2.2162162162162162</v>
      </c>
      <c r="AK100" s="13">
        <f t="shared" ref="AK100" si="1445">AK99/AK95</f>
        <v>0.70652173913043481</v>
      </c>
      <c r="AL100" s="13">
        <f t="shared" ref="AL100" si="1446">AL99/AL95</f>
        <v>6.2634739759778263E-2</v>
      </c>
      <c r="AM100" s="13">
        <f t="shared" ref="AM100" si="1447">AM99/AM95</f>
        <v>-6.8543371522094922</v>
      </c>
      <c r="AN100" s="13" t="e">
        <f t="shared" ref="AN100" si="1448">AN99/AN95</f>
        <v>#DIV/0!</v>
      </c>
      <c r="AO100" s="160">
        <f t="shared" ref="AO100" si="1449">AO99/AO95</f>
        <v>0.43656042139259488</v>
      </c>
      <c r="AP100" s="13" t="e">
        <f t="shared" ref="AP100" si="1450">AP99/AP95</f>
        <v>#DIV/0!</v>
      </c>
      <c r="AQ100" s="160" t="e">
        <f t="shared" ref="AQ100" si="1451">AQ99/AQ95</f>
        <v>#DIV/0!</v>
      </c>
      <c r="AR100" s="13" t="e">
        <f t="shared" ref="AR100" si="1452">AR99/AR95</f>
        <v>#DIV/0!</v>
      </c>
      <c r="AS100" s="13" t="e">
        <f t="shared" ref="AS100" si="1453">AS99/AS95</f>
        <v>#DIV/0!</v>
      </c>
      <c r="AT100" s="13" t="e">
        <f t="shared" ref="AT100" si="1454">AT99/AT95</f>
        <v>#DIV/0!</v>
      </c>
      <c r="AU100" s="13" t="e">
        <f t="shared" ref="AU100" si="1455">AU99/AU95</f>
        <v>#DIV/0!</v>
      </c>
      <c r="AV100" s="13" t="e">
        <f t="shared" ref="AV100" si="1456">AV99/AV95</f>
        <v>#DIV/0!</v>
      </c>
      <c r="AW100" s="13">
        <f t="shared" ref="AW100" si="1457">AW99/AW95</f>
        <v>-1</v>
      </c>
      <c r="AX100" s="13" t="e">
        <f t="shared" ref="AX100" si="1458">AX99/AX95</f>
        <v>#DIV/0!</v>
      </c>
      <c r="AY100" s="13">
        <f t="shared" ref="AY100" si="1459">AY99/AY95</f>
        <v>-0.59903381642512077</v>
      </c>
      <c r="AZ100" s="13" t="e">
        <f t="shared" ref="AZ100" si="1460">AZ99/AZ95</f>
        <v>#DIV/0!</v>
      </c>
      <c r="BA100" s="13" t="e">
        <f t="shared" ref="BA100" si="1461">BA99/BA95</f>
        <v>#DIV/0!</v>
      </c>
      <c r="BB100" s="160" t="e">
        <f t="shared" ref="BB100" si="1462">BB99/BB95</f>
        <v>#DIV/0!</v>
      </c>
      <c r="BC100" s="13">
        <f t="shared" ref="BC100" si="1463">BC99/BC95</f>
        <v>1.0433570764942706</v>
      </c>
      <c r="BD100" s="13">
        <f t="shared" ref="BD100" si="1464">BD99/BD95</f>
        <v>1.047796399751707</v>
      </c>
      <c r="BE100" s="13" t="e">
        <f t="shared" ref="BE100" si="1465">BE99/BE95</f>
        <v>#DIV/0!</v>
      </c>
      <c r="BF100" s="13">
        <f t="shared" ref="BF100" si="1466">BF99/BF95</f>
        <v>-0.26300335570469796</v>
      </c>
      <c r="BG100" s="13">
        <f t="shared" ref="BG100:BH100" si="1467">BG99/BG95</f>
        <v>-1.2497196261682244</v>
      </c>
      <c r="BH100" s="160">
        <f t="shared" si="1467"/>
        <v>1.2438519949879985</v>
      </c>
      <c r="BI100" s="160">
        <f t="shared" ref="BI100" si="1468">BI99/BI95</f>
        <v>0.40036698593273734</v>
      </c>
      <c r="BJ100" s="13">
        <f t="shared" ref="BJ100:BK100" si="1469">BJ99/BJ95</f>
        <v>-1</v>
      </c>
      <c r="BK100" s="50">
        <f t="shared" si="1469"/>
        <v>0.4004473595265578</v>
      </c>
      <c r="BM100" s="14">
        <f t="shared" ref="BM100" si="1470">BM99/BM95</f>
        <v>1.2450721244618987</v>
      </c>
    </row>
    <row r="101" spans="1:65">
      <c r="A101" s="128"/>
      <c r="B101" s="5" t="s">
        <v>326</v>
      </c>
      <c r="C101" s="126">
        <f>C96/C93</f>
        <v>0.86915326726158659</v>
      </c>
      <c r="D101" s="126">
        <f t="shared" ref="D101:BK101" si="1471">D96/D93</f>
        <v>0.86049469964664316</v>
      </c>
      <c r="E101" s="126">
        <f t="shared" si="1471"/>
        <v>0.90095996253804733</v>
      </c>
      <c r="F101" s="126">
        <f t="shared" si="1471"/>
        <v>0.8809582410370006</v>
      </c>
      <c r="G101" s="126">
        <f t="shared" si="1471"/>
        <v>0.88482423549585598</v>
      </c>
      <c r="H101" s="126" t="e">
        <f t="shared" si="1471"/>
        <v>#DIV/0!</v>
      </c>
      <c r="I101" s="126" t="e">
        <f t="shared" si="1471"/>
        <v>#DIV/0!</v>
      </c>
      <c r="J101" s="126" t="e">
        <f t="shared" si="1471"/>
        <v>#DIV/0!</v>
      </c>
      <c r="K101" s="126" t="e">
        <f t="shared" si="1471"/>
        <v>#DIV/0!</v>
      </c>
      <c r="L101" s="126">
        <f t="shared" si="1471"/>
        <v>0.80970149253731338</v>
      </c>
      <c r="M101" s="126">
        <f t="shared" si="1471"/>
        <v>0.8451367980102108</v>
      </c>
      <c r="N101" s="126">
        <f t="shared" si="1471"/>
        <v>0.91001330671989356</v>
      </c>
      <c r="O101" s="126">
        <f t="shared" si="1471"/>
        <v>2.0327510917030569</v>
      </c>
      <c r="P101" s="126">
        <f t="shared" si="1471"/>
        <v>0.8017887357988881</v>
      </c>
      <c r="Q101" s="126" t="e">
        <f t="shared" si="1471"/>
        <v>#DIV/0!</v>
      </c>
      <c r="R101" s="126">
        <f t="shared" si="1471"/>
        <v>0.78351955307262566</v>
      </c>
      <c r="S101" s="126">
        <f t="shared" si="1471"/>
        <v>1.051238272055167</v>
      </c>
      <c r="T101" s="126">
        <f t="shared" si="1471"/>
        <v>1.0015895682778715</v>
      </c>
      <c r="U101" s="126" t="e">
        <f t="shared" si="1471"/>
        <v>#DIV/0!</v>
      </c>
      <c r="V101" s="175" t="e">
        <f t="shared" si="1471"/>
        <v>#DIV/0!</v>
      </c>
      <c r="W101" s="126" t="e">
        <f t="shared" si="1471"/>
        <v>#DIV/0!</v>
      </c>
      <c r="X101" s="126" t="e">
        <f t="shared" si="1471"/>
        <v>#DIV/0!</v>
      </c>
      <c r="Y101" s="126" t="e">
        <f t="shared" si="1471"/>
        <v>#DIV/0!</v>
      </c>
      <c r="Z101" s="126" t="e">
        <f t="shared" si="1471"/>
        <v>#DIV/0!</v>
      </c>
      <c r="AA101" s="126" t="e">
        <f t="shared" si="1471"/>
        <v>#DIV/0!</v>
      </c>
      <c r="AB101" s="126" t="e">
        <f t="shared" ref="AB101" si="1472">AB96/AB93</f>
        <v>#DIV/0!</v>
      </c>
      <c r="AC101" s="175" t="e">
        <f t="shared" si="1471"/>
        <v>#DIV/0!</v>
      </c>
      <c r="AD101" s="213">
        <f t="shared" si="1471"/>
        <v>0.97465389166535332</v>
      </c>
      <c r="AE101" s="126">
        <f t="shared" si="1471"/>
        <v>3.226950354609929</v>
      </c>
      <c r="AF101" s="126">
        <f t="shared" si="1471"/>
        <v>1.3333333333333333</v>
      </c>
      <c r="AG101" s="126">
        <f t="shared" si="1471"/>
        <v>0.99854651162790697</v>
      </c>
      <c r="AH101" s="126" t="e">
        <f t="shared" si="1471"/>
        <v>#DIV/0!</v>
      </c>
      <c r="AI101" s="126" t="e">
        <f t="shared" si="1471"/>
        <v>#DIV/0!</v>
      </c>
      <c r="AJ101" s="126">
        <f t="shared" si="1471"/>
        <v>3.2162162162162162</v>
      </c>
      <c r="AK101" s="126">
        <f t="shared" si="1471"/>
        <v>1.0979020979020979</v>
      </c>
      <c r="AL101" s="126">
        <f t="shared" si="1471"/>
        <v>0.94947028068244355</v>
      </c>
      <c r="AM101" s="126">
        <f t="shared" si="1471"/>
        <v>5.5903103371288232</v>
      </c>
      <c r="AN101" s="126">
        <f t="shared" si="1471"/>
        <v>5.5</v>
      </c>
      <c r="AO101" s="175">
        <f t="shared" si="1471"/>
        <v>0.99231136961198307</v>
      </c>
      <c r="AP101" s="126" t="e">
        <f t="shared" si="1471"/>
        <v>#DIV/0!</v>
      </c>
      <c r="AQ101" s="175" t="e">
        <f t="shared" si="1471"/>
        <v>#DIV/0!</v>
      </c>
      <c r="AR101" s="126" t="e">
        <f t="shared" si="1471"/>
        <v>#DIV/0!</v>
      </c>
      <c r="AS101" s="126" t="e">
        <f t="shared" si="1471"/>
        <v>#DIV/0!</v>
      </c>
      <c r="AT101" s="126" t="e">
        <f t="shared" si="1471"/>
        <v>#DIV/0!</v>
      </c>
      <c r="AU101" s="126" t="e">
        <f t="shared" si="1471"/>
        <v>#DIV/0!</v>
      </c>
      <c r="AV101" s="126" t="e">
        <f t="shared" si="1471"/>
        <v>#DIV/0!</v>
      </c>
      <c r="AW101" s="126" t="e">
        <f t="shared" si="1471"/>
        <v>#DIV/0!</v>
      </c>
      <c r="AX101" s="126">
        <f t="shared" si="1471"/>
        <v>0</v>
      </c>
      <c r="AY101" s="126">
        <f t="shared" si="1471"/>
        <v>1.5660377358490567</v>
      </c>
      <c r="AZ101" s="126" t="e">
        <f t="shared" si="1471"/>
        <v>#DIV/0!</v>
      </c>
      <c r="BA101" s="126" t="e">
        <f t="shared" si="1471"/>
        <v>#DIV/0!</v>
      </c>
      <c r="BB101" s="175" t="e">
        <f t="shared" si="1471"/>
        <v>#DIV/0!</v>
      </c>
      <c r="BC101" s="126">
        <f t="shared" si="1471"/>
        <v>1.3248995983935743</v>
      </c>
      <c r="BD101" s="126">
        <f t="shared" si="1471"/>
        <v>1.3259646302250805</v>
      </c>
      <c r="BE101" s="126" t="e">
        <f t="shared" si="1471"/>
        <v>#DIV/0!</v>
      </c>
      <c r="BF101" s="126">
        <f t="shared" si="1471"/>
        <v>0.66326915817289545</v>
      </c>
      <c r="BG101" s="126">
        <f t="shared" si="1471"/>
        <v>0.45204949729311678</v>
      </c>
      <c r="BH101" s="175">
        <f t="shared" si="1471"/>
        <v>1.1182963163596966</v>
      </c>
      <c r="BI101" s="175">
        <f t="shared" si="1471"/>
        <v>0.99630812575283612</v>
      </c>
      <c r="BJ101" s="126">
        <f t="shared" si="1471"/>
        <v>0</v>
      </c>
      <c r="BK101" s="126">
        <f t="shared" si="1471"/>
        <v>0.99634880845706253</v>
      </c>
      <c r="BM101" s="126" t="e">
        <f t="shared" ref="BM101" si="1473">BM96/BM93</f>
        <v>#DIV/0!</v>
      </c>
    </row>
    <row r="102" spans="1:65" s="178" customFormat="1">
      <c r="A102" s="128"/>
      <c r="B102" s="5" t="s">
        <v>327</v>
      </c>
      <c r="C102" s="11">
        <f>C93-C96</f>
        <v>15909</v>
      </c>
      <c r="D102" s="11">
        <f t="shared" ref="D102:BJ102" si="1474">D93-D96</f>
        <v>7896</v>
      </c>
      <c r="E102" s="11">
        <f t="shared" si="1474"/>
        <v>423</v>
      </c>
      <c r="F102" s="11">
        <f t="shared" si="1474"/>
        <v>1451</v>
      </c>
      <c r="G102" s="11">
        <f t="shared" si="1474"/>
        <v>806</v>
      </c>
      <c r="H102" s="11">
        <f t="shared" si="1474"/>
        <v>0</v>
      </c>
      <c r="I102" s="11">
        <f t="shared" si="1474"/>
        <v>0</v>
      </c>
      <c r="J102" s="11">
        <f t="shared" si="1474"/>
        <v>-11</v>
      </c>
      <c r="K102" s="11">
        <f t="shared" si="1474"/>
        <v>0</v>
      </c>
      <c r="L102" s="11">
        <f t="shared" si="1474"/>
        <v>102</v>
      </c>
      <c r="M102" s="11">
        <f t="shared" si="1474"/>
        <v>1183</v>
      </c>
      <c r="N102" s="11">
        <f t="shared" si="1474"/>
        <v>541</v>
      </c>
      <c r="O102" s="11">
        <f t="shared" si="1474"/>
        <v>-473</v>
      </c>
      <c r="P102" s="11">
        <f t="shared" si="1474"/>
        <v>820</v>
      </c>
      <c r="Q102" s="11">
        <f t="shared" si="1474"/>
        <v>0</v>
      </c>
      <c r="R102" s="11">
        <f t="shared" si="1474"/>
        <v>155</v>
      </c>
      <c r="S102" s="11">
        <f t="shared" si="1474"/>
        <v>-9273</v>
      </c>
      <c r="T102" s="11">
        <f t="shared" si="1474"/>
        <v>-551</v>
      </c>
      <c r="U102" s="11">
        <f t="shared" si="1474"/>
        <v>0</v>
      </c>
      <c r="V102" s="11">
        <f t="shared" si="1474"/>
        <v>0</v>
      </c>
      <c r="W102" s="11">
        <f t="shared" si="1474"/>
        <v>0</v>
      </c>
      <c r="X102" s="11">
        <f t="shared" si="1474"/>
        <v>0</v>
      </c>
      <c r="Y102" s="11">
        <f t="shared" si="1474"/>
        <v>0</v>
      </c>
      <c r="Z102" s="11">
        <f t="shared" si="1474"/>
        <v>0</v>
      </c>
      <c r="AA102" s="11">
        <f t="shared" si="1474"/>
        <v>0</v>
      </c>
      <c r="AB102" s="11">
        <f t="shared" si="1474"/>
        <v>0</v>
      </c>
      <c r="AC102" s="11">
        <f t="shared" si="1474"/>
        <v>0</v>
      </c>
      <c r="AD102" s="11">
        <f t="shared" si="1474"/>
        <v>18978</v>
      </c>
      <c r="AE102" s="11">
        <f t="shared" si="1474"/>
        <v>-314</v>
      </c>
      <c r="AF102" s="11">
        <f t="shared" si="1474"/>
        <v>-1</v>
      </c>
      <c r="AG102" s="11">
        <f t="shared" si="1474"/>
        <v>1</v>
      </c>
      <c r="AH102" s="11">
        <f t="shared" si="1474"/>
        <v>0</v>
      </c>
      <c r="AI102" s="11">
        <f t="shared" si="1474"/>
        <v>0</v>
      </c>
      <c r="AJ102" s="11">
        <f t="shared" si="1474"/>
        <v>-82</v>
      </c>
      <c r="AK102" s="11">
        <f t="shared" si="1474"/>
        <v>-14</v>
      </c>
      <c r="AL102" s="11">
        <f t="shared" si="1474"/>
        <v>1469</v>
      </c>
      <c r="AM102" s="11">
        <f t="shared" si="1474"/>
        <v>-20560</v>
      </c>
      <c r="AN102" s="11">
        <f t="shared" si="1474"/>
        <v>-108</v>
      </c>
      <c r="AO102" s="11">
        <f t="shared" si="1474"/>
        <v>579</v>
      </c>
      <c r="AP102" s="11">
        <f t="shared" si="1474"/>
        <v>0</v>
      </c>
      <c r="AQ102" s="11">
        <f t="shared" si="1474"/>
        <v>0</v>
      </c>
      <c r="AR102" s="11">
        <f t="shared" si="1474"/>
        <v>0</v>
      </c>
      <c r="AS102" s="11">
        <f t="shared" si="1474"/>
        <v>0</v>
      </c>
      <c r="AT102" s="11">
        <f t="shared" si="1474"/>
        <v>0</v>
      </c>
      <c r="AU102" s="11">
        <f t="shared" si="1474"/>
        <v>0</v>
      </c>
      <c r="AV102" s="11">
        <f t="shared" si="1474"/>
        <v>0</v>
      </c>
      <c r="AW102" s="11">
        <f t="shared" si="1474"/>
        <v>0</v>
      </c>
      <c r="AX102" s="11">
        <f t="shared" si="1474"/>
        <v>17</v>
      </c>
      <c r="AY102" s="11">
        <f t="shared" si="1474"/>
        <v>-30</v>
      </c>
      <c r="AZ102" s="11">
        <f t="shared" si="1474"/>
        <v>0</v>
      </c>
      <c r="BA102" s="11">
        <f t="shared" si="1474"/>
        <v>0</v>
      </c>
      <c r="BB102" s="11">
        <f t="shared" si="1474"/>
        <v>0</v>
      </c>
      <c r="BC102" s="11">
        <f t="shared" si="1474"/>
        <v>-1618</v>
      </c>
      <c r="BD102" s="11">
        <f t="shared" si="1474"/>
        <v>-1622</v>
      </c>
      <c r="BE102" s="11">
        <f t="shared" si="1474"/>
        <v>0</v>
      </c>
      <c r="BF102" s="11">
        <f t="shared" si="1474"/>
        <v>892</v>
      </c>
      <c r="BG102" s="11">
        <f t="shared" si="1474"/>
        <v>5668</v>
      </c>
      <c r="BH102" s="11">
        <f t="shared" si="1474"/>
        <v>-15723</v>
      </c>
      <c r="BI102" s="11">
        <f t="shared" si="1474"/>
        <v>3255</v>
      </c>
      <c r="BJ102" s="11">
        <f t="shared" si="1474"/>
        <v>36</v>
      </c>
      <c r="BK102" s="11">
        <f t="shared" ref="BK102" si="1475">BK93-BK96</f>
        <v>3219</v>
      </c>
      <c r="BL102" s="11">
        <f t="shared" ref="BL102:BM102" si="1476">BL96-BL93</f>
        <v>878402</v>
      </c>
      <c r="BM102" s="11">
        <f t="shared" si="1476"/>
        <v>148635</v>
      </c>
    </row>
    <row r="103" spans="1:65" s="178" customFormat="1">
      <c r="A103" s="128"/>
      <c r="B103" s="5"/>
      <c r="C103" s="5"/>
      <c r="D103" s="5"/>
      <c r="E103" s="5"/>
      <c r="F103" s="5"/>
      <c r="G103" s="5"/>
      <c r="H103" s="5"/>
      <c r="I103" s="5"/>
      <c r="J103" s="5"/>
      <c r="K103" s="5"/>
      <c r="L103" s="5"/>
      <c r="M103" s="5"/>
      <c r="N103" s="5"/>
      <c r="O103" s="5"/>
      <c r="P103" s="5"/>
      <c r="Q103" s="5"/>
      <c r="R103" s="5"/>
      <c r="S103" s="5"/>
      <c r="T103" s="5"/>
      <c r="U103" s="5"/>
      <c r="V103" s="16"/>
      <c r="W103" s="5"/>
      <c r="X103" s="5"/>
      <c r="Y103" s="5"/>
      <c r="Z103" s="5"/>
      <c r="AA103" s="5"/>
      <c r="AB103" s="5"/>
      <c r="AC103" s="16"/>
      <c r="AD103" s="214"/>
      <c r="AE103" s="5"/>
      <c r="AF103" s="5"/>
      <c r="AG103" s="5"/>
      <c r="AH103" s="5"/>
      <c r="AI103" s="5"/>
      <c r="AJ103" s="5"/>
      <c r="AK103" s="5"/>
      <c r="AL103" s="5"/>
      <c r="AM103" s="5"/>
      <c r="AN103" s="5"/>
      <c r="AO103" s="16"/>
      <c r="AP103" s="5"/>
      <c r="AQ103" s="16"/>
      <c r="AR103" s="5"/>
      <c r="AS103" s="5"/>
      <c r="AT103" s="5"/>
      <c r="AU103" s="5"/>
      <c r="AV103" s="5"/>
      <c r="AW103" s="6"/>
      <c r="AX103" s="5"/>
      <c r="AY103" s="5"/>
      <c r="AZ103" s="5"/>
      <c r="BA103" s="5"/>
      <c r="BB103" s="16"/>
      <c r="BC103" s="5"/>
      <c r="BD103" s="5"/>
      <c r="BE103" s="5"/>
      <c r="BF103" s="5"/>
      <c r="BG103" s="5"/>
      <c r="BH103" s="16"/>
      <c r="BI103" s="214"/>
      <c r="BJ103" s="5"/>
      <c r="BK103" s="48"/>
    </row>
    <row r="104" spans="1:65" s="176" customFormat="1">
      <c r="A104" s="15" t="s">
        <v>39</v>
      </c>
      <c r="B104" s="9" t="s">
        <v>334</v>
      </c>
      <c r="C104" s="256">
        <v>266340</v>
      </c>
      <c r="D104" s="256">
        <v>124483</v>
      </c>
      <c r="E104" s="256">
        <v>3918</v>
      </c>
      <c r="F104" s="256">
        <v>33465</v>
      </c>
      <c r="G104" s="256">
        <v>15745</v>
      </c>
      <c r="H104" s="256">
        <v>0</v>
      </c>
      <c r="I104" s="256">
        <v>0</v>
      </c>
      <c r="J104" s="256">
        <v>0</v>
      </c>
      <c r="K104" s="256">
        <v>0</v>
      </c>
      <c r="L104" s="256">
        <v>0</v>
      </c>
      <c r="M104" s="256">
        <v>35155</v>
      </c>
      <c r="N104" s="256">
        <v>0</v>
      </c>
      <c r="O104" s="256">
        <v>1738</v>
      </c>
      <c r="P104" s="256">
        <v>31877</v>
      </c>
      <c r="Q104" s="256">
        <v>0</v>
      </c>
      <c r="R104" s="256">
        <v>1008</v>
      </c>
      <c r="S104" s="256">
        <v>0</v>
      </c>
      <c r="T104" s="256">
        <v>0</v>
      </c>
      <c r="U104" s="256">
        <v>0</v>
      </c>
      <c r="V104" s="256">
        <v>0</v>
      </c>
      <c r="W104" s="256">
        <v>0</v>
      </c>
      <c r="X104" s="256">
        <v>0</v>
      </c>
      <c r="Y104" s="256">
        <v>0</v>
      </c>
      <c r="Z104" s="256">
        <v>0</v>
      </c>
      <c r="AA104" s="256">
        <v>0</v>
      </c>
      <c r="AB104" s="256">
        <v>0</v>
      </c>
      <c r="AC104" s="256">
        <v>0</v>
      </c>
      <c r="AD104" s="264">
        <f t="shared" ref="AD104" si="1477">SUM(C104:AC104)</f>
        <v>513729</v>
      </c>
      <c r="AE104" s="256">
        <v>1176</v>
      </c>
      <c r="AF104" s="256">
        <v>30</v>
      </c>
      <c r="AG104" s="256">
        <v>0</v>
      </c>
      <c r="AH104" s="256">
        <v>0</v>
      </c>
      <c r="AI104" s="256">
        <v>0</v>
      </c>
      <c r="AJ104" s="256">
        <v>194</v>
      </c>
      <c r="AK104" s="256">
        <v>315</v>
      </c>
      <c r="AL104" s="256">
        <v>3257</v>
      </c>
      <c r="AM104" s="256">
        <v>0</v>
      </c>
      <c r="AN104" s="256">
        <v>941</v>
      </c>
      <c r="AO104" s="256">
        <v>13436</v>
      </c>
      <c r="AP104" s="256">
        <v>0</v>
      </c>
      <c r="AQ104" s="256">
        <v>0</v>
      </c>
      <c r="AR104" s="256">
        <v>0</v>
      </c>
      <c r="AS104" s="256">
        <v>0</v>
      </c>
      <c r="AT104" s="256">
        <v>0</v>
      </c>
      <c r="AU104" s="256">
        <v>0</v>
      </c>
      <c r="AV104" s="256">
        <v>0</v>
      </c>
      <c r="AW104" s="256">
        <v>842</v>
      </c>
      <c r="AX104" s="256">
        <v>86</v>
      </c>
      <c r="AY104" s="256">
        <v>0</v>
      </c>
      <c r="AZ104" s="256">
        <v>0</v>
      </c>
      <c r="BA104" s="256">
        <v>0</v>
      </c>
      <c r="BB104" s="256">
        <v>0</v>
      </c>
      <c r="BC104" s="256">
        <v>488</v>
      </c>
      <c r="BD104" s="256">
        <v>488</v>
      </c>
      <c r="BE104" s="256">
        <v>0</v>
      </c>
      <c r="BF104" s="256">
        <v>1164</v>
      </c>
      <c r="BG104" s="265">
        <v>134300</v>
      </c>
      <c r="BH104" s="264">
        <f>SUM(AE104:BG104)</f>
        <v>156717</v>
      </c>
      <c r="BI104" s="123">
        <f>AD104+BH104</f>
        <v>670446</v>
      </c>
      <c r="BJ104" s="263">
        <v>0</v>
      </c>
      <c r="BK104" s="264">
        <f t="shared" ref="BK104:BK105" si="1478">BI104-BJ104</f>
        <v>670446</v>
      </c>
      <c r="BL104" s="176">
        <v>10</v>
      </c>
      <c r="BM104" s="261"/>
    </row>
    <row r="105" spans="1:65" s="41" customFormat="1">
      <c r="A105" s="134"/>
      <c r="B105" s="207" t="s">
        <v>340</v>
      </c>
      <c r="C105" s="10">
        <v>260393</v>
      </c>
      <c r="D105" s="10">
        <v>105912</v>
      </c>
      <c r="E105" s="10">
        <v>4278</v>
      </c>
      <c r="F105" s="10">
        <v>31137</v>
      </c>
      <c r="G105" s="10">
        <v>14837</v>
      </c>
      <c r="H105" s="10">
        <v>0</v>
      </c>
      <c r="I105" s="10">
        <v>0</v>
      </c>
      <c r="J105" s="10">
        <f>IF('[1]Upto Month Current'!$K$11="",0,'[1]Upto Month Current'!$K$11)</f>
        <v>0</v>
      </c>
      <c r="K105" s="10">
        <f>IF('[1]Upto Month Current'!$K$12="",0,'[1]Upto Month Current'!$K$12)</f>
        <v>0</v>
      </c>
      <c r="L105" s="10">
        <f>IF('[1]Upto Month Current'!$K$13="",0,'[1]Upto Month Current'!$K$13)</f>
        <v>0</v>
      </c>
      <c r="M105" s="10">
        <v>26975</v>
      </c>
      <c r="N105" s="10">
        <v>102</v>
      </c>
      <c r="O105" s="10">
        <v>2413</v>
      </c>
      <c r="P105" s="10">
        <v>26464</v>
      </c>
      <c r="Q105" s="10">
        <v>0</v>
      </c>
      <c r="R105" s="10">
        <v>648</v>
      </c>
      <c r="S105" s="10">
        <v>0</v>
      </c>
      <c r="T105" s="10">
        <f>IF('[1]Upto Month Current'!$K$27="",0,'[1]Upto Month Current'!$K$27)</f>
        <v>0</v>
      </c>
      <c r="U105" s="10">
        <v>0</v>
      </c>
      <c r="V105" s="10">
        <v>0</v>
      </c>
      <c r="W105" s="10">
        <v>0</v>
      </c>
      <c r="X105" s="10">
        <v>0</v>
      </c>
      <c r="Y105" s="10">
        <f>IF('[1]Upto Month Current'!$K$42="",0,'[1]Upto Month Current'!$K$42)</f>
        <v>0</v>
      </c>
      <c r="Z105" s="10">
        <f>IF('[1]Upto Month Current'!$K$43="",0,'[1]Upto Month Current'!$K$43)</f>
        <v>0</v>
      </c>
      <c r="AA105" s="10">
        <f>IF('[1]Upto Month Current'!$K$44="",0,'[1]Upto Month Current'!$K$44)</f>
        <v>0</v>
      </c>
      <c r="AB105" s="10">
        <v>0</v>
      </c>
      <c r="AC105" s="10">
        <f>IF('[1]Upto Month Current'!$K$51="",0,'[1]Upto Month Current'!$K$51)</f>
        <v>0</v>
      </c>
      <c r="AD105" s="121">
        <f t="shared" ref="AD105" si="1479">SUM(C105:AC105)</f>
        <v>473159</v>
      </c>
      <c r="AE105" s="10">
        <v>985</v>
      </c>
      <c r="AF105" s="10">
        <v>45</v>
      </c>
      <c r="AG105" s="10">
        <v>10</v>
      </c>
      <c r="AH105" s="10">
        <v>0</v>
      </c>
      <c r="AI105" s="10">
        <v>0</v>
      </c>
      <c r="AJ105" s="10">
        <v>109</v>
      </c>
      <c r="AK105" s="10">
        <v>357</v>
      </c>
      <c r="AL105" s="10">
        <v>922</v>
      </c>
      <c r="AM105" s="10">
        <v>16</v>
      </c>
      <c r="AN105" s="10">
        <v>808</v>
      </c>
      <c r="AO105" s="10">
        <v>7046</v>
      </c>
      <c r="AP105" s="10">
        <f>IF('[1]Upto Month Current'!$K$34="",0,'[1]Upto Month Current'!$K$34)</f>
        <v>0</v>
      </c>
      <c r="AQ105" s="10">
        <v>0</v>
      </c>
      <c r="AR105" s="10">
        <f>IF('[1]Upto Month Current'!$K$37="",0,'[1]Upto Month Current'!$K$37)</f>
        <v>0</v>
      </c>
      <c r="AS105" s="10">
        <v>0</v>
      </c>
      <c r="AT105" s="10">
        <v>0</v>
      </c>
      <c r="AU105" s="10">
        <f>IF('[1]Upto Month Current'!$K$41="",0,'[1]Upto Month Current'!$K$41)</f>
        <v>0</v>
      </c>
      <c r="AV105" s="10">
        <v>0</v>
      </c>
      <c r="AW105" s="10">
        <v>630</v>
      </c>
      <c r="AX105" s="10">
        <v>91</v>
      </c>
      <c r="AY105" s="10">
        <v>0</v>
      </c>
      <c r="AZ105" s="10">
        <v>0</v>
      </c>
      <c r="BA105" s="10">
        <f>IF('[1]Upto Month Current'!$K$50="",0,'[1]Upto Month Current'!$K$50)</f>
        <v>0</v>
      </c>
      <c r="BB105" s="10">
        <f>IF('[1]Upto Month Current'!$K$52="",0,'[1]Upto Month Current'!$K$52)</f>
        <v>0</v>
      </c>
      <c r="BC105" s="10">
        <v>122</v>
      </c>
      <c r="BD105" s="10">
        <v>122</v>
      </c>
      <c r="BE105" s="10">
        <v>0</v>
      </c>
      <c r="BF105" s="10">
        <v>568</v>
      </c>
      <c r="BG105" s="10">
        <v>77916</v>
      </c>
      <c r="BH105" s="10">
        <f>SUM(AE105:BG105)</f>
        <v>89747</v>
      </c>
      <c r="BI105" s="241">
        <f>AD105+BH105</f>
        <v>562906</v>
      </c>
      <c r="BJ105" s="10">
        <f>IF('[1]Upto Month Current'!$K$60="",0,'[1]Upto Month Current'!$K$60)</f>
        <v>0</v>
      </c>
      <c r="BK105" s="10">
        <f t="shared" si="1478"/>
        <v>562906</v>
      </c>
      <c r="BM105" s="208"/>
    </row>
    <row r="106" spans="1:65">
      <c r="A106" s="128"/>
      <c r="B106" s="12" t="s">
        <v>341</v>
      </c>
      <c r="C106" s="9">
        <f>IF('Upto Month COPPY'!$K$4="",0,'Upto Month COPPY'!$K$4)</f>
        <v>261186</v>
      </c>
      <c r="D106" s="9">
        <f>IF('Upto Month COPPY'!$K$5="",0,'Upto Month COPPY'!$K$5)</f>
        <v>95719</v>
      </c>
      <c r="E106" s="9">
        <f>IF('Upto Month COPPY'!$K$6="",0,'Upto Month COPPY'!$K$6)</f>
        <v>3918</v>
      </c>
      <c r="F106" s="9">
        <f>IF('Upto Month COPPY'!$K$7="",0,'Upto Month COPPY'!$K$7)</f>
        <v>31493</v>
      </c>
      <c r="G106" s="9">
        <f>IF('Upto Month COPPY'!$K$8="",0,'Upto Month COPPY'!$K$8)</f>
        <v>14469</v>
      </c>
      <c r="H106" s="9">
        <f>IF('Upto Month COPPY'!$K$9="",0,'Upto Month COPPY'!$K$9)</f>
        <v>0</v>
      </c>
      <c r="I106" s="9">
        <f>IF('Upto Month COPPY'!$K$10="",0,'Upto Month COPPY'!$K$10)</f>
        <v>0</v>
      </c>
      <c r="J106" s="9">
        <f>IF('Upto Month COPPY'!$K$11="",0,'Upto Month COPPY'!$K$11)</f>
        <v>0</v>
      </c>
      <c r="K106" s="9">
        <f>IF('Upto Month COPPY'!$K$12="",0,'Upto Month COPPY'!$K$12)</f>
        <v>0</v>
      </c>
      <c r="L106" s="9">
        <f>IF('Upto Month COPPY'!$K$13="",0,'Upto Month COPPY'!$K$13)</f>
        <v>0</v>
      </c>
      <c r="M106" s="9">
        <f>IF('Upto Month COPPY'!$K$14="",0,'Upto Month COPPY'!$K$14)</f>
        <v>32181</v>
      </c>
      <c r="N106" s="9">
        <f>IF('Upto Month COPPY'!$K$15="",0,'Upto Month COPPY'!$K$15)</f>
        <v>70</v>
      </c>
      <c r="O106" s="9">
        <f>IF('Upto Month COPPY'!$K$16="",0,'Upto Month COPPY'!$K$16)</f>
        <v>2455</v>
      </c>
      <c r="P106" s="9">
        <f>IF('Upto Month COPPY'!$K$17="",0,'Upto Month COPPY'!$K$17)</f>
        <v>32114</v>
      </c>
      <c r="Q106" s="9">
        <f>IF('Upto Month COPPY'!$K$18="",0,'Upto Month COPPY'!$K$18)</f>
        <v>0</v>
      </c>
      <c r="R106" s="9">
        <f>IF('Upto Month COPPY'!$K$21="",0,'Upto Month COPPY'!$K$21)</f>
        <v>1014</v>
      </c>
      <c r="S106" s="9">
        <f>IF('Upto Month COPPY'!$K$26="",0,'Upto Month COPPY'!$K$26)</f>
        <v>0</v>
      </c>
      <c r="T106" s="9">
        <f>IF('Upto Month COPPY'!$K$27="",0,'Upto Month COPPY'!$K$27)</f>
        <v>0</v>
      </c>
      <c r="U106" s="9">
        <f>IF('Upto Month COPPY'!$K$30="",0,'Upto Month COPPY'!$K$30)</f>
        <v>0</v>
      </c>
      <c r="V106" s="9">
        <f>IF('Upto Month COPPY'!$K$35="",0,'Upto Month COPPY'!$K$35)</f>
        <v>0</v>
      </c>
      <c r="W106" s="9">
        <f>IF('Upto Month COPPY'!$K$39="",0,'Upto Month COPPY'!$K$39)</f>
        <v>0</v>
      </c>
      <c r="X106" s="9">
        <f>IF('Upto Month COPPY'!$K$40="",0,'Upto Month COPPY'!$K$40)</f>
        <v>0</v>
      </c>
      <c r="Y106" s="9">
        <f>IF('Upto Month COPPY'!$K$42="",0,'Upto Month COPPY'!$K$42)</f>
        <v>0</v>
      </c>
      <c r="Z106" s="9">
        <f>IF('Upto Month COPPY'!$K$43="",0,'Upto Month COPPY'!$K$43)</f>
        <v>0</v>
      </c>
      <c r="AA106" s="9">
        <f>IF('Upto Month COPPY'!$K$44="",0,'Upto Month COPPY'!$K$44)</f>
        <v>0</v>
      </c>
      <c r="AB106" s="9">
        <f>IF('Upto Month COPPY'!$K$48="",0,'Upto Month COPPY'!$K$48)</f>
        <v>0</v>
      </c>
      <c r="AC106" s="9">
        <f>IF('Upto Month COPPY'!$K$51="",0,'Upto Month COPPY'!$K$51)</f>
        <v>0</v>
      </c>
      <c r="AD106" s="264">
        <f t="shared" ref="AD106:AD107" si="1480">SUM(C106:AC106)</f>
        <v>474619</v>
      </c>
      <c r="AE106" s="9">
        <f>IF('Upto Month COPPY'!$K$19="",0,'Upto Month COPPY'!$K$19)</f>
        <v>1040</v>
      </c>
      <c r="AF106" s="9">
        <f>IF('Upto Month COPPY'!$K$20="",0,'Upto Month COPPY'!$K$20)</f>
        <v>33</v>
      </c>
      <c r="AG106" s="9">
        <f>IF('Upto Month COPPY'!$K$22="",0,'Upto Month COPPY'!$K$22)</f>
        <v>0</v>
      </c>
      <c r="AH106" s="9">
        <f>IF('Upto Month COPPY'!$K$23="",0,'Upto Month COPPY'!$K$23)</f>
        <v>0</v>
      </c>
      <c r="AI106" s="9">
        <f>IF('Upto Month COPPY'!$K$24="",0,'Upto Month COPPY'!$K$24)</f>
        <v>0</v>
      </c>
      <c r="AJ106" s="9">
        <f>IF('Upto Month COPPY'!$K$25="",0,'Upto Month COPPY'!$K$25)</f>
        <v>110</v>
      </c>
      <c r="AK106" s="9">
        <f>IF('Upto Month COPPY'!$K$28="",0,'Upto Month COPPY'!$K$28)</f>
        <v>47</v>
      </c>
      <c r="AL106" s="9">
        <f>IF('Upto Month COPPY'!$K$29="",0,'Upto Month COPPY'!$K$29)</f>
        <v>1149</v>
      </c>
      <c r="AM106" s="9">
        <f>IF('Upto Month COPPY'!$K$31="",0,'Upto Month COPPY'!$K$31)</f>
        <v>0</v>
      </c>
      <c r="AN106" s="9">
        <f>IF('Upto Month COPPY'!$K$32="",0,'Upto Month COPPY'!$K$32)</f>
        <v>656</v>
      </c>
      <c r="AO106" s="9">
        <f>IF('Upto Month COPPY'!$K$33="",0,'Upto Month COPPY'!$K$33)</f>
        <v>5066</v>
      </c>
      <c r="AP106" s="9">
        <f>IF('Upto Month COPPY'!$K$34="",0,'Upto Month COPPY'!$K$34)</f>
        <v>0</v>
      </c>
      <c r="AQ106" s="9">
        <f>IF('Upto Month COPPY'!$K$36="",0,'Upto Month COPPY'!$K$36)</f>
        <v>0</v>
      </c>
      <c r="AR106" s="9">
        <f>IF('Upto Month COPPY'!$K$37="",0,'Upto Month COPPY'!$K$37)</f>
        <v>0</v>
      </c>
      <c r="AS106" s="9">
        <v>0</v>
      </c>
      <c r="AT106" s="9">
        <f>IF('Upto Month COPPY'!$K$38="",0,'Upto Month COPPY'!$K$38)</f>
        <v>0</v>
      </c>
      <c r="AU106" s="9">
        <f>IF('Upto Month COPPY'!$K$41="",0,'Upto Month COPPY'!$K$41)</f>
        <v>0</v>
      </c>
      <c r="AV106" s="9">
        <v>0</v>
      </c>
      <c r="AW106" s="9">
        <f>IF('Upto Month COPPY'!$K$45="",0,'Upto Month COPPY'!$K$45)</f>
        <v>359</v>
      </c>
      <c r="AX106" s="9">
        <f>IF('Upto Month COPPY'!$K$46="",0,'Upto Month COPPY'!$K$46)</f>
        <v>72</v>
      </c>
      <c r="AY106" s="9">
        <f>IF('Upto Month COPPY'!$K$47="",0,'Upto Month COPPY'!$K$47)</f>
        <v>106</v>
      </c>
      <c r="AZ106" s="9">
        <f>IF('Upto Month COPPY'!$K$49="",0,'Upto Month COPPY'!$K$49)</f>
        <v>0</v>
      </c>
      <c r="BA106" s="9">
        <f>IF('Upto Month COPPY'!$K$50="",0,'Upto Month COPPY'!$K$50)</f>
        <v>0</v>
      </c>
      <c r="BB106" s="9">
        <f>IF('Upto Month COPPY'!$K$52="",0,'Upto Month COPPY'!$K$52)</f>
        <v>0</v>
      </c>
      <c r="BC106" s="9">
        <f>IF('Upto Month COPPY'!$K$53="",0,'Upto Month COPPY'!$K$53)</f>
        <v>135</v>
      </c>
      <c r="BD106" s="9">
        <f>IF('Upto Month COPPY'!$K$54="",0,'Upto Month COPPY'!$K$54)</f>
        <v>135</v>
      </c>
      <c r="BE106" s="9">
        <f>IF('Upto Month COPPY'!$K$55="",0,'Upto Month COPPY'!$K$55)</f>
        <v>0</v>
      </c>
      <c r="BF106" s="9">
        <f>IF('Upto Month COPPY'!$K$56="",0,'Upto Month COPPY'!$K$56)</f>
        <v>326</v>
      </c>
      <c r="BG106" s="9">
        <f>IF('Upto Month COPPY'!$K$58="",0,'Upto Month COPPY'!$K$58)</f>
        <v>140895</v>
      </c>
      <c r="BH106" s="9">
        <f>SUM(AE106:BG106)</f>
        <v>150129</v>
      </c>
      <c r="BI106" s="258">
        <f>AD106+BH106</f>
        <v>624748</v>
      </c>
      <c r="BJ106" s="9">
        <f>IF('Upto Month COPPY'!$K$60="",0,'Upto Month COPPY'!$K$60)</f>
        <v>23</v>
      </c>
      <c r="BK106" s="49">
        <f t="shared" ref="BK106:BK107" si="1481">BI106-BJ106</f>
        <v>624725</v>
      </c>
      <c r="BL106">
        <f>'Upto Month COPPY'!$K$61</f>
        <v>624722</v>
      </c>
      <c r="BM106" s="30">
        <f t="shared" ref="BM106:BM110" si="1482">BK106-AD106</f>
        <v>150106</v>
      </c>
    </row>
    <row r="107" spans="1:65">
      <c r="A107" s="128"/>
      <c r="B107" s="180" t="s">
        <v>342</v>
      </c>
      <c r="C107" s="9">
        <f>IF('Upto Month Current'!$K$4="",0,'Upto Month Current'!$K$4)</f>
        <v>261802</v>
      </c>
      <c r="D107" s="9">
        <f>IF('Upto Month Current'!$K$5="",0,'Upto Month Current'!$K$5)</f>
        <v>118057</v>
      </c>
      <c r="E107" s="9">
        <f>IF('Upto Month Current'!$K$6="",0,'Upto Month Current'!$K$6)</f>
        <v>3696</v>
      </c>
      <c r="F107" s="9">
        <f>IF('Upto Month Current'!$K$7="",0,'Upto Month Current'!$K$7)</f>
        <v>32298</v>
      </c>
      <c r="G107" s="9">
        <f>IF('Upto Month Current'!$K$8="",0,'Upto Month Current'!$K$8)</f>
        <v>15003</v>
      </c>
      <c r="H107" s="9">
        <f>IF('Upto Month Current'!$K$9="",0,'Upto Month Current'!$K$9)</f>
        <v>0</v>
      </c>
      <c r="I107" s="9">
        <f>IF('Upto Month Current'!$K$10="",0,'Upto Month Current'!$K$10)</f>
        <v>0</v>
      </c>
      <c r="J107" s="9">
        <f>IF('Upto Month Current'!$K$11="",0,'Upto Month Current'!$K$11)</f>
        <v>0</v>
      </c>
      <c r="K107" s="9">
        <f>IF('Upto Month Current'!$K$12="",0,'Upto Month Current'!$K$12)</f>
        <v>0</v>
      </c>
      <c r="L107" s="9">
        <f>IF('Upto Month Current'!$K$13="",0,'Upto Month Current'!$K$13)</f>
        <v>0</v>
      </c>
      <c r="M107" s="9">
        <f>IF('Upto Month Current'!$K$14="",0,'Upto Month Current'!$K$14)</f>
        <v>28060</v>
      </c>
      <c r="N107" s="9">
        <f>IF('Upto Month Current'!$K$15="",0,'Upto Month Current'!$K$15)</f>
        <v>59</v>
      </c>
      <c r="O107" s="9">
        <f>IF('Upto Month Current'!$K$16="",0,'Upto Month Current'!$K$16)</f>
        <v>2730</v>
      </c>
      <c r="P107" s="9">
        <f>IF('Upto Month Current'!$K$17="",0,'Upto Month Current'!$K$17)</f>
        <v>27921</v>
      </c>
      <c r="Q107" s="9">
        <f>IF('Upto Month Current'!$K$18="",0,'Upto Month Current'!$K$18)</f>
        <v>0</v>
      </c>
      <c r="R107" s="9">
        <f>IF('Upto Month Current'!$K$21="",0,'Upto Month Current'!$K$21)</f>
        <v>1272</v>
      </c>
      <c r="S107" s="9">
        <f>IF('Upto Month Current'!$K$26="",0,'Upto Month Current'!$K$26)</f>
        <v>0</v>
      </c>
      <c r="T107" s="9">
        <f>IF('Upto Month Current'!$K$27="",0,'Upto Month Current'!$K$27)</f>
        <v>0</v>
      </c>
      <c r="U107" s="9">
        <f>IF('Upto Month Current'!$K$30="",0,'Upto Month Current'!$K$30)</f>
        <v>0</v>
      </c>
      <c r="V107" s="9">
        <f>IF('Upto Month Current'!$K$35="",0,'Upto Month Current'!$K$35)</f>
        <v>0</v>
      </c>
      <c r="W107" s="9">
        <f>IF('Upto Month Current'!$K$39="",0,'Upto Month Current'!$K$39)</f>
        <v>0</v>
      </c>
      <c r="X107" s="9">
        <f>IF('Upto Month Current'!$K$40="",0,'Upto Month Current'!$K$40)</f>
        <v>0</v>
      </c>
      <c r="Y107" s="9">
        <f>IF('Upto Month Current'!$K$42="",0,'Upto Month Current'!$K$42)</f>
        <v>0</v>
      </c>
      <c r="Z107" s="9">
        <f>IF('Upto Month Current'!$K$43="",0,'Upto Month Current'!$K$43)</f>
        <v>0</v>
      </c>
      <c r="AA107" s="9">
        <f>IF('Upto Month Current'!$K$44="",0,'Upto Month Current'!$K$44)</f>
        <v>0</v>
      </c>
      <c r="AB107" s="9">
        <f>IF('Upto Month Current'!$K$48="",0,'Upto Month Current'!$K$48)</f>
        <v>61</v>
      </c>
      <c r="AC107" s="9">
        <f>IF('Upto Month Current'!$K$51="",0,'Upto Month Current'!$K$51)</f>
        <v>0</v>
      </c>
      <c r="AD107" s="264">
        <f t="shared" si="1480"/>
        <v>490959</v>
      </c>
      <c r="AE107" s="9">
        <f>IF('Upto Month Current'!$K$19="",0,'Upto Month Current'!$K$19)</f>
        <v>1342</v>
      </c>
      <c r="AF107" s="9">
        <f>IF('Upto Month Current'!$K$20="",0,'Upto Month Current'!$K$20)</f>
        <v>19</v>
      </c>
      <c r="AG107" s="9">
        <f>IF('Upto Month Current'!$K$22="",0,'Upto Month Current'!$K$22)</f>
        <v>0</v>
      </c>
      <c r="AH107" s="9">
        <f>IF('Upto Month Current'!$K$23="",0,'Upto Month Current'!$K$23)</f>
        <v>0</v>
      </c>
      <c r="AI107" s="9">
        <f>IF('Upto Month Current'!$K$24="",0,'Upto Month Current'!$K$24)</f>
        <v>0</v>
      </c>
      <c r="AJ107" s="9">
        <f>IF('Upto Month Current'!$K$25="",0,'Upto Month Current'!$K$25)</f>
        <v>112</v>
      </c>
      <c r="AK107" s="9">
        <f>IF('Upto Month Current'!$K$28="",0,'Upto Month Current'!$K$28)</f>
        <v>286</v>
      </c>
      <c r="AL107" s="9">
        <f>IF('Upto Month Current'!$K$29="",0,'Upto Month Current'!$K$29)</f>
        <v>4223</v>
      </c>
      <c r="AM107" s="9">
        <f>IF('Upto Month Current'!$K$31="",0,'Upto Month Current'!$K$31)</f>
        <v>0</v>
      </c>
      <c r="AN107" s="9">
        <f>IF('Upto Month Current'!$K$32="",0,'Upto Month Current'!$K$32)</f>
        <v>706</v>
      </c>
      <c r="AO107" s="9">
        <f>IF('Upto Month Current'!$K$33="",0,'Upto Month Current'!$K$33)</f>
        <v>12431</v>
      </c>
      <c r="AP107" s="9">
        <f>IF('Upto Month Current'!$K$34="",0,'Upto Month Current'!$K$34)</f>
        <v>0</v>
      </c>
      <c r="AQ107" s="9">
        <f>IF('Upto Month Current'!$K$36="",0,'Upto Month Current'!$K$36)</f>
        <v>0</v>
      </c>
      <c r="AR107" s="9">
        <f>IF('Upto Month Current'!$K$37="",0,'Upto Month Current'!$K$37)</f>
        <v>0</v>
      </c>
      <c r="AS107" s="9">
        <v>0</v>
      </c>
      <c r="AT107" s="9">
        <f>IF('Upto Month Current'!$K$38="",0,'Upto Month Current'!$K$38)</f>
        <v>0</v>
      </c>
      <c r="AU107" s="9">
        <f>IF('Upto Month Current'!$K$41="",0,'Upto Month Current'!$K$41)</f>
        <v>0</v>
      </c>
      <c r="AV107" s="9">
        <v>0</v>
      </c>
      <c r="AW107" s="9">
        <f>IF('Upto Month Current'!$K$45="",0,'Upto Month Current'!$K$45)</f>
        <v>467</v>
      </c>
      <c r="AX107" s="9">
        <f>IF('Upto Month Current'!$K$46="",0,'Upto Month Current'!$K$46)</f>
        <v>149</v>
      </c>
      <c r="AY107" s="9">
        <f>IF('Upto Month Current'!$K$47="",0,'Upto Month Current'!$K$47)</f>
        <v>0</v>
      </c>
      <c r="AZ107" s="9">
        <f>IF('Upto Month Current'!$K$49="",0,'Upto Month Current'!$K$49)</f>
        <v>0</v>
      </c>
      <c r="BA107" s="9">
        <f>IF('Upto Month Current'!$K$50="",0,'Upto Month Current'!$K$50)</f>
        <v>0</v>
      </c>
      <c r="BB107" s="9">
        <f>IF('Upto Month Current'!$K$52="",0,'Upto Month Current'!$K$52)</f>
        <v>0</v>
      </c>
      <c r="BC107" s="9">
        <f>IF('Upto Month Current'!$K$53="",0,'Upto Month Current'!$K$53)</f>
        <v>473</v>
      </c>
      <c r="BD107" s="9">
        <f>IF('Upto Month Current'!$K$54="",0,'Upto Month Current'!$K$54)</f>
        <v>473</v>
      </c>
      <c r="BE107" s="9">
        <f>IF('Upto Month Current'!$K$55="",0,'Upto Month Current'!$K$55)</f>
        <v>0</v>
      </c>
      <c r="BF107" s="9">
        <f>IF('Upto Month Current'!$K$56="",0,'Upto Month Current'!$K$56)</f>
        <v>647</v>
      </c>
      <c r="BG107" s="9">
        <f>IF('Upto Month Current'!$K$58="",0,'Upto Month Current'!$K$58)</f>
        <v>92111</v>
      </c>
      <c r="BH107" s="9">
        <f>SUM(AE107:BG107)</f>
        <v>113439</v>
      </c>
      <c r="BI107" s="258">
        <f>AD107+BH107</f>
        <v>604398</v>
      </c>
      <c r="BJ107" s="9">
        <f>IF('Upto Month Current'!$K$60="",0,'Upto Month Current'!$K$60)</f>
        <v>0</v>
      </c>
      <c r="BK107" s="49">
        <f t="shared" si="1481"/>
        <v>604398</v>
      </c>
      <c r="BL107">
        <f>'Upto Month Current'!$K$61</f>
        <v>604396</v>
      </c>
      <c r="BM107" s="30">
        <f t="shared" si="1482"/>
        <v>113439</v>
      </c>
    </row>
    <row r="108" spans="1:65">
      <c r="A108" s="128"/>
      <c r="B108" s="5" t="s">
        <v>126</v>
      </c>
      <c r="C108" s="11">
        <f>C107-C105</f>
        <v>1409</v>
      </c>
      <c r="D108" s="11">
        <f t="shared" ref="D108" si="1483">D107-D105</f>
        <v>12145</v>
      </c>
      <c r="E108" s="11">
        <f t="shared" ref="E108" si="1484">E107-E105</f>
        <v>-582</v>
      </c>
      <c r="F108" s="11">
        <f t="shared" ref="F108" si="1485">F107-F105</f>
        <v>1161</v>
      </c>
      <c r="G108" s="11">
        <f t="shared" ref="G108" si="1486">G107-G105</f>
        <v>166</v>
      </c>
      <c r="H108" s="11">
        <f t="shared" ref="H108" si="1487">H107-H105</f>
        <v>0</v>
      </c>
      <c r="I108" s="11">
        <f t="shared" ref="I108" si="1488">I107-I105</f>
        <v>0</v>
      </c>
      <c r="J108" s="11">
        <f t="shared" ref="J108" si="1489">J107-J105</f>
        <v>0</v>
      </c>
      <c r="K108" s="11">
        <f t="shared" ref="K108" si="1490">K107-K105</f>
        <v>0</v>
      </c>
      <c r="L108" s="11">
        <f t="shared" ref="L108" si="1491">L107-L105</f>
        <v>0</v>
      </c>
      <c r="M108" s="11">
        <f t="shared" ref="M108" si="1492">M107-M105</f>
        <v>1085</v>
      </c>
      <c r="N108" s="11">
        <f t="shared" ref="N108" si="1493">N107-N105</f>
        <v>-43</v>
      </c>
      <c r="O108" s="11">
        <f t="shared" ref="O108" si="1494">O107-O105</f>
        <v>317</v>
      </c>
      <c r="P108" s="11">
        <f t="shared" ref="P108" si="1495">P107-P105</f>
        <v>1457</v>
      </c>
      <c r="Q108" s="11">
        <f t="shared" ref="Q108" si="1496">Q107-Q105</f>
        <v>0</v>
      </c>
      <c r="R108" s="11">
        <f t="shared" ref="R108" si="1497">R107-R105</f>
        <v>624</v>
      </c>
      <c r="S108" s="11">
        <f t="shared" ref="S108" si="1498">S107-S105</f>
        <v>0</v>
      </c>
      <c r="T108" s="11">
        <f t="shared" ref="T108:U108" si="1499">T107-T105</f>
        <v>0</v>
      </c>
      <c r="U108" s="11">
        <f t="shared" si="1499"/>
        <v>0</v>
      </c>
      <c r="V108" s="9">
        <f t="shared" ref="V108" si="1500">V107-V105</f>
        <v>0</v>
      </c>
      <c r="W108" s="11">
        <f t="shared" ref="W108" si="1501">W107-W105</f>
        <v>0</v>
      </c>
      <c r="X108" s="11">
        <f t="shared" ref="X108" si="1502">X107-X105</f>
        <v>0</v>
      </c>
      <c r="Y108" s="11">
        <f t="shared" ref="Y108" si="1503">Y107-Y105</f>
        <v>0</v>
      </c>
      <c r="Z108" s="11">
        <f t="shared" ref="Z108" si="1504">Z107-Z105</f>
        <v>0</v>
      </c>
      <c r="AA108" s="11">
        <f t="shared" ref="AA108:AD108" si="1505">AA107-AA105</f>
        <v>0</v>
      </c>
      <c r="AB108" s="11">
        <f t="shared" ref="AB108" si="1506">AB107-AB105</f>
        <v>61</v>
      </c>
      <c r="AC108" s="9">
        <f t="shared" si="1505"/>
        <v>0</v>
      </c>
      <c r="AD108" s="9">
        <f t="shared" si="1505"/>
        <v>17800</v>
      </c>
      <c r="AE108" s="11">
        <f t="shared" ref="AE108" si="1507">AE107-AE105</f>
        <v>357</v>
      </c>
      <c r="AF108" s="11">
        <f t="shared" ref="AF108" si="1508">AF107-AF105</f>
        <v>-26</v>
      </c>
      <c r="AG108" s="11">
        <f t="shared" ref="AG108" si="1509">AG107-AG105</f>
        <v>-10</v>
      </c>
      <c r="AH108" s="11">
        <f t="shared" ref="AH108" si="1510">AH107-AH105</f>
        <v>0</v>
      </c>
      <c r="AI108" s="11">
        <f t="shared" ref="AI108" si="1511">AI107-AI105</f>
        <v>0</v>
      </c>
      <c r="AJ108" s="11">
        <f t="shared" ref="AJ108" si="1512">AJ107-AJ105</f>
        <v>3</v>
      </c>
      <c r="AK108" s="11">
        <f t="shared" ref="AK108" si="1513">AK107-AK105</f>
        <v>-71</v>
      </c>
      <c r="AL108" s="11">
        <f t="shared" ref="AL108" si="1514">AL107-AL105</f>
        <v>3301</v>
      </c>
      <c r="AM108" s="11">
        <f t="shared" ref="AM108" si="1515">AM107-AM105</f>
        <v>-16</v>
      </c>
      <c r="AN108" s="11">
        <f t="shared" ref="AN108" si="1516">AN107-AN105</f>
        <v>-102</v>
      </c>
      <c r="AO108" s="9">
        <f t="shared" ref="AO108" si="1517">AO107-AO105</f>
        <v>5385</v>
      </c>
      <c r="AP108" s="11">
        <f t="shared" ref="AP108" si="1518">AP107-AP105</f>
        <v>0</v>
      </c>
      <c r="AQ108" s="9">
        <f t="shared" ref="AQ108" si="1519">AQ107-AQ105</f>
        <v>0</v>
      </c>
      <c r="AR108" s="11">
        <f t="shared" ref="AR108" si="1520">AR107-AR105</f>
        <v>0</v>
      </c>
      <c r="AS108" s="11">
        <f t="shared" ref="AS108" si="1521">AS107-AS105</f>
        <v>0</v>
      </c>
      <c r="AT108" s="11">
        <f t="shared" ref="AT108" si="1522">AT107-AT105</f>
        <v>0</v>
      </c>
      <c r="AU108" s="11">
        <f t="shared" ref="AU108" si="1523">AU107-AU105</f>
        <v>0</v>
      </c>
      <c r="AV108" s="11">
        <f t="shared" ref="AV108" si="1524">AV107-AV105</f>
        <v>0</v>
      </c>
      <c r="AW108" s="11">
        <f t="shared" ref="AW108" si="1525">AW107-AW105</f>
        <v>-163</v>
      </c>
      <c r="AX108" s="11">
        <f t="shared" ref="AX108" si="1526">AX107-AX105</f>
        <v>58</v>
      </c>
      <c r="AY108" s="11">
        <f t="shared" ref="AY108" si="1527">AY107-AY105</f>
        <v>0</v>
      </c>
      <c r="AZ108" s="11">
        <f t="shared" ref="AZ108" si="1528">AZ107-AZ105</f>
        <v>0</v>
      </c>
      <c r="BA108" s="11">
        <f t="shared" ref="BA108" si="1529">BA107-BA105</f>
        <v>0</v>
      </c>
      <c r="BB108" s="9">
        <f t="shared" ref="BB108" si="1530">BB107-BB105</f>
        <v>0</v>
      </c>
      <c r="BC108" s="11">
        <f t="shared" ref="BC108" si="1531">BC107-BC105</f>
        <v>351</v>
      </c>
      <c r="BD108" s="11">
        <f t="shared" ref="BD108" si="1532">BD107-BD105</f>
        <v>351</v>
      </c>
      <c r="BE108" s="11">
        <f t="shared" ref="BE108" si="1533">BE107-BE105</f>
        <v>0</v>
      </c>
      <c r="BF108" s="11">
        <f t="shared" ref="BF108" si="1534">BF107-BF105</f>
        <v>79</v>
      </c>
      <c r="BG108" s="11">
        <f t="shared" ref="BG108:BH108" si="1535">BG107-BG105</f>
        <v>14195</v>
      </c>
      <c r="BH108" s="9">
        <f t="shared" si="1535"/>
        <v>23692</v>
      </c>
      <c r="BI108" s="9">
        <f t="shared" ref="BI108" si="1536">BI107-BI105</f>
        <v>41492</v>
      </c>
      <c r="BJ108" s="11">
        <f t="shared" ref="BJ108:BK108" si="1537">BJ107-BJ105</f>
        <v>0</v>
      </c>
      <c r="BK108" s="49">
        <f t="shared" si="1537"/>
        <v>41492</v>
      </c>
      <c r="BM108" s="30">
        <f t="shared" si="1482"/>
        <v>23692</v>
      </c>
    </row>
    <row r="109" spans="1:65">
      <c r="A109" s="128"/>
      <c r="B109" s="5" t="s">
        <v>127</v>
      </c>
      <c r="C109" s="13">
        <f>C108/C105</f>
        <v>5.4110517563836199E-3</v>
      </c>
      <c r="D109" s="13">
        <f t="shared" ref="D109" si="1538">D108/D105</f>
        <v>0.11467066999018052</v>
      </c>
      <c r="E109" s="13">
        <f t="shared" ref="E109" si="1539">E108/E105</f>
        <v>-0.13604488078541374</v>
      </c>
      <c r="F109" s="13">
        <f t="shared" ref="F109" si="1540">F108/F105</f>
        <v>3.7286829174294246E-2</v>
      </c>
      <c r="G109" s="13">
        <f t="shared" ref="G109" si="1541">G108/G105</f>
        <v>1.1188245602210689E-2</v>
      </c>
      <c r="H109" s="13" t="e">
        <f t="shared" ref="H109" si="1542">H108/H105</f>
        <v>#DIV/0!</v>
      </c>
      <c r="I109" s="13" t="e">
        <f t="shared" ref="I109" si="1543">I108/I105</f>
        <v>#DIV/0!</v>
      </c>
      <c r="J109" s="13" t="e">
        <f t="shared" ref="J109" si="1544">J108/J105</f>
        <v>#DIV/0!</v>
      </c>
      <c r="K109" s="13" t="e">
        <f t="shared" ref="K109" si="1545">K108/K105</f>
        <v>#DIV/0!</v>
      </c>
      <c r="L109" s="13" t="e">
        <f t="shared" ref="L109" si="1546">L108/L105</f>
        <v>#DIV/0!</v>
      </c>
      <c r="M109" s="13">
        <f t="shared" ref="M109" si="1547">M108/M105</f>
        <v>4.0222428174235401E-2</v>
      </c>
      <c r="N109" s="13">
        <f t="shared" ref="N109" si="1548">N108/N105</f>
        <v>-0.42156862745098039</v>
      </c>
      <c r="O109" s="13">
        <f t="shared" ref="O109" si="1549">O108/O105</f>
        <v>0.13137173642768338</v>
      </c>
      <c r="P109" s="13">
        <f t="shared" ref="P109" si="1550">P108/P105</f>
        <v>5.5055925030229748E-2</v>
      </c>
      <c r="Q109" s="13" t="e">
        <f t="shared" ref="Q109" si="1551">Q108/Q105</f>
        <v>#DIV/0!</v>
      </c>
      <c r="R109" s="13">
        <f t="shared" ref="R109" si="1552">R108/R105</f>
        <v>0.96296296296296291</v>
      </c>
      <c r="S109" s="13" t="e">
        <f t="shared" ref="S109" si="1553">S108/S105</f>
        <v>#DIV/0!</v>
      </c>
      <c r="T109" s="13" t="e">
        <f t="shared" ref="T109:U109" si="1554">T108/T105</f>
        <v>#DIV/0!</v>
      </c>
      <c r="U109" s="13" t="e">
        <f t="shared" si="1554"/>
        <v>#DIV/0!</v>
      </c>
      <c r="V109" s="160" t="e">
        <f t="shared" ref="V109" si="1555">V108/V105</f>
        <v>#DIV/0!</v>
      </c>
      <c r="W109" s="13" t="e">
        <f t="shared" ref="W109" si="1556">W108/W105</f>
        <v>#DIV/0!</v>
      </c>
      <c r="X109" s="13" t="e">
        <f t="shared" ref="X109" si="1557">X108/X105</f>
        <v>#DIV/0!</v>
      </c>
      <c r="Y109" s="13" t="e">
        <f t="shared" ref="Y109" si="1558">Y108/Y105</f>
        <v>#DIV/0!</v>
      </c>
      <c r="Z109" s="13" t="e">
        <f t="shared" ref="Z109" si="1559">Z108/Z105</f>
        <v>#DIV/0!</v>
      </c>
      <c r="AA109" s="13" t="e">
        <f t="shared" ref="AA109:AD109" si="1560">AA108/AA105</f>
        <v>#DIV/0!</v>
      </c>
      <c r="AB109" s="13" t="e">
        <f t="shared" ref="AB109" si="1561">AB108/AB105</f>
        <v>#DIV/0!</v>
      </c>
      <c r="AC109" s="160" t="e">
        <f t="shared" si="1560"/>
        <v>#DIV/0!</v>
      </c>
      <c r="AD109" s="160">
        <f t="shared" si="1560"/>
        <v>3.7619489431670962E-2</v>
      </c>
      <c r="AE109" s="13">
        <f t="shared" ref="AE109" si="1562">AE108/AE105</f>
        <v>0.36243654822335025</v>
      </c>
      <c r="AF109" s="13">
        <f t="shared" ref="AF109" si="1563">AF108/AF105</f>
        <v>-0.57777777777777772</v>
      </c>
      <c r="AG109" s="13">
        <f t="shared" ref="AG109" si="1564">AG108/AG105</f>
        <v>-1</v>
      </c>
      <c r="AH109" s="13" t="e">
        <f t="shared" ref="AH109" si="1565">AH108/AH105</f>
        <v>#DIV/0!</v>
      </c>
      <c r="AI109" s="13" t="e">
        <f t="shared" ref="AI109" si="1566">AI108/AI105</f>
        <v>#DIV/0!</v>
      </c>
      <c r="AJ109" s="13">
        <f t="shared" ref="AJ109" si="1567">AJ108/AJ105</f>
        <v>2.7522935779816515E-2</v>
      </c>
      <c r="AK109" s="13">
        <f t="shared" ref="AK109" si="1568">AK108/AK105</f>
        <v>-0.19887955182072828</v>
      </c>
      <c r="AL109" s="13">
        <f t="shared" ref="AL109" si="1569">AL108/AL105</f>
        <v>3.5802603036876355</v>
      </c>
      <c r="AM109" s="13">
        <f t="shared" ref="AM109" si="1570">AM108/AM105</f>
        <v>-1</v>
      </c>
      <c r="AN109" s="13">
        <f t="shared" ref="AN109" si="1571">AN108/AN105</f>
        <v>-0.12623762376237624</v>
      </c>
      <c r="AO109" s="160">
        <f t="shared" ref="AO109" si="1572">AO108/AO105</f>
        <v>0.76426341186488789</v>
      </c>
      <c r="AP109" s="13" t="e">
        <f t="shared" ref="AP109" si="1573">AP108/AP105</f>
        <v>#DIV/0!</v>
      </c>
      <c r="AQ109" s="160" t="e">
        <f t="shared" ref="AQ109" si="1574">AQ108/AQ105</f>
        <v>#DIV/0!</v>
      </c>
      <c r="AR109" s="13" t="e">
        <f t="shared" ref="AR109" si="1575">AR108/AR105</f>
        <v>#DIV/0!</v>
      </c>
      <c r="AS109" s="13" t="e">
        <f t="shared" ref="AS109" si="1576">AS108/AS105</f>
        <v>#DIV/0!</v>
      </c>
      <c r="AT109" s="13" t="e">
        <f t="shared" ref="AT109" si="1577">AT108/AT105</f>
        <v>#DIV/0!</v>
      </c>
      <c r="AU109" s="13" t="e">
        <f t="shared" ref="AU109" si="1578">AU108/AU105</f>
        <v>#DIV/0!</v>
      </c>
      <c r="AV109" s="13" t="e">
        <f t="shared" ref="AV109" si="1579">AV108/AV105</f>
        <v>#DIV/0!</v>
      </c>
      <c r="AW109" s="13">
        <f t="shared" ref="AW109" si="1580">AW108/AW105</f>
        <v>-0.25873015873015875</v>
      </c>
      <c r="AX109" s="13">
        <f t="shared" ref="AX109" si="1581">AX108/AX105</f>
        <v>0.63736263736263732</v>
      </c>
      <c r="AY109" s="13" t="e">
        <f t="shared" ref="AY109" si="1582">AY108/AY105</f>
        <v>#DIV/0!</v>
      </c>
      <c r="AZ109" s="13" t="e">
        <f t="shared" ref="AZ109" si="1583">AZ108/AZ105</f>
        <v>#DIV/0!</v>
      </c>
      <c r="BA109" s="13" t="e">
        <f t="shared" ref="BA109" si="1584">BA108/BA105</f>
        <v>#DIV/0!</v>
      </c>
      <c r="BB109" s="160" t="e">
        <f t="shared" ref="BB109" si="1585">BB108/BB105</f>
        <v>#DIV/0!</v>
      </c>
      <c r="BC109" s="13">
        <f t="shared" ref="BC109" si="1586">BC108/BC105</f>
        <v>2.877049180327869</v>
      </c>
      <c r="BD109" s="13">
        <f t="shared" ref="BD109" si="1587">BD108/BD105</f>
        <v>2.877049180327869</v>
      </c>
      <c r="BE109" s="13" t="e">
        <f t="shared" ref="BE109" si="1588">BE108/BE105</f>
        <v>#DIV/0!</v>
      </c>
      <c r="BF109" s="13">
        <f t="shared" ref="BF109" si="1589">BF108/BF105</f>
        <v>0.13908450704225353</v>
      </c>
      <c r="BG109" s="13">
        <f t="shared" ref="BG109:BH109" si="1590">BG108/BG105</f>
        <v>0.18218337697007034</v>
      </c>
      <c r="BH109" s="160">
        <f t="shared" si="1590"/>
        <v>0.26398653994005372</v>
      </c>
      <c r="BI109" s="160">
        <f t="shared" ref="BI109" si="1591">BI108/BI105</f>
        <v>7.3710353060724168E-2</v>
      </c>
      <c r="BJ109" s="13" t="e">
        <f t="shared" ref="BJ109:BK110" si="1592">BJ108/BJ105</f>
        <v>#DIV/0!</v>
      </c>
      <c r="BK109" s="50">
        <f t="shared" si="1592"/>
        <v>7.3710353060724168E-2</v>
      </c>
      <c r="BM109" s="160" t="e">
        <f t="shared" ref="BM109" si="1593">BM108/BM105</f>
        <v>#DIV/0!</v>
      </c>
    </row>
    <row r="110" spans="1:65">
      <c r="A110" s="128"/>
      <c r="B110" s="5" t="s">
        <v>128</v>
      </c>
      <c r="C110" s="11">
        <f>C107-C106</f>
        <v>616</v>
      </c>
      <c r="D110" s="11">
        <f t="shared" ref="D110:BK110" si="1594">D107-D106</f>
        <v>22338</v>
      </c>
      <c r="E110" s="11">
        <f t="shared" si="1594"/>
        <v>-222</v>
      </c>
      <c r="F110" s="11">
        <f t="shared" si="1594"/>
        <v>805</v>
      </c>
      <c r="G110" s="11">
        <f t="shared" si="1594"/>
        <v>534</v>
      </c>
      <c r="H110" s="11">
        <f t="shared" si="1594"/>
        <v>0</v>
      </c>
      <c r="I110" s="11">
        <f t="shared" si="1594"/>
        <v>0</v>
      </c>
      <c r="J110" s="11">
        <f t="shared" si="1594"/>
        <v>0</v>
      </c>
      <c r="K110" s="11">
        <f t="shared" si="1594"/>
        <v>0</v>
      </c>
      <c r="L110" s="11">
        <f t="shared" si="1594"/>
        <v>0</v>
      </c>
      <c r="M110" s="11">
        <f t="shared" si="1594"/>
        <v>-4121</v>
      </c>
      <c r="N110" s="11">
        <f t="shared" si="1594"/>
        <v>-11</v>
      </c>
      <c r="O110" s="11">
        <f t="shared" si="1594"/>
        <v>275</v>
      </c>
      <c r="P110" s="11">
        <f t="shared" si="1594"/>
        <v>-4193</v>
      </c>
      <c r="Q110" s="11">
        <f t="shared" si="1594"/>
        <v>0</v>
      </c>
      <c r="R110" s="11">
        <f t="shared" si="1594"/>
        <v>258</v>
      </c>
      <c r="S110" s="11">
        <f t="shared" si="1594"/>
        <v>0</v>
      </c>
      <c r="T110" s="11">
        <f t="shared" si="1594"/>
        <v>0</v>
      </c>
      <c r="U110" s="11">
        <f t="shared" ref="U110" si="1595">U107-U106</f>
        <v>0</v>
      </c>
      <c r="V110" s="9">
        <f t="shared" si="1594"/>
        <v>0</v>
      </c>
      <c r="W110" s="11">
        <f t="shared" si="1594"/>
        <v>0</v>
      </c>
      <c r="X110" s="11">
        <f t="shared" si="1594"/>
        <v>0</v>
      </c>
      <c r="Y110" s="11">
        <f t="shared" si="1594"/>
        <v>0</v>
      </c>
      <c r="Z110" s="11">
        <f t="shared" si="1594"/>
        <v>0</v>
      </c>
      <c r="AA110" s="11">
        <f t="shared" si="1594"/>
        <v>0</v>
      </c>
      <c r="AB110" s="11">
        <f t="shared" ref="AB110" si="1596">AB107-AB106</f>
        <v>61</v>
      </c>
      <c r="AC110" s="9">
        <f t="shared" ref="AC110:AD110" si="1597">AC107-AC106</f>
        <v>0</v>
      </c>
      <c r="AD110" s="9">
        <f t="shared" si="1597"/>
        <v>16340</v>
      </c>
      <c r="AE110" s="11">
        <f t="shared" si="1594"/>
        <v>302</v>
      </c>
      <c r="AF110" s="11">
        <f t="shared" si="1594"/>
        <v>-14</v>
      </c>
      <c r="AG110" s="11">
        <f t="shared" si="1594"/>
        <v>0</v>
      </c>
      <c r="AH110" s="11">
        <f t="shared" si="1594"/>
        <v>0</v>
      </c>
      <c r="AI110" s="11">
        <f t="shared" si="1594"/>
        <v>0</v>
      </c>
      <c r="AJ110" s="11">
        <f t="shared" si="1594"/>
        <v>2</v>
      </c>
      <c r="AK110" s="11">
        <f t="shared" si="1594"/>
        <v>239</v>
      </c>
      <c r="AL110" s="11">
        <f t="shared" si="1594"/>
        <v>3074</v>
      </c>
      <c r="AM110" s="11">
        <f t="shared" si="1594"/>
        <v>0</v>
      </c>
      <c r="AN110" s="11">
        <f t="shared" si="1594"/>
        <v>50</v>
      </c>
      <c r="AO110" s="9">
        <f t="shared" si="1594"/>
        <v>7365</v>
      </c>
      <c r="AP110" s="11">
        <f t="shared" si="1594"/>
        <v>0</v>
      </c>
      <c r="AQ110" s="9">
        <f t="shared" si="1594"/>
        <v>0</v>
      </c>
      <c r="AR110" s="11">
        <f t="shared" si="1594"/>
        <v>0</v>
      </c>
      <c r="AS110" s="11">
        <f t="shared" si="1594"/>
        <v>0</v>
      </c>
      <c r="AT110" s="11">
        <f t="shared" si="1594"/>
        <v>0</v>
      </c>
      <c r="AU110" s="11">
        <f t="shared" si="1594"/>
        <v>0</v>
      </c>
      <c r="AV110" s="11">
        <f t="shared" si="1594"/>
        <v>0</v>
      </c>
      <c r="AW110" s="11">
        <f t="shared" si="1594"/>
        <v>108</v>
      </c>
      <c r="AX110" s="11">
        <f t="shared" si="1594"/>
        <v>77</v>
      </c>
      <c r="AY110" s="11">
        <f t="shared" si="1594"/>
        <v>-106</v>
      </c>
      <c r="AZ110" s="11">
        <f t="shared" si="1594"/>
        <v>0</v>
      </c>
      <c r="BA110" s="11">
        <f t="shared" si="1594"/>
        <v>0</v>
      </c>
      <c r="BB110" s="9">
        <f t="shared" si="1594"/>
        <v>0</v>
      </c>
      <c r="BC110" s="11">
        <f t="shared" si="1594"/>
        <v>338</v>
      </c>
      <c r="BD110" s="11">
        <f t="shared" si="1594"/>
        <v>338</v>
      </c>
      <c r="BE110" s="11">
        <f t="shared" si="1594"/>
        <v>0</v>
      </c>
      <c r="BF110" s="11">
        <f t="shared" si="1594"/>
        <v>321</v>
      </c>
      <c r="BG110" s="11">
        <f t="shared" si="1594"/>
        <v>-48784</v>
      </c>
      <c r="BH110" s="9">
        <f t="shared" si="1594"/>
        <v>-36690</v>
      </c>
      <c r="BI110" s="9">
        <f t="shared" si="1594"/>
        <v>-20350</v>
      </c>
      <c r="BJ110" s="13" t="e">
        <f t="shared" si="1592"/>
        <v>#DIV/0!</v>
      </c>
      <c r="BK110" s="49">
        <f t="shared" si="1594"/>
        <v>-20327</v>
      </c>
      <c r="BM110" s="30">
        <f t="shared" si="1482"/>
        <v>-36667</v>
      </c>
    </row>
    <row r="111" spans="1:65">
      <c r="A111" s="128"/>
      <c r="B111" s="5" t="s">
        <v>129</v>
      </c>
      <c r="C111" s="13">
        <f>C110/C106</f>
        <v>2.358472506183333E-3</v>
      </c>
      <c r="D111" s="13">
        <f t="shared" ref="D111" si="1598">D110/D106</f>
        <v>0.2333705951796404</v>
      </c>
      <c r="E111" s="13">
        <f t="shared" ref="E111" si="1599">E110/E106</f>
        <v>-5.6661562021439509E-2</v>
      </c>
      <c r="F111" s="13">
        <f t="shared" ref="F111" si="1600">F110/F106</f>
        <v>2.5561235830184485E-2</v>
      </c>
      <c r="G111" s="13">
        <f t="shared" ref="G111" si="1601">G110/G106</f>
        <v>3.6906489736678413E-2</v>
      </c>
      <c r="H111" s="13" t="e">
        <f t="shared" ref="H111" si="1602">H110/H106</f>
        <v>#DIV/0!</v>
      </c>
      <c r="I111" s="13" t="e">
        <f t="shared" ref="I111" si="1603">I110/I106</f>
        <v>#DIV/0!</v>
      </c>
      <c r="J111" s="13" t="e">
        <f t="shared" ref="J111" si="1604">J110/J106</f>
        <v>#DIV/0!</v>
      </c>
      <c r="K111" s="13" t="e">
        <f t="shared" ref="K111" si="1605">K110/K106</f>
        <v>#DIV/0!</v>
      </c>
      <c r="L111" s="13" t="e">
        <f t="shared" ref="L111" si="1606">L110/L106</f>
        <v>#DIV/0!</v>
      </c>
      <c r="M111" s="13">
        <f t="shared" ref="M111" si="1607">M110/M106</f>
        <v>-0.12805692800099439</v>
      </c>
      <c r="N111" s="13">
        <f t="shared" ref="N111" si="1608">N110/N106</f>
        <v>-0.15714285714285714</v>
      </c>
      <c r="O111" s="13">
        <f t="shared" ref="O111" si="1609">O110/O106</f>
        <v>0.11201629327902241</v>
      </c>
      <c r="P111" s="13">
        <f t="shared" ref="P111" si="1610">P110/P106</f>
        <v>-0.13056610823939716</v>
      </c>
      <c r="Q111" s="13" t="e">
        <f t="shared" ref="Q111" si="1611">Q110/Q106</f>
        <v>#DIV/0!</v>
      </c>
      <c r="R111" s="13">
        <f t="shared" ref="R111" si="1612">R110/R106</f>
        <v>0.25443786982248523</v>
      </c>
      <c r="S111" s="13" t="e">
        <f t="shared" ref="S111" si="1613">S110/S106</f>
        <v>#DIV/0!</v>
      </c>
      <c r="T111" s="13" t="e">
        <f t="shared" ref="T111:U111" si="1614">T110/T106</f>
        <v>#DIV/0!</v>
      </c>
      <c r="U111" s="13" t="e">
        <f t="shared" si="1614"/>
        <v>#DIV/0!</v>
      </c>
      <c r="V111" s="160" t="e">
        <f t="shared" ref="V111" si="1615">V110/V106</f>
        <v>#DIV/0!</v>
      </c>
      <c r="W111" s="13" t="e">
        <f t="shared" ref="W111" si="1616">W110/W106</f>
        <v>#DIV/0!</v>
      </c>
      <c r="X111" s="13" t="e">
        <f t="shared" ref="X111" si="1617">X110/X106</f>
        <v>#DIV/0!</v>
      </c>
      <c r="Y111" s="13" t="e">
        <f t="shared" ref="Y111" si="1618">Y110/Y106</f>
        <v>#DIV/0!</v>
      </c>
      <c r="Z111" s="13" t="e">
        <f t="shared" ref="Z111" si="1619">Z110/Z106</f>
        <v>#DIV/0!</v>
      </c>
      <c r="AA111" s="13" t="e">
        <f t="shared" ref="AA111:AD111" si="1620">AA110/AA106</f>
        <v>#DIV/0!</v>
      </c>
      <c r="AB111" s="13" t="e">
        <f t="shared" ref="AB111" si="1621">AB110/AB106</f>
        <v>#DIV/0!</v>
      </c>
      <c r="AC111" s="160" t="e">
        <f t="shared" si="1620"/>
        <v>#DIV/0!</v>
      </c>
      <c r="AD111" s="160">
        <f t="shared" si="1620"/>
        <v>3.4427614570845248E-2</v>
      </c>
      <c r="AE111" s="13">
        <f t="shared" ref="AE111" si="1622">AE110/AE106</f>
        <v>0.29038461538461541</v>
      </c>
      <c r="AF111" s="13">
        <f t="shared" ref="AF111" si="1623">AF110/AF106</f>
        <v>-0.42424242424242425</v>
      </c>
      <c r="AG111" s="13" t="e">
        <f t="shared" ref="AG111" si="1624">AG110/AG106</f>
        <v>#DIV/0!</v>
      </c>
      <c r="AH111" s="13" t="e">
        <f t="shared" ref="AH111" si="1625">AH110/AH106</f>
        <v>#DIV/0!</v>
      </c>
      <c r="AI111" s="13" t="e">
        <f t="shared" ref="AI111" si="1626">AI110/AI106</f>
        <v>#DIV/0!</v>
      </c>
      <c r="AJ111" s="13">
        <f t="shared" ref="AJ111" si="1627">AJ110/AJ106</f>
        <v>1.8181818181818181E-2</v>
      </c>
      <c r="AK111" s="13">
        <f t="shared" ref="AK111" si="1628">AK110/AK106</f>
        <v>5.0851063829787231</v>
      </c>
      <c r="AL111" s="13">
        <f t="shared" ref="AL111" si="1629">AL110/AL106</f>
        <v>2.6753698868581375</v>
      </c>
      <c r="AM111" s="13" t="e">
        <f t="shared" ref="AM111" si="1630">AM110/AM106</f>
        <v>#DIV/0!</v>
      </c>
      <c r="AN111" s="13">
        <f t="shared" ref="AN111" si="1631">AN110/AN106</f>
        <v>7.621951219512195E-2</v>
      </c>
      <c r="AO111" s="160">
        <f t="shared" ref="AO111" si="1632">AO110/AO106</f>
        <v>1.4538097118041848</v>
      </c>
      <c r="AP111" s="13" t="e">
        <f t="shared" ref="AP111" si="1633">AP110/AP106</f>
        <v>#DIV/0!</v>
      </c>
      <c r="AQ111" s="160" t="e">
        <f t="shared" ref="AQ111" si="1634">AQ110/AQ106</f>
        <v>#DIV/0!</v>
      </c>
      <c r="AR111" s="13" t="e">
        <f t="shared" ref="AR111" si="1635">AR110/AR106</f>
        <v>#DIV/0!</v>
      </c>
      <c r="AS111" s="13" t="e">
        <f t="shared" ref="AS111" si="1636">AS110/AS106</f>
        <v>#DIV/0!</v>
      </c>
      <c r="AT111" s="13" t="e">
        <f t="shared" ref="AT111" si="1637">AT110/AT106</f>
        <v>#DIV/0!</v>
      </c>
      <c r="AU111" s="13" t="e">
        <f t="shared" ref="AU111" si="1638">AU110/AU106</f>
        <v>#DIV/0!</v>
      </c>
      <c r="AV111" s="13" t="e">
        <f t="shared" ref="AV111" si="1639">AV110/AV106</f>
        <v>#DIV/0!</v>
      </c>
      <c r="AW111" s="13">
        <f t="shared" ref="AW111" si="1640">AW110/AW106</f>
        <v>0.30083565459610029</v>
      </c>
      <c r="AX111" s="13">
        <f t="shared" ref="AX111" si="1641">AX110/AX106</f>
        <v>1.0694444444444444</v>
      </c>
      <c r="AY111" s="13">
        <f t="shared" ref="AY111" si="1642">AY110/AY106</f>
        <v>-1</v>
      </c>
      <c r="AZ111" s="13" t="e">
        <f t="shared" ref="AZ111" si="1643">AZ110/AZ106</f>
        <v>#DIV/0!</v>
      </c>
      <c r="BA111" s="13" t="e">
        <f t="shared" ref="BA111" si="1644">BA110/BA106</f>
        <v>#DIV/0!</v>
      </c>
      <c r="BB111" s="160" t="e">
        <f t="shared" ref="BB111" si="1645">BB110/BB106</f>
        <v>#DIV/0!</v>
      </c>
      <c r="BC111" s="13">
        <f t="shared" ref="BC111" si="1646">BC110/BC106</f>
        <v>2.5037037037037035</v>
      </c>
      <c r="BD111" s="13">
        <f t="shared" ref="BD111" si="1647">BD110/BD106</f>
        <v>2.5037037037037035</v>
      </c>
      <c r="BE111" s="13" t="e">
        <f t="shared" ref="BE111" si="1648">BE110/BE106</f>
        <v>#DIV/0!</v>
      </c>
      <c r="BF111" s="13">
        <f t="shared" ref="BF111" si="1649">BF110/BF106</f>
        <v>0.98466257668711654</v>
      </c>
      <c r="BG111" s="13">
        <f t="shared" ref="BG111:BH111" si="1650">BG110/BG106</f>
        <v>-0.34624365662372691</v>
      </c>
      <c r="BH111" s="160">
        <f t="shared" si="1650"/>
        <v>-0.24438982475071439</v>
      </c>
      <c r="BI111" s="160">
        <f t="shared" ref="BI111" si="1651">BI110/BI106</f>
        <v>-3.2573133487422128E-2</v>
      </c>
      <c r="BJ111" s="13" t="e">
        <f t="shared" ref="BJ111:BK111" si="1652">BJ110/BJ106</f>
        <v>#DIV/0!</v>
      </c>
      <c r="BK111" s="50">
        <f t="shared" si="1652"/>
        <v>-3.2537516507263199E-2</v>
      </c>
      <c r="BM111" s="14">
        <f t="shared" ref="BM111" si="1653">BM110/BM106</f>
        <v>-0.244274046340586</v>
      </c>
    </row>
    <row r="112" spans="1:65">
      <c r="A112" s="128"/>
      <c r="B112" s="5" t="s">
        <v>326</v>
      </c>
      <c r="C112" s="126">
        <f>C107/C104</f>
        <v>0.98296162799429299</v>
      </c>
      <c r="D112" s="126">
        <f t="shared" ref="D112:BK112" si="1654">D107/D104</f>
        <v>0.94837849344890468</v>
      </c>
      <c r="E112" s="126">
        <f t="shared" si="1654"/>
        <v>0.94333843797856054</v>
      </c>
      <c r="F112" s="126">
        <f t="shared" si="1654"/>
        <v>0.96512774540564772</v>
      </c>
      <c r="G112" s="126">
        <f t="shared" si="1654"/>
        <v>0.95287392823118455</v>
      </c>
      <c r="H112" s="126" t="e">
        <f t="shared" si="1654"/>
        <v>#DIV/0!</v>
      </c>
      <c r="I112" s="126" t="e">
        <f t="shared" si="1654"/>
        <v>#DIV/0!</v>
      </c>
      <c r="J112" s="126" t="e">
        <f t="shared" si="1654"/>
        <v>#DIV/0!</v>
      </c>
      <c r="K112" s="126" t="e">
        <f t="shared" si="1654"/>
        <v>#DIV/0!</v>
      </c>
      <c r="L112" s="126" t="e">
        <f t="shared" si="1654"/>
        <v>#DIV/0!</v>
      </c>
      <c r="M112" s="126">
        <f t="shared" si="1654"/>
        <v>0.79817949082634054</v>
      </c>
      <c r="N112" s="126" t="e">
        <f t="shared" si="1654"/>
        <v>#DIV/0!</v>
      </c>
      <c r="O112" s="126">
        <f t="shared" si="1654"/>
        <v>1.5707710011507481</v>
      </c>
      <c r="P112" s="126">
        <f t="shared" si="1654"/>
        <v>0.87589798287166298</v>
      </c>
      <c r="Q112" s="126" t="e">
        <f t="shared" si="1654"/>
        <v>#DIV/0!</v>
      </c>
      <c r="R112" s="126">
        <f t="shared" si="1654"/>
        <v>1.2619047619047619</v>
      </c>
      <c r="S112" s="126" t="e">
        <f t="shared" si="1654"/>
        <v>#DIV/0!</v>
      </c>
      <c r="T112" s="126" t="e">
        <f t="shared" si="1654"/>
        <v>#DIV/0!</v>
      </c>
      <c r="U112" s="126" t="e">
        <f t="shared" si="1654"/>
        <v>#DIV/0!</v>
      </c>
      <c r="V112" s="175" t="e">
        <f t="shared" si="1654"/>
        <v>#DIV/0!</v>
      </c>
      <c r="W112" s="126" t="e">
        <f t="shared" si="1654"/>
        <v>#DIV/0!</v>
      </c>
      <c r="X112" s="126" t="e">
        <f t="shared" si="1654"/>
        <v>#DIV/0!</v>
      </c>
      <c r="Y112" s="126" t="e">
        <f t="shared" si="1654"/>
        <v>#DIV/0!</v>
      </c>
      <c r="Z112" s="126" t="e">
        <f t="shared" si="1654"/>
        <v>#DIV/0!</v>
      </c>
      <c r="AA112" s="126" t="e">
        <f t="shared" si="1654"/>
        <v>#DIV/0!</v>
      </c>
      <c r="AB112" s="126" t="e">
        <f t="shared" ref="AB112" si="1655">AB107/AB104</f>
        <v>#DIV/0!</v>
      </c>
      <c r="AC112" s="175" t="e">
        <f t="shared" si="1654"/>
        <v>#DIV/0!</v>
      </c>
      <c r="AD112" s="213">
        <f t="shared" si="1654"/>
        <v>0.95567702037455549</v>
      </c>
      <c r="AE112" s="126">
        <f t="shared" si="1654"/>
        <v>1.1411564625850341</v>
      </c>
      <c r="AF112" s="126">
        <f t="shared" si="1654"/>
        <v>0.6333333333333333</v>
      </c>
      <c r="AG112" s="126" t="e">
        <f t="shared" si="1654"/>
        <v>#DIV/0!</v>
      </c>
      <c r="AH112" s="126" t="e">
        <f t="shared" si="1654"/>
        <v>#DIV/0!</v>
      </c>
      <c r="AI112" s="126" t="e">
        <f t="shared" si="1654"/>
        <v>#DIV/0!</v>
      </c>
      <c r="AJ112" s="126">
        <f t="shared" si="1654"/>
        <v>0.57731958762886593</v>
      </c>
      <c r="AK112" s="126">
        <f t="shared" si="1654"/>
        <v>0.90793650793650793</v>
      </c>
      <c r="AL112" s="126">
        <f t="shared" si="1654"/>
        <v>1.2965919557875345</v>
      </c>
      <c r="AM112" s="126" t="e">
        <f t="shared" si="1654"/>
        <v>#DIV/0!</v>
      </c>
      <c r="AN112" s="126">
        <f t="shared" si="1654"/>
        <v>0.75026567481402762</v>
      </c>
      <c r="AO112" s="175">
        <f t="shared" si="1654"/>
        <v>0.92520095266448343</v>
      </c>
      <c r="AP112" s="126" t="e">
        <f t="shared" si="1654"/>
        <v>#DIV/0!</v>
      </c>
      <c r="AQ112" s="175" t="e">
        <f t="shared" si="1654"/>
        <v>#DIV/0!</v>
      </c>
      <c r="AR112" s="126" t="e">
        <f t="shared" si="1654"/>
        <v>#DIV/0!</v>
      </c>
      <c r="AS112" s="126" t="e">
        <f t="shared" si="1654"/>
        <v>#DIV/0!</v>
      </c>
      <c r="AT112" s="126" t="e">
        <f t="shared" si="1654"/>
        <v>#DIV/0!</v>
      </c>
      <c r="AU112" s="126" t="e">
        <f t="shared" si="1654"/>
        <v>#DIV/0!</v>
      </c>
      <c r="AV112" s="126" t="e">
        <f t="shared" si="1654"/>
        <v>#DIV/0!</v>
      </c>
      <c r="AW112" s="126">
        <f t="shared" si="1654"/>
        <v>0.55463182897862229</v>
      </c>
      <c r="AX112" s="126">
        <f t="shared" si="1654"/>
        <v>1.7325581395348837</v>
      </c>
      <c r="AY112" s="126" t="e">
        <f t="shared" si="1654"/>
        <v>#DIV/0!</v>
      </c>
      <c r="AZ112" s="126" t="e">
        <f t="shared" si="1654"/>
        <v>#DIV/0!</v>
      </c>
      <c r="BA112" s="126" t="e">
        <f t="shared" si="1654"/>
        <v>#DIV/0!</v>
      </c>
      <c r="BB112" s="175" t="e">
        <f t="shared" si="1654"/>
        <v>#DIV/0!</v>
      </c>
      <c r="BC112" s="126">
        <f t="shared" si="1654"/>
        <v>0.96926229508196726</v>
      </c>
      <c r="BD112" s="126">
        <f t="shared" si="1654"/>
        <v>0.96926229508196726</v>
      </c>
      <c r="BE112" s="126" t="e">
        <f t="shared" si="1654"/>
        <v>#DIV/0!</v>
      </c>
      <c r="BF112" s="126">
        <f t="shared" si="1654"/>
        <v>0.55584192439862545</v>
      </c>
      <c r="BG112" s="126">
        <f t="shared" si="1654"/>
        <v>0.68586001489203274</v>
      </c>
      <c r="BH112" s="175">
        <f t="shared" si="1654"/>
        <v>0.72384616857137385</v>
      </c>
      <c r="BI112" s="175">
        <f t="shared" si="1654"/>
        <v>0.9014864731835226</v>
      </c>
      <c r="BJ112" s="126" t="e">
        <f t="shared" si="1654"/>
        <v>#DIV/0!</v>
      </c>
      <c r="BK112" s="126">
        <f t="shared" si="1654"/>
        <v>0.9014864731835226</v>
      </c>
      <c r="BM112" s="126" t="e">
        <f t="shared" ref="BM112" si="1656">BM107/BM104</f>
        <v>#DIV/0!</v>
      </c>
    </row>
    <row r="113" spans="1:69" s="178" customFormat="1">
      <c r="A113" s="128"/>
      <c r="B113" s="5" t="s">
        <v>327</v>
      </c>
      <c r="C113" s="11">
        <f>C104-C107</f>
        <v>4538</v>
      </c>
      <c r="D113" s="11">
        <f t="shared" ref="D113:BJ113" si="1657">D104-D107</f>
        <v>6426</v>
      </c>
      <c r="E113" s="11">
        <f t="shared" si="1657"/>
        <v>222</v>
      </c>
      <c r="F113" s="11">
        <f t="shared" si="1657"/>
        <v>1167</v>
      </c>
      <c r="G113" s="11">
        <f t="shared" si="1657"/>
        <v>742</v>
      </c>
      <c r="H113" s="11">
        <f t="shared" si="1657"/>
        <v>0</v>
      </c>
      <c r="I113" s="11">
        <f t="shared" si="1657"/>
        <v>0</v>
      </c>
      <c r="J113" s="11">
        <f t="shared" si="1657"/>
        <v>0</v>
      </c>
      <c r="K113" s="11">
        <f t="shared" si="1657"/>
        <v>0</v>
      </c>
      <c r="L113" s="11">
        <f t="shared" si="1657"/>
        <v>0</v>
      </c>
      <c r="M113" s="11">
        <f t="shared" si="1657"/>
        <v>7095</v>
      </c>
      <c r="N113" s="11">
        <f t="shared" si="1657"/>
        <v>-59</v>
      </c>
      <c r="O113" s="11">
        <f t="shared" si="1657"/>
        <v>-992</v>
      </c>
      <c r="P113" s="11">
        <f t="shared" si="1657"/>
        <v>3956</v>
      </c>
      <c r="Q113" s="11">
        <f t="shared" si="1657"/>
        <v>0</v>
      </c>
      <c r="R113" s="11">
        <f t="shared" si="1657"/>
        <v>-264</v>
      </c>
      <c r="S113" s="11">
        <f t="shared" si="1657"/>
        <v>0</v>
      </c>
      <c r="T113" s="11">
        <f t="shared" si="1657"/>
        <v>0</v>
      </c>
      <c r="U113" s="11">
        <f t="shared" si="1657"/>
        <v>0</v>
      </c>
      <c r="V113" s="11">
        <f t="shared" si="1657"/>
        <v>0</v>
      </c>
      <c r="W113" s="11">
        <f t="shared" si="1657"/>
        <v>0</v>
      </c>
      <c r="X113" s="11">
        <f t="shared" si="1657"/>
        <v>0</v>
      </c>
      <c r="Y113" s="11">
        <f t="shared" si="1657"/>
        <v>0</v>
      </c>
      <c r="Z113" s="11">
        <f t="shared" si="1657"/>
        <v>0</v>
      </c>
      <c r="AA113" s="11">
        <f t="shared" si="1657"/>
        <v>0</v>
      </c>
      <c r="AB113" s="11">
        <f t="shared" si="1657"/>
        <v>-61</v>
      </c>
      <c r="AC113" s="11">
        <f t="shared" si="1657"/>
        <v>0</v>
      </c>
      <c r="AD113" s="11">
        <f t="shared" si="1657"/>
        <v>22770</v>
      </c>
      <c r="AE113" s="11">
        <f t="shared" si="1657"/>
        <v>-166</v>
      </c>
      <c r="AF113" s="11">
        <f t="shared" si="1657"/>
        <v>11</v>
      </c>
      <c r="AG113" s="11">
        <f t="shared" si="1657"/>
        <v>0</v>
      </c>
      <c r="AH113" s="11">
        <f t="shared" si="1657"/>
        <v>0</v>
      </c>
      <c r="AI113" s="11">
        <f t="shared" si="1657"/>
        <v>0</v>
      </c>
      <c r="AJ113" s="11">
        <f t="shared" si="1657"/>
        <v>82</v>
      </c>
      <c r="AK113" s="11">
        <f t="shared" si="1657"/>
        <v>29</v>
      </c>
      <c r="AL113" s="11">
        <f t="shared" si="1657"/>
        <v>-966</v>
      </c>
      <c r="AM113" s="11">
        <f t="shared" si="1657"/>
        <v>0</v>
      </c>
      <c r="AN113" s="11">
        <f t="shared" si="1657"/>
        <v>235</v>
      </c>
      <c r="AO113" s="11">
        <f t="shared" si="1657"/>
        <v>1005</v>
      </c>
      <c r="AP113" s="11">
        <f t="shared" si="1657"/>
        <v>0</v>
      </c>
      <c r="AQ113" s="11">
        <f t="shared" si="1657"/>
        <v>0</v>
      </c>
      <c r="AR113" s="11">
        <f t="shared" si="1657"/>
        <v>0</v>
      </c>
      <c r="AS113" s="11">
        <f t="shared" si="1657"/>
        <v>0</v>
      </c>
      <c r="AT113" s="11">
        <f t="shared" si="1657"/>
        <v>0</v>
      </c>
      <c r="AU113" s="11">
        <f t="shared" si="1657"/>
        <v>0</v>
      </c>
      <c r="AV113" s="11">
        <f t="shared" si="1657"/>
        <v>0</v>
      </c>
      <c r="AW113" s="11">
        <f t="shared" si="1657"/>
        <v>375</v>
      </c>
      <c r="AX113" s="11">
        <f t="shared" si="1657"/>
        <v>-63</v>
      </c>
      <c r="AY113" s="11">
        <f t="shared" si="1657"/>
        <v>0</v>
      </c>
      <c r="AZ113" s="11">
        <f t="shared" si="1657"/>
        <v>0</v>
      </c>
      <c r="BA113" s="11">
        <f t="shared" si="1657"/>
        <v>0</v>
      </c>
      <c r="BB113" s="11">
        <f t="shared" si="1657"/>
        <v>0</v>
      </c>
      <c r="BC113" s="11">
        <f t="shared" si="1657"/>
        <v>15</v>
      </c>
      <c r="BD113" s="11">
        <f t="shared" si="1657"/>
        <v>15</v>
      </c>
      <c r="BE113" s="11">
        <f t="shared" si="1657"/>
        <v>0</v>
      </c>
      <c r="BF113" s="11">
        <f t="shared" si="1657"/>
        <v>517</v>
      </c>
      <c r="BG113" s="11">
        <f t="shared" si="1657"/>
        <v>42189</v>
      </c>
      <c r="BH113" s="11">
        <f t="shared" si="1657"/>
        <v>43278</v>
      </c>
      <c r="BI113" s="11">
        <f t="shared" si="1657"/>
        <v>66048</v>
      </c>
      <c r="BJ113" s="11">
        <f t="shared" si="1657"/>
        <v>0</v>
      </c>
      <c r="BK113" s="11">
        <f t="shared" ref="BK113" si="1658">BK104-BK107</f>
        <v>66048</v>
      </c>
      <c r="BL113" s="11">
        <f t="shared" ref="BL113:BM113" si="1659">BL107-BL104</f>
        <v>604386</v>
      </c>
      <c r="BM113" s="11">
        <f t="shared" si="1659"/>
        <v>113439</v>
      </c>
    </row>
    <row r="114" spans="1:69" s="178" customFormat="1">
      <c r="A114" s="128"/>
      <c r="B114" s="5"/>
      <c r="C114" s="5"/>
      <c r="D114" s="5"/>
      <c r="E114" s="5"/>
      <c r="F114" s="5"/>
      <c r="G114" s="5"/>
      <c r="H114" s="5"/>
      <c r="I114" s="5"/>
      <c r="J114" s="5"/>
      <c r="K114" s="5"/>
      <c r="L114" s="5"/>
      <c r="M114" s="5"/>
      <c r="N114" s="5"/>
      <c r="O114" s="5"/>
      <c r="P114" s="5"/>
      <c r="Q114" s="5"/>
      <c r="R114" s="5"/>
      <c r="S114" s="5"/>
      <c r="T114" s="5"/>
      <c r="U114" s="5"/>
      <c r="V114" s="16"/>
      <c r="W114" s="5"/>
      <c r="X114" s="5"/>
      <c r="Y114" s="5"/>
      <c r="Z114" s="5"/>
      <c r="AA114" s="5"/>
      <c r="AB114" s="5"/>
      <c r="AC114" s="16"/>
      <c r="AD114" s="214"/>
      <c r="AE114" s="5"/>
      <c r="AF114" s="5"/>
      <c r="AG114" s="5"/>
      <c r="AH114" s="5"/>
      <c r="AI114" s="5"/>
      <c r="AJ114" s="5"/>
      <c r="AK114" s="5"/>
      <c r="AL114" s="5"/>
      <c r="AM114" s="5"/>
      <c r="AN114" s="5"/>
      <c r="AO114" s="16"/>
      <c r="AP114" s="5"/>
      <c r="AQ114" s="16"/>
      <c r="AR114" s="5"/>
      <c r="AS114" s="5"/>
      <c r="AT114" s="5"/>
      <c r="AU114" s="5"/>
      <c r="AV114" s="5"/>
      <c r="AW114" s="6"/>
      <c r="AX114" s="5"/>
      <c r="AY114" s="5"/>
      <c r="AZ114" s="5"/>
      <c r="BA114" s="5"/>
      <c r="BB114" s="16"/>
      <c r="BC114" s="5"/>
      <c r="BD114" s="5"/>
      <c r="BE114" s="5"/>
      <c r="BF114" s="5"/>
      <c r="BG114" s="5"/>
      <c r="BH114" s="16"/>
      <c r="BI114" s="214"/>
      <c r="BJ114" s="5"/>
      <c r="BK114" s="48"/>
    </row>
    <row r="115" spans="1:69" s="176" customFormat="1">
      <c r="A115" s="15" t="s">
        <v>137</v>
      </c>
      <c r="B115" s="9" t="s">
        <v>334</v>
      </c>
      <c r="C115" s="256">
        <v>0</v>
      </c>
      <c r="D115" s="256">
        <v>0</v>
      </c>
      <c r="E115" s="256">
        <v>0</v>
      </c>
      <c r="F115" s="256">
        <v>0</v>
      </c>
      <c r="G115" s="256">
        <v>0</v>
      </c>
      <c r="H115" s="256">
        <v>673570</v>
      </c>
      <c r="I115" s="256">
        <v>0</v>
      </c>
      <c r="J115" s="256">
        <v>0</v>
      </c>
      <c r="K115" s="256">
        <v>0</v>
      </c>
      <c r="L115" s="256">
        <v>0</v>
      </c>
      <c r="M115" s="256">
        <v>0</v>
      </c>
      <c r="N115" s="256">
        <v>0</v>
      </c>
      <c r="O115" s="256">
        <v>0</v>
      </c>
      <c r="P115" s="256">
        <v>0</v>
      </c>
      <c r="Q115" s="256">
        <v>0</v>
      </c>
      <c r="R115" s="256">
        <v>0</v>
      </c>
      <c r="S115" s="256">
        <v>0</v>
      </c>
      <c r="T115" s="256">
        <v>0</v>
      </c>
      <c r="U115" s="256">
        <v>0</v>
      </c>
      <c r="V115" s="256">
        <v>0</v>
      </c>
      <c r="W115" s="256">
        <v>0</v>
      </c>
      <c r="X115" s="256">
        <v>0</v>
      </c>
      <c r="Y115" s="256">
        <v>0</v>
      </c>
      <c r="Z115" s="256">
        <v>0</v>
      </c>
      <c r="AA115" s="256">
        <v>0</v>
      </c>
      <c r="AB115" s="256">
        <v>0</v>
      </c>
      <c r="AC115" s="256">
        <v>0</v>
      </c>
      <c r="AD115" s="264">
        <f t="shared" ref="AD115" si="1660">SUM(C115:AC115)</f>
        <v>673570</v>
      </c>
      <c r="AE115" s="256">
        <v>0</v>
      </c>
      <c r="AF115" s="256">
        <v>0</v>
      </c>
      <c r="AG115" s="256">
        <v>0</v>
      </c>
      <c r="AH115" s="256">
        <v>0</v>
      </c>
      <c r="AI115" s="256">
        <v>0</v>
      </c>
      <c r="AJ115" s="256">
        <v>0</v>
      </c>
      <c r="AK115" s="256">
        <v>0</v>
      </c>
      <c r="AL115" s="256">
        <v>0</v>
      </c>
      <c r="AM115" s="256">
        <v>0</v>
      </c>
      <c r="AN115" s="256">
        <v>0</v>
      </c>
      <c r="AO115" s="256">
        <v>0</v>
      </c>
      <c r="AP115" s="256">
        <v>0</v>
      </c>
      <c r="AQ115" s="256">
        <v>0</v>
      </c>
      <c r="AR115" s="256">
        <v>0</v>
      </c>
      <c r="AS115" s="256">
        <v>0</v>
      </c>
      <c r="AT115" s="256">
        <v>0</v>
      </c>
      <c r="AU115" s="256">
        <v>0</v>
      </c>
      <c r="AV115" s="256">
        <v>0</v>
      </c>
      <c r="AW115" s="256">
        <v>0</v>
      </c>
      <c r="AX115" s="256">
        <v>0</v>
      </c>
      <c r="AY115" s="256">
        <v>0</v>
      </c>
      <c r="AZ115" s="256">
        <v>0</v>
      </c>
      <c r="BA115" s="256">
        <v>0</v>
      </c>
      <c r="BB115" s="256">
        <v>0</v>
      </c>
      <c r="BC115" s="256">
        <v>0</v>
      </c>
      <c r="BD115" s="256">
        <v>0</v>
      </c>
      <c r="BE115" s="256">
        <v>0</v>
      </c>
      <c r="BF115" s="256">
        <v>0</v>
      </c>
      <c r="BG115" s="256">
        <v>1180600</v>
      </c>
      <c r="BH115" s="264">
        <f>SUM(AE115:BG115)</f>
        <v>1180600</v>
      </c>
      <c r="BI115" s="123">
        <f>AD115+BH115</f>
        <v>1854170</v>
      </c>
      <c r="BJ115" s="264">
        <v>1180000</v>
      </c>
      <c r="BK115" s="264">
        <f t="shared" ref="BK115:BK116" si="1661">BI115-BJ115</f>
        <v>674170</v>
      </c>
      <c r="BL115" s="176">
        <v>11</v>
      </c>
      <c r="BM115" s="261"/>
      <c r="BP115" s="176">
        <f>3496425-53457</f>
        <v>3442968</v>
      </c>
      <c r="BQ115" s="261">
        <f>+BP115-BK104</f>
        <v>2772522</v>
      </c>
    </row>
    <row r="116" spans="1:69" s="41" customFormat="1">
      <c r="A116" s="134"/>
      <c r="B116" s="207" t="s">
        <v>340</v>
      </c>
      <c r="C116" s="10">
        <f>IF('[1]Upto Month Current'!$L$4="",0,'[1]Upto Month Current'!$L$4)</f>
        <v>0</v>
      </c>
      <c r="D116" s="10">
        <f>IF('[1]Upto Month Current'!$L$5="",0,'[1]Upto Month Current'!$L$5)</f>
        <v>0</v>
      </c>
      <c r="E116" s="10">
        <f>IF('[1]Upto Month Current'!$L$6="",0,'[1]Upto Month Current'!$L$6)</f>
        <v>0</v>
      </c>
      <c r="F116" s="10">
        <f>IF('[1]Upto Month Current'!$L$7="",0,'[1]Upto Month Current'!$L$7)</f>
        <v>0</v>
      </c>
      <c r="G116" s="10">
        <f>IF('[1]Upto Month Current'!$L$8="",0,'[1]Upto Month Current'!$L$8)</f>
        <v>0</v>
      </c>
      <c r="H116" s="10">
        <v>612181</v>
      </c>
      <c r="I116" s="10">
        <v>0</v>
      </c>
      <c r="J116" s="10">
        <f>IF('[1]Upto Month Current'!$L$11="",0,'[1]Upto Month Current'!$L$11)</f>
        <v>0</v>
      </c>
      <c r="K116" s="10">
        <f>IF('[1]Upto Month Current'!$L$12="",0,'[1]Upto Month Current'!$L$12)</f>
        <v>0</v>
      </c>
      <c r="L116" s="10">
        <f>IF('[1]Upto Month Current'!$L$13="",0,'[1]Upto Month Current'!$L$13)</f>
        <v>0</v>
      </c>
      <c r="M116" s="10">
        <f>IF('[1]Upto Month Current'!$L$14="",0,'[1]Upto Month Current'!$L$14)</f>
        <v>0</v>
      </c>
      <c r="N116" s="10">
        <f>IF('[1]Upto Month Current'!$L$15="",0,'[1]Upto Month Current'!$L$15)</f>
        <v>0</v>
      </c>
      <c r="O116" s="10">
        <f>IF('[1]Upto Month Current'!$L$16="",0,'[1]Upto Month Current'!$L$16)</f>
        <v>0</v>
      </c>
      <c r="P116" s="10">
        <f>IF('[1]Upto Month Current'!$L$17="",0,'[1]Upto Month Current'!$L$17)</f>
        <v>0</v>
      </c>
      <c r="Q116" s="10">
        <v>0</v>
      </c>
      <c r="R116" s="10">
        <f>IF('[1]Upto Month Current'!$L$21="",0,'[1]Upto Month Current'!$L$21)</f>
        <v>0</v>
      </c>
      <c r="S116" s="10">
        <f>IF('[1]Upto Month Current'!$L$26="",0,'[1]Upto Month Current'!$L$26)</f>
        <v>0</v>
      </c>
      <c r="T116" s="10">
        <f>IF('[1]Upto Month Current'!$L$27="",0,'[1]Upto Month Current'!$L$27)</f>
        <v>0</v>
      </c>
      <c r="U116" s="10">
        <v>0</v>
      </c>
      <c r="V116" s="10">
        <v>0</v>
      </c>
      <c r="W116" s="10">
        <v>0</v>
      </c>
      <c r="X116" s="10">
        <v>0</v>
      </c>
      <c r="Y116" s="10">
        <f>IF('[1]Upto Month Current'!$L$42="",0,'[1]Upto Month Current'!$L$42)</f>
        <v>0</v>
      </c>
      <c r="Z116" s="10">
        <f>IF('[1]Upto Month Current'!$L$43="",0,'[1]Upto Month Current'!$L$43)</f>
        <v>0</v>
      </c>
      <c r="AA116" s="10">
        <f>IF('[1]Upto Month Current'!$L$44="",0,'[1]Upto Month Current'!$L$44)</f>
        <v>0</v>
      </c>
      <c r="AB116" s="10">
        <f>IF('[1]Upto Month Current'!$L$48="",0,'[1]Upto Month Current'!$L$48)</f>
        <v>0</v>
      </c>
      <c r="AC116" s="10">
        <f>IF('[1]Upto Month Current'!$L$51="",0,'[1]Upto Month Current'!$L$51)</f>
        <v>0</v>
      </c>
      <c r="AD116" s="121">
        <f t="shared" ref="AD116" si="1662">SUM(C116:AC116)</f>
        <v>612181</v>
      </c>
      <c r="AE116" s="10">
        <f>IF('[1]Upto Month Current'!$L$19="",0,'[1]Upto Month Current'!$L$19)</f>
        <v>0</v>
      </c>
      <c r="AF116" s="10">
        <f>IF('[1]Upto Month Current'!$L$20="",0,'[1]Upto Month Current'!$L$20)</f>
        <v>0</v>
      </c>
      <c r="AG116" s="10">
        <f>IF('[1]Upto Month Current'!$L$22="",0,'[1]Upto Month Current'!$L$22)</f>
        <v>0</v>
      </c>
      <c r="AH116" s="10">
        <v>0</v>
      </c>
      <c r="AI116" s="10">
        <v>0</v>
      </c>
      <c r="AJ116" s="10">
        <f>IF('[1]Upto Month Current'!$L$25="",0,'[1]Upto Month Current'!$L$25)</f>
        <v>0</v>
      </c>
      <c r="AK116" s="10">
        <f>IF('[1]Upto Month Current'!$L$28="",0,'[1]Upto Month Current'!$L$28)</f>
        <v>0</v>
      </c>
      <c r="AL116" s="10">
        <f>IF('[1]Upto Month Current'!$L$29="",0,'[1]Upto Month Current'!$L$29)</f>
        <v>0</v>
      </c>
      <c r="AM116" s="10">
        <f>IF('[1]Upto Month Current'!$L$31="",0,'[1]Upto Month Current'!$L$31)</f>
        <v>0</v>
      </c>
      <c r="AN116" s="10">
        <f>IF('[1]Upto Month Current'!$L$32="",0,'[1]Upto Month Current'!$L$32)</f>
        <v>0</v>
      </c>
      <c r="AO116" s="10">
        <f>IF('[1]Upto Month Current'!$L$33="",0,'[1]Upto Month Current'!$L$33)</f>
        <v>0</v>
      </c>
      <c r="AP116" s="10">
        <f>IF('[1]Upto Month Current'!$L$34="",0,'[1]Upto Month Current'!$L$34)</f>
        <v>0</v>
      </c>
      <c r="AQ116" s="10">
        <v>0</v>
      </c>
      <c r="AR116" s="10">
        <f>IF('[1]Upto Month Current'!$L$37="",0,'[1]Upto Month Current'!$L$37)</f>
        <v>0</v>
      </c>
      <c r="AS116" s="10">
        <v>0</v>
      </c>
      <c r="AT116" s="10">
        <v>0</v>
      </c>
      <c r="AU116" s="10">
        <f>IF('[1]Upto Month Current'!$L$41="",0,'[1]Upto Month Current'!$L$41)</f>
        <v>0</v>
      </c>
      <c r="AV116" s="10">
        <v>0</v>
      </c>
      <c r="AW116" s="10">
        <f>IF('[1]Upto Month Current'!$L$45="",0,'[1]Upto Month Current'!$L$45)</f>
        <v>0</v>
      </c>
      <c r="AX116" s="10">
        <f>IF('[1]Upto Month Current'!$L$46="",0,'[1]Upto Month Current'!$L$46)</f>
        <v>0</v>
      </c>
      <c r="AY116" s="10">
        <f>IF('[1]Upto Month Current'!$L$47="",0,'[1]Upto Month Current'!$L$47)</f>
        <v>0</v>
      </c>
      <c r="AZ116" s="10">
        <v>0</v>
      </c>
      <c r="BA116" s="10">
        <f>IF('[1]Upto Month Current'!$L$50="",0,'[1]Upto Month Current'!$L$50)</f>
        <v>0</v>
      </c>
      <c r="BB116" s="10">
        <f>IF('[1]Upto Month Current'!$L$52="",0,'[1]Upto Month Current'!$L$52)</f>
        <v>0</v>
      </c>
      <c r="BC116" s="10">
        <f>IF('[1]Upto Month Current'!$L$53="",0,'[1]Upto Month Current'!$L$53)</f>
        <v>0</v>
      </c>
      <c r="BD116" s="10">
        <f>IF('[1]Upto Month Current'!$L$54="",0,'[1]Upto Month Current'!$L$54)</f>
        <v>0</v>
      </c>
      <c r="BE116" s="10">
        <v>0</v>
      </c>
      <c r="BF116" s="10">
        <f>IF('[1]Upto Month Current'!$L$56="",0,'[1]Upto Month Current'!$L$56)</f>
        <v>0</v>
      </c>
      <c r="BG116" s="10">
        <v>480</v>
      </c>
      <c r="BH116" s="10">
        <f>SUM(AE116:BG116)</f>
        <v>480</v>
      </c>
      <c r="BI116" s="241">
        <f>AD116+BH116</f>
        <v>612661</v>
      </c>
      <c r="BJ116" s="10">
        <v>0</v>
      </c>
      <c r="BK116" s="10">
        <f t="shared" si="1661"/>
        <v>612661</v>
      </c>
      <c r="BM116" s="208"/>
    </row>
    <row r="117" spans="1:69">
      <c r="A117" s="128"/>
      <c r="B117" s="12" t="s">
        <v>341</v>
      </c>
      <c r="C117" s="9">
        <f>IF('Upto Month COPPY'!$L$4="",0,'Upto Month COPPY'!$L$4)</f>
        <v>0</v>
      </c>
      <c r="D117" s="9">
        <f>IF('Upto Month COPPY'!$L$5="",0,'Upto Month COPPY'!$L$5)</f>
        <v>0</v>
      </c>
      <c r="E117" s="9">
        <f>IF('Upto Month COPPY'!$L$6="",0,'Upto Month COPPY'!$L$6)</f>
        <v>0</v>
      </c>
      <c r="F117" s="9">
        <f>IF('Upto Month COPPY'!$L$7="",0,'Upto Month COPPY'!$L$7)</f>
        <v>0</v>
      </c>
      <c r="G117" s="9">
        <f>IF('Upto Month COPPY'!$L$8="",0,'Upto Month COPPY'!$L$8)</f>
        <v>0</v>
      </c>
      <c r="H117" s="9">
        <f>IF('Upto Month COPPY'!$L$9="",0,'Upto Month COPPY'!$L$9)</f>
        <v>523134</v>
      </c>
      <c r="I117" s="9">
        <f>IF('Upto Month COPPY'!$L$10="",0,'Upto Month COPPY'!$L$10)</f>
        <v>0</v>
      </c>
      <c r="J117" s="9">
        <f>IF('Upto Month COPPY'!$L$11="",0,'Upto Month COPPY'!$L$11)</f>
        <v>0</v>
      </c>
      <c r="K117" s="9">
        <f>IF('Upto Month COPPY'!$L$12="",0,'Upto Month COPPY'!$L$12)</f>
        <v>0</v>
      </c>
      <c r="L117" s="9">
        <f>IF('Upto Month COPPY'!$L$13="",0,'Upto Month COPPY'!$L$13)</f>
        <v>0</v>
      </c>
      <c r="M117" s="9">
        <f>IF('Upto Month COPPY'!$L$14="",0,'Upto Month COPPY'!$L$14)</f>
        <v>0</v>
      </c>
      <c r="N117" s="9">
        <f>IF('Upto Month COPPY'!$L$15="",0,'Upto Month COPPY'!$L$15)</f>
        <v>0</v>
      </c>
      <c r="O117" s="9">
        <f>IF('Upto Month COPPY'!$L$16="",0,'Upto Month COPPY'!$L$16)</f>
        <v>0</v>
      </c>
      <c r="P117" s="9">
        <f>IF('Upto Month COPPY'!$L$17="",0,'Upto Month COPPY'!$L$17)</f>
        <v>0</v>
      </c>
      <c r="Q117" s="9">
        <f>IF('Upto Month COPPY'!$L$18="",0,'Upto Month COPPY'!$L$18)</f>
        <v>0</v>
      </c>
      <c r="R117" s="9">
        <f>IF('Upto Month COPPY'!$L$21="",0,'Upto Month COPPY'!$L$21)</f>
        <v>0</v>
      </c>
      <c r="S117" s="9">
        <f>IF('Upto Month COPPY'!$L$26="",0,'Upto Month COPPY'!$L$26)</f>
        <v>0</v>
      </c>
      <c r="T117" s="9">
        <f>IF('Upto Month COPPY'!$L$27="",0,'Upto Month COPPY'!$L$27)</f>
        <v>0</v>
      </c>
      <c r="U117" s="9">
        <f>IF('Upto Month COPPY'!$L$30="",0,'Upto Month COPPY'!$L$30)</f>
        <v>0</v>
      </c>
      <c r="V117" s="9">
        <f>IF('Upto Month COPPY'!$L$35="",0,'Upto Month COPPY'!$L$35)</f>
        <v>0</v>
      </c>
      <c r="W117" s="9">
        <f>IF('Upto Month COPPY'!$L$39="",0,'Upto Month COPPY'!$L$39)</f>
        <v>0</v>
      </c>
      <c r="X117" s="9">
        <f>IF('Upto Month COPPY'!$L$40="",0,'Upto Month COPPY'!$L$40)</f>
        <v>0</v>
      </c>
      <c r="Y117" s="9">
        <f>IF('Upto Month COPPY'!$L$42="",0,'Upto Month COPPY'!$L$42)</f>
        <v>0</v>
      </c>
      <c r="Z117" s="9">
        <f>IF('Upto Month COPPY'!$L$43="",0,'Upto Month COPPY'!$L$43)</f>
        <v>0</v>
      </c>
      <c r="AA117" s="9">
        <f>IF('Upto Month COPPY'!$L$44="",0,'Upto Month COPPY'!$L$44)</f>
        <v>0</v>
      </c>
      <c r="AB117" s="9">
        <f>IF('Upto Month COPPY'!$L$48="",0,'Upto Month COPPY'!$L$48)</f>
        <v>0</v>
      </c>
      <c r="AC117" s="9">
        <f>IF('Upto Month COPPY'!$L$51="",0,'Upto Month COPPY'!$L$51)</f>
        <v>0</v>
      </c>
      <c r="AD117" s="264">
        <f t="shared" ref="AD117:AD118" si="1663">SUM(C117:AC117)</f>
        <v>523134</v>
      </c>
      <c r="AE117" s="9">
        <f>IF('Upto Month COPPY'!$L$19="",0,'Upto Month COPPY'!$L$19)</f>
        <v>0</v>
      </c>
      <c r="AF117" s="9">
        <f>IF('Upto Month COPPY'!$L$20="",0,'Upto Month COPPY'!$L$20)</f>
        <v>0</v>
      </c>
      <c r="AG117" s="9">
        <f>IF('Upto Month COPPY'!$L$22="",0,'Upto Month COPPY'!$L$22)</f>
        <v>0</v>
      </c>
      <c r="AH117" s="9">
        <f>IF('Upto Month COPPY'!$L$23="",0,'Upto Month COPPY'!$L$23)</f>
        <v>0</v>
      </c>
      <c r="AI117" s="9">
        <f>IF('Upto Month COPPY'!$L$24="",0,'Upto Month COPPY'!$L$24)</f>
        <v>0</v>
      </c>
      <c r="AJ117" s="9">
        <f>IF('Upto Month COPPY'!$L$25="",0,'Upto Month COPPY'!$L$25)</f>
        <v>0</v>
      </c>
      <c r="AK117" s="9">
        <f>IF('Upto Month COPPY'!$L$28="",0,'Upto Month COPPY'!$L$28)</f>
        <v>0</v>
      </c>
      <c r="AL117" s="9">
        <f>IF('Upto Month COPPY'!$L$29="",0,'Upto Month COPPY'!$L$29)</f>
        <v>0</v>
      </c>
      <c r="AM117" s="9">
        <f>IF('Upto Month COPPY'!$L$31="",0,'Upto Month COPPY'!$L$31)</f>
        <v>0</v>
      </c>
      <c r="AN117" s="9">
        <f>IF('Upto Month COPPY'!$L$32="",0,'Upto Month COPPY'!$L$32)</f>
        <v>0</v>
      </c>
      <c r="AO117" s="9">
        <f>IF('Upto Month COPPY'!$L$33="",0,'Upto Month COPPY'!$L$33)</f>
        <v>0</v>
      </c>
      <c r="AP117" s="9">
        <f>IF('Upto Month COPPY'!$L$34="",0,'Upto Month COPPY'!$L$34)</f>
        <v>0</v>
      </c>
      <c r="AQ117" s="9">
        <f>IF('Upto Month COPPY'!$L$36="",0,'Upto Month COPPY'!$L$36)</f>
        <v>0</v>
      </c>
      <c r="AR117" s="9">
        <f>IF('Upto Month COPPY'!$L$37="",0,'Upto Month COPPY'!$L$37)</f>
        <v>0</v>
      </c>
      <c r="AS117" s="9">
        <v>0</v>
      </c>
      <c r="AT117" s="9">
        <f>IF('Upto Month COPPY'!$L$38="",0,'Upto Month COPPY'!$L$38)</f>
        <v>0</v>
      </c>
      <c r="AU117" s="9">
        <f>IF('Upto Month COPPY'!$L$41="",0,'Upto Month COPPY'!$L$41)</f>
        <v>0</v>
      </c>
      <c r="AV117" s="9">
        <v>0</v>
      </c>
      <c r="AW117" s="9">
        <f>IF('Upto Month COPPY'!$L$45="",0,'Upto Month COPPY'!$L$45)</f>
        <v>0</v>
      </c>
      <c r="AX117" s="9">
        <f>IF('Upto Month COPPY'!$L$46="",0,'Upto Month COPPY'!$L$46)</f>
        <v>0</v>
      </c>
      <c r="AY117" s="9">
        <f>IF('Upto Month COPPY'!$L$47="",0,'Upto Month COPPY'!$L$47)</f>
        <v>0</v>
      </c>
      <c r="AZ117" s="9">
        <f>IF('Upto Month COPPY'!$L$49="",0,'Upto Month COPPY'!$L$49)</f>
        <v>0</v>
      </c>
      <c r="BA117" s="9">
        <f>IF('Upto Month COPPY'!$L$50="",0,'Upto Month COPPY'!$L$50)</f>
        <v>0</v>
      </c>
      <c r="BB117" s="9">
        <f>IF('Upto Month COPPY'!$L$52="",0,'Upto Month COPPY'!$L$52)</f>
        <v>0</v>
      </c>
      <c r="BC117" s="9">
        <f>IF('Upto Month COPPY'!$L$53="",0,'Upto Month COPPY'!$L$53)</f>
        <v>0</v>
      </c>
      <c r="BD117" s="9">
        <f>IF('Upto Month COPPY'!$L$54="",0,'Upto Month COPPY'!$L$54)</f>
        <v>0</v>
      </c>
      <c r="BE117" s="9">
        <f>IF('Upto Month COPPY'!$L$55="",0,'Upto Month COPPY'!$L$55)</f>
        <v>0</v>
      </c>
      <c r="BF117" s="9">
        <f>IF('Upto Month COPPY'!$L$56="",0,'Upto Month COPPY'!$L$56)</f>
        <v>0</v>
      </c>
      <c r="BG117" s="9">
        <f>IF('Upto Month COPPY'!$L$58="",0,'Upto Month COPPY'!$L$58)</f>
        <v>772147</v>
      </c>
      <c r="BH117" s="9">
        <f>SUM(AE117:BG117)</f>
        <v>772147</v>
      </c>
      <c r="BI117" s="258">
        <f>AD117+BH117</f>
        <v>1295281</v>
      </c>
      <c r="BJ117" s="9">
        <f>IF('Upto Month COPPY'!$L$60="",0,'Upto Month COPPY'!$L$60)</f>
        <v>771691</v>
      </c>
      <c r="BK117" s="49">
        <f t="shared" ref="BK117:BK118" si="1664">BI117-BJ117</f>
        <v>523590</v>
      </c>
      <c r="BL117">
        <f>'Upto Month COPPY'!$L$61</f>
        <v>523590</v>
      </c>
      <c r="BM117" s="30">
        <f t="shared" ref="BM117:BM121" si="1665">BK117-AD117</f>
        <v>456</v>
      </c>
    </row>
    <row r="118" spans="1:69">
      <c r="A118" s="128"/>
      <c r="B118" s="180" t="s">
        <v>342</v>
      </c>
      <c r="C118" s="9">
        <f>IF('Upto Month Current'!$L$4="",0,'Upto Month Current'!$L$4)</f>
        <v>0</v>
      </c>
      <c r="D118" s="9">
        <f>IF('Upto Month Current'!$L$5="",0,'Upto Month Current'!$L$5)</f>
        <v>0</v>
      </c>
      <c r="E118" s="9">
        <f>IF('Upto Month Current'!$L$6="",0,'Upto Month Current'!$L$6)</f>
        <v>0</v>
      </c>
      <c r="F118" s="9">
        <f>IF('Upto Month Current'!$L$7="",0,'Upto Month Current'!$L$7)</f>
        <v>0</v>
      </c>
      <c r="G118" s="9">
        <f>IF('Upto Month Current'!$L$8="",0,'Upto Month Current'!$L$8)</f>
        <v>0</v>
      </c>
      <c r="H118" s="9">
        <f>IF('Upto Month Current'!$L$9="",0,'Upto Month Current'!$L$9)</f>
        <v>597922</v>
      </c>
      <c r="I118" s="9">
        <f>IF('Upto Month Current'!$L$10="",0,'Upto Month Current'!$L$10)</f>
        <v>0</v>
      </c>
      <c r="J118" s="9">
        <f>IF('Upto Month Current'!$L$11="",0,'Upto Month Current'!$L$11)</f>
        <v>0</v>
      </c>
      <c r="K118" s="9">
        <f>IF('Upto Month Current'!$L$12="",0,'Upto Month Current'!$L$12)</f>
        <v>0</v>
      </c>
      <c r="L118" s="9">
        <f>IF('Upto Month Current'!$L$13="",0,'Upto Month Current'!$L$13)</f>
        <v>0</v>
      </c>
      <c r="M118" s="9">
        <f>IF('Upto Month Current'!$L$14="",0,'Upto Month Current'!$L$14)</f>
        <v>0</v>
      </c>
      <c r="N118" s="9">
        <f>IF('Upto Month Current'!$L$15="",0,'Upto Month Current'!$L$15)</f>
        <v>0</v>
      </c>
      <c r="O118" s="9">
        <f>IF('Upto Month Current'!$L$16="",0,'Upto Month Current'!$L$16)</f>
        <v>0</v>
      </c>
      <c r="P118" s="9">
        <f>IF('Upto Month Current'!$L$17="",0,'Upto Month Current'!$L$17)</f>
        <v>0</v>
      </c>
      <c r="Q118" s="9">
        <f>IF('Upto Month Current'!$L$18="",0,'Upto Month Current'!$L$18)</f>
        <v>0</v>
      </c>
      <c r="R118" s="9">
        <f>IF('Upto Month Current'!$L$21="",0,'Upto Month Current'!$L$21)</f>
        <v>0</v>
      </c>
      <c r="S118" s="9">
        <f>IF('Upto Month Current'!$L$26="",0,'Upto Month Current'!$L$26)</f>
        <v>0</v>
      </c>
      <c r="T118" s="9">
        <f>IF('Upto Month Current'!$L$27="",0,'Upto Month Current'!$L$27)</f>
        <v>0</v>
      </c>
      <c r="U118" s="9">
        <f>IF('Upto Month Current'!$L$30="",0,'Upto Month Current'!$L$30)</f>
        <v>0</v>
      </c>
      <c r="V118" s="9">
        <f>IF('Upto Month Current'!$L$35="",0,'Upto Month Current'!$L$35)</f>
        <v>0</v>
      </c>
      <c r="W118" s="9">
        <f>IF('Upto Month Current'!$L$39="",0,'Upto Month Current'!$L$39)</f>
        <v>0</v>
      </c>
      <c r="X118" s="9">
        <f>IF('Upto Month Current'!$L$40="",0,'Upto Month Current'!$L$40)</f>
        <v>0</v>
      </c>
      <c r="Y118" s="9">
        <f>IF('Upto Month Current'!$L$42="",0,'Upto Month Current'!$L$42)</f>
        <v>0</v>
      </c>
      <c r="Z118" s="9">
        <f>IF('Upto Month Current'!$L$43="",0,'Upto Month Current'!$L$43)</f>
        <v>0</v>
      </c>
      <c r="AA118" s="9">
        <f>IF('Upto Month Current'!$L$44="",0,'Upto Month Current'!$L$44)</f>
        <v>0</v>
      </c>
      <c r="AB118" s="9">
        <f>IF('Upto Month Current'!$L$48="",0,'Upto Month Current'!$L$48)</f>
        <v>0</v>
      </c>
      <c r="AC118" s="9">
        <f>IF('Upto Month Current'!$L$51="",0,'Upto Month Current'!$L$51)</f>
        <v>0</v>
      </c>
      <c r="AD118" s="264">
        <f t="shared" si="1663"/>
        <v>597922</v>
      </c>
      <c r="AE118" s="9">
        <f>IF('Upto Month Current'!$L$19="",0,'Upto Month Current'!$L$19)</f>
        <v>0</v>
      </c>
      <c r="AF118" s="9">
        <f>IF('Upto Month Current'!$L$20="",0,'Upto Month Current'!$L$20)</f>
        <v>0</v>
      </c>
      <c r="AG118" s="9">
        <f>IF('Upto Month Current'!$L$22="",0,'Upto Month Current'!$L$22)</f>
        <v>0</v>
      </c>
      <c r="AH118" s="9">
        <f>IF('Upto Month Current'!$L$23="",0,'Upto Month Current'!$L$23)</f>
        <v>0</v>
      </c>
      <c r="AI118" s="9">
        <f>IF('Upto Month Current'!$L$24="",0,'Upto Month Current'!$L$24)</f>
        <v>0</v>
      </c>
      <c r="AJ118" s="9">
        <f>IF('Upto Month Current'!$L$25="",0,'Upto Month Current'!$L$25)</f>
        <v>0</v>
      </c>
      <c r="AK118" s="9">
        <f>IF('Upto Month Current'!$L$28="",0,'Upto Month Current'!$L$28)</f>
        <v>0</v>
      </c>
      <c r="AL118" s="9">
        <f>IF('Upto Month Current'!$L$29="",0,'Upto Month Current'!$L$29)</f>
        <v>0</v>
      </c>
      <c r="AM118" s="9">
        <f>IF('Upto Month Current'!$L$31="",0,'Upto Month Current'!$L$31)</f>
        <v>0</v>
      </c>
      <c r="AN118" s="9">
        <f>IF('Upto Month Current'!$L$32="",0,'Upto Month Current'!$L$32)</f>
        <v>0</v>
      </c>
      <c r="AO118" s="9">
        <f>IF('Upto Month Current'!$L$33="",0,'Upto Month Current'!$L$33)</f>
        <v>0</v>
      </c>
      <c r="AP118" s="9">
        <f>IF('Upto Month Current'!$L$34="",0,'Upto Month Current'!$L$34)</f>
        <v>0</v>
      </c>
      <c r="AQ118" s="9">
        <f>IF('Upto Month Current'!$L$36="",0,'Upto Month Current'!$L$36)</f>
        <v>0</v>
      </c>
      <c r="AR118" s="9">
        <f>IF('Upto Month Current'!$L$37="",0,'Upto Month Current'!$L$37)</f>
        <v>0</v>
      </c>
      <c r="AS118" s="9">
        <v>0</v>
      </c>
      <c r="AT118" s="9">
        <f>IF('Upto Month Current'!$L$38="",0,'Upto Month Current'!$L$38)</f>
        <v>0</v>
      </c>
      <c r="AU118" s="9">
        <f>IF('Upto Month Current'!$L$41="",0,'Upto Month Current'!$L$41)</f>
        <v>0</v>
      </c>
      <c r="AV118" s="9">
        <v>0</v>
      </c>
      <c r="AW118" s="9">
        <f>IF('Upto Month Current'!$L$45="",0,'Upto Month Current'!$L$45)</f>
        <v>0</v>
      </c>
      <c r="AX118" s="9">
        <f>IF('Upto Month Current'!$L$46="",0,'Upto Month Current'!$L$46)</f>
        <v>0</v>
      </c>
      <c r="AY118" s="9">
        <f>IF('Upto Month Current'!$L$47="",0,'Upto Month Current'!$L$47)</f>
        <v>0</v>
      </c>
      <c r="AZ118" s="9">
        <f>IF('Upto Month Current'!$L$49="",0,'Upto Month Current'!$L$49)</f>
        <v>0</v>
      </c>
      <c r="BA118" s="9">
        <f>IF('Upto Month Current'!$L$50="",0,'Upto Month Current'!$L$50)</f>
        <v>0</v>
      </c>
      <c r="BB118" s="9">
        <f>IF('Upto Month Current'!$L$52="",0,'Upto Month Current'!$L$52)</f>
        <v>0</v>
      </c>
      <c r="BC118" s="9">
        <f>IF('Upto Month Current'!$L$53="",0,'Upto Month Current'!$L$53)</f>
        <v>0</v>
      </c>
      <c r="BD118" s="9">
        <f>IF('Upto Month Current'!$L$54="",0,'Upto Month Current'!$L$54)</f>
        <v>0</v>
      </c>
      <c r="BE118" s="9">
        <f>IF('Upto Month Current'!$L$55="",0,'Upto Month Current'!$L$55)</f>
        <v>0</v>
      </c>
      <c r="BF118" s="9">
        <f>IF('Upto Month Current'!$L$56="",0,'Upto Month Current'!$L$56)</f>
        <v>0</v>
      </c>
      <c r="BG118" s="9">
        <f>IF('Upto Month Current'!$L$58="",0,'Upto Month Current'!$L$58)</f>
        <v>873523</v>
      </c>
      <c r="BH118" s="9">
        <f>SUM(AE118:BG118)</f>
        <v>873523</v>
      </c>
      <c r="BI118" s="258">
        <f>AD118+BH118</f>
        <v>1471445</v>
      </c>
      <c r="BJ118" s="9">
        <f>IF('Upto Month Current'!$L$60="",0,'Upto Month Current'!$L$60)</f>
        <v>872999</v>
      </c>
      <c r="BK118" s="49">
        <f t="shared" si="1664"/>
        <v>598446</v>
      </c>
      <c r="BL118">
        <f>'Upto Month Current'!$L$61</f>
        <v>598445</v>
      </c>
      <c r="BM118" s="30">
        <f t="shared" si="1665"/>
        <v>524</v>
      </c>
    </row>
    <row r="119" spans="1:69">
      <c r="A119" s="128"/>
      <c r="B119" s="5" t="s">
        <v>126</v>
      </c>
      <c r="C119" s="11">
        <f>C118-C116</f>
        <v>0</v>
      </c>
      <c r="D119" s="11">
        <f t="shared" ref="D119" si="1666">D118-D116</f>
        <v>0</v>
      </c>
      <c r="E119" s="11">
        <f t="shared" ref="E119" si="1667">E118-E116</f>
        <v>0</v>
      </c>
      <c r="F119" s="11">
        <f t="shared" ref="F119" si="1668">F118-F116</f>
        <v>0</v>
      </c>
      <c r="G119" s="11">
        <f t="shared" ref="G119" si="1669">G118-G116</f>
        <v>0</v>
      </c>
      <c r="H119" s="11">
        <f t="shared" ref="H119" si="1670">H118-H116</f>
        <v>-14259</v>
      </c>
      <c r="I119" s="11">
        <f t="shared" ref="I119" si="1671">I118-I116</f>
        <v>0</v>
      </c>
      <c r="J119" s="11">
        <f t="shared" ref="J119" si="1672">J118-J116</f>
        <v>0</v>
      </c>
      <c r="K119" s="11">
        <f t="shared" ref="K119" si="1673">K118-K116</f>
        <v>0</v>
      </c>
      <c r="L119" s="11">
        <f t="shared" ref="L119" si="1674">L118-L116</f>
        <v>0</v>
      </c>
      <c r="M119" s="11">
        <f t="shared" ref="M119" si="1675">M118-M116</f>
        <v>0</v>
      </c>
      <c r="N119" s="11">
        <f t="shared" ref="N119" si="1676">N118-N116</f>
        <v>0</v>
      </c>
      <c r="O119" s="11">
        <f t="shared" ref="O119" si="1677">O118-O116</f>
        <v>0</v>
      </c>
      <c r="P119" s="11">
        <f t="shared" ref="P119" si="1678">P118-P116</f>
        <v>0</v>
      </c>
      <c r="Q119" s="11">
        <f t="shared" ref="Q119" si="1679">Q118-Q116</f>
        <v>0</v>
      </c>
      <c r="R119" s="11">
        <f t="shared" ref="R119" si="1680">R118-R116</f>
        <v>0</v>
      </c>
      <c r="S119" s="11">
        <f t="shared" ref="S119" si="1681">S118-S116</f>
        <v>0</v>
      </c>
      <c r="T119" s="11">
        <f t="shared" ref="T119:U119" si="1682">T118-T116</f>
        <v>0</v>
      </c>
      <c r="U119" s="11">
        <f t="shared" si="1682"/>
        <v>0</v>
      </c>
      <c r="V119" s="9">
        <f t="shared" ref="V119" si="1683">V118-V116</f>
        <v>0</v>
      </c>
      <c r="W119" s="11">
        <f t="shared" ref="W119" si="1684">W118-W116</f>
        <v>0</v>
      </c>
      <c r="X119" s="11">
        <f t="shared" ref="X119" si="1685">X118-X116</f>
        <v>0</v>
      </c>
      <c r="Y119" s="11">
        <f t="shared" ref="Y119" si="1686">Y118-Y116</f>
        <v>0</v>
      </c>
      <c r="Z119" s="11">
        <f t="shared" ref="Z119" si="1687">Z118-Z116</f>
        <v>0</v>
      </c>
      <c r="AA119" s="11">
        <f t="shared" ref="AA119:AD119" si="1688">AA118-AA116</f>
        <v>0</v>
      </c>
      <c r="AB119" s="11">
        <f t="shared" ref="AB119" si="1689">AB118-AB116</f>
        <v>0</v>
      </c>
      <c r="AC119" s="9">
        <f t="shared" si="1688"/>
        <v>0</v>
      </c>
      <c r="AD119" s="9">
        <f t="shared" si="1688"/>
        <v>-14259</v>
      </c>
      <c r="AE119" s="11">
        <f t="shared" ref="AE119" si="1690">AE118-AE116</f>
        <v>0</v>
      </c>
      <c r="AF119" s="11">
        <f t="shared" ref="AF119" si="1691">AF118-AF116</f>
        <v>0</v>
      </c>
      <c r="AG119" s="11">
        <f t="shared" ref="AG119" si="1692">AG118-AG116</f>
        <v>0</v>
      </c>
      <c r="AH119" s="11">
        <f t="shared" ref="AH119" si="1693">AH118-AH116</f>
        <v>0</v>
      </c>
      <c r="AI119" s="11">
        <f t="shared" ref="AI119" si="1694">AI118-AI116</f>
        <v>0</v>
      </c>
      <c r="AJ119" s="11">
        <f t="shared" ref="AJ119" si="1695">AJ118-AJ116</f>
        <v>0</v>
      </c>
      <c r="AK119" s="11">
        <f t="shared" ref="AK119" si="1696">AK118-AK116</f>
        <v>0</v>
      </c>
      <c r="AL119" s="11">
        <f t="shared" ref="AL119" si="1697">AL118-AL116</f>
        <v>0</v>
      </c>
      <c r="AM119" s="11">
        <f t="shared" ref="AM119" si="1698">AM118-AM116</f>
        <v>0</v>
      </c>
      <c r="AN119" s="11">
        <f t="shared" ref="AN119" si="1699">AN118-AN116</f>
        <v>0</v>
      </c>
      <c r="AO119" s="9">
        <f t="shared" ref="AO119" si="1700">AO118-AO116</f>
        <v>0</v>
      </c>
      <c r="AP119" s="11">
        <f t="shared" ref="AP119" si="1701">AP118-AP116</f>
        <v>0</v>
      </c>
      <c r="AQ119" s="9">
        <f t="shared" ref="AQ119" si="1702">AQ118-AQ116</f>
        <v>0</v>
      </c>
      <c r="AR119" s="11">
        <f t="shared" ref="AR119" si="1703">AR118-AR116</f>
        <v>0</v>
      </c>
      <c r="AS119" s="11">
        <f t="shared" ref="AS119" si="1704">AS118-AS116</f>
        <v>0</v>
      </c>
      <c r="AT119" s="11">
        <f t="shared" ref="AT119" si="1705">AT118-AT116</f>
        <v>0</v>
      </c>
      <c r="AU119" s="11">
        <f t="shared" ref="AU119" si="1706">AU118-AU116</f>
        <v>0</v>
      </c>
      <c r="AV119" s="11">
        <f t="shared" ref="AV119" si="1707">AV118-AV116</f>
        <v>0</v>
      </c>
      <c r="AW119" s="11">
        <f t="shared" ref="AW119" si="1708">AW118-AW116</f>
        <v>0</v>
      </c>
      <c r="AX119" s="11">
        <f t="shared" ref="AX119" si="1709">AX118-AX116</f>
        <v>0</v>
      </c>
      <c r="AY119" s="11">
        <f t="shared" ref="AY119" si="1710">AY118-AY116</f>
        <v>0</v>
      </c>
      <c r="AZ119" s="11">
        <f t="shared" ref="AZ119" si="1711">AZ118-AZ116</f>
        <v>0</v>
      </c>
      <c r="BA119" s="11">
        <f t="shared" ref="BA119" si="1712">BA118-BA116</f>
        <v>0</v>
      </c>
      <c r="BB119" s="9">
        <f t="shared" ref="BB119" si="1713">BB118-BB116</f>
        <v>0</v>
      </c>
      <c r="BC119" s="11">
        <f t="shared" ref="BC119" si="1714">BC118-BC116</f>
        <v>0</v>
      </c>
      <c r="BD119" s="11">
        <f t="shared" ref="BD119" si="1715">BD118-BD116</f>
        <v>0</v>
      </c>
      <c r="BE119" s="11">
        <f t="shared" ref="BE119" si="1716">BE118-BE116</f>
        <v>0</v>
      </c>
      <c r="BF119" s="11">
        <f t="shared" ref="BF119" si="1717">BF118-BF116</f>
        <v>0</v>
      </c>
      <c r="BG119" s="11">
        <f t="shared" ref="BG119:BH119" si="1718">BG118-BG116</f>
        <v>873043</v>
      </c>
      <c r="BH119" s="9">
        <f t="shared" si="1718"/>
        <v>873043</v>
      </c>
      <c r="BI119" s="9">
        <f t="shared" ref="BI119" si="1719">BI118-BI116</f>
        <v>858784</v>
      </c>
      <c r="BJ119" s="11">
        <f t="shared" ref="BJ119:BK119" si="1720">BJ118-BJ116</f>
        <v>872999</v>
      </c>
      <c r="BK119" s="49">
        <f t="shared" si="1720"/>
        <v>-14215</v>
      </c>
      <c r="BM119" s="30">
        <f t="shared" si="1665"/>
        <v>44</v>
      </c>
    </row>
    <row r="120" spans="1:69">
      <c r="A120" s="128"/>
      <c r="B120" s="5" t="s">
        <v>127</v>
      </c>
      <c r="C120" s="13" t="e">
        <f>C119/C116</f>
        <v>#DIV/0!</v>
      </c>
      <c r="D120" s="13" t="e">
        <f t="shared" ref="D120" si="1721">D119/D116</f>
        <v>#DIV/0!</v>
      </c>
      <c r="E120" s="13" t="e">
        <f t="shared" ref="E120" si="1722">E119/E116</f>
        <v>#DIV/0!</v>
      </c>
      <c r="F120" s="13" t="e">
        <f t="shared" ref="F120" si="1723">F119/F116</f>
        <v>#DIV/0!</v>
      </c>
      <c r="G120" s="13" t="e">
        <f t="shared" ref="G120" si="1724">G119/G116</f>
        <v>#DIV/0!</v>
      </c>
      <c r="H120" s="13">
        <f t="shared" ref="H120" si="1725">H119/H116</f>
        <v>-2.3292130922063899E-2</v>
      </c>
      <c r="I120" s="13" t="e">
        <f t="shared" ref="I120" si="1726">I119/I116</f>
        <v>#DIV/0!</v>
      </c>
      <c r="J120" s="13" t="e">
        <f t="shared" ref="J120" si="1727">J119/J116</f>
        <v>#DIV/0!</v>
      </c>
      <c r="K120" s="13" t="e">
        <f t="shared" ref="K120" si="1728">K119/K116</f>
        <v>#DIV/0!</v>
      </c>
      <c r="L120" s="13" t="e">
        <f t="shared" ref="L120" si="1729">L119/L116</f>
        <v>#DIV/0!</v>
      </c>
      <c r="M120" s="13" t="e">
        <f t="shared" ref="M120" si="1730">M119/M116</f>
        <v>#DIV/0!</v>
      </c>
      <c r="N120" s="13" t="e">
        <f t="shared" ref="N120" si="1731">N119/N116</f>
        <v>#DIV/0!</v>
      </c>
      <c r="O120" s="13" t="e">
        <f t="shared" ref="O120" si="1732">O119/O116</f>
        <v>#DIV/0!</v>
      </c>
      <c r="P120" s="13" t="e">
        <f t="shared" ref="P120" si="1733">P119/P116</f>
        <v>#DIV/0!</v>
      </c>
      <c r="Q120" s="13" t="e">
        <f t="shared" ref="Q120" si="1734">Q119/Q116</f>
        <v>#DIV/0!</v>
      </c>
      <c r="R120" s="13" t="e">
        <f t="shared" ref="R120" si="1735">R119/R116</f>
        <v>#DIV/0!</v>
      </c>
      <c r="S120" s="13" t="e">
        <f t="shared" ref="S120" si="1736">S119/S116</f>
        <v>#DIV/0!</v>
      </c>
      <c r="T120" s="13" t="e">
        <f t="shared" ref="T120:U120" si="1737">T119/T116</f>
        <v>#DIV/0!</v>
      </c>
      <c r="U120" s="13" t="e">
        <f t="shared" si="1737"/>
        <v>#DIV/0!</v>
      </c>
      <c r="V120" s="160" t="e">
        <f t="shared" ref="V120" si="1738">V119/V116</f>
        <v>#DIV/0!</v>
      </c>
      <c r="W120" s="13" t="e">
        <f t="shared" ref="W120" si="1739">W119/W116</f>
        <v>#DIV/0!</v>
      </c>
      <c r="X120" s="13" t="e">
        <f t="shared" ref="X120" si="1740">X119/X116</f>
        <v>#DIV/0!</v>
      </c>
      <c r="Y120" s="13" t="e">
        <f t="shared" ref="Y120" si="1741">Y119/Y116</f>
        <v>#DIV/0!</v>
      </c>
      <c r="Z120" s="13" t="e">
        <f t="shared" ref="Z120" si="1742">Z119/Z116</f>
        <v>#DIV/0!</v>
      </c>
      <c r="AA120" s="13" t="e">
        <f t="shared" ref="AA120:AD120" si="1743">AA119/AA116</f>
        <v>#DIV/0!</v>
      </c>
      <c r="AB120" s="13" t="e">
        <f t="shared" ref="AB120" si="1744">AB119/AB116</f>
        <v>#DIV/0!</v>
      </c>
      <c r="AC120" s="160" t="e">
        <f t="shared" si="1743"/>
        <v>#DIV/0!</v>
      </c>
      <c r="AD120" s="160">
        <f t="shared" si="1743"/>
        <v>-2.3292130922063899E-2</v>
      </c>
      <c r="AE120" s="13" t="e">
        <f t="shared" ref="AE120" si="1745">AE119/AE116</f>
        <v>#DIV/0!</v>
      </c>
      <c r="AF120" s="13" t="e">
        <f t="shared" ref="AF120" si="1746">AF119/AF116</f>
        <v>#DIV/0!</v>
      </c>
      <c r="AG120" s="13" t="e">
        <f t="shared" ref="AG120" si="1747">AG119/AG116</f>
        <v>#DIV/0!</v>
      </c>
      <c r="AH120" s="13" t="e">
        <f t="shared" ref="AH120" si="1748">AH119/AH116</f>
        <v>#DIV/0!</v>
      </c>
      <c r="AI120" s="13" t="e">
        <f t="shared" ref="AI120" si="1749">AI119/AI116</f>
        <v>#DIV/0!</v>
      </c>
      <c r="AJ120" s="13" t="e">
        <f t="shared" ref="AJ120" si="1750">AJ119/AJ116</f>
        <v>#DIV/0!</v>
      </c>
      <c r="AK120" s="13" t="e">
        <f t="shared" ref="AK120" si="1751">AK119/AK116</f>
        <v>#DIV/0!</v>
      </c>
      <c r="AL120" s="13" t="e">
        <f t="shared" ref="AL120" si="1752">AL119/AL116</f>
        <v>#DIV/0!</v>
      </c>
      <c r="AM120" s="13" t="e">
        <f t="shared" ref="AM120" si="1753">AM119/AM116</f>
        <v>#DIV/0!</v>
      </c>
      <c r="AN120" s="13" t="e">
        <f t="shared" ref="AN120" si="1754">AN119/AN116</f>
        <v>#DIV/0!</v>
      </c>
      <c r="AO120" s="160" t="e">
        <f t="shared" ref="AO120" si="1755">AO119/AO116</f>
        <v>#DIV/0!</v>
      </c>
      <c r="AP120" s="13" t="e">
        <f t="shared" ref="AP120" si="1756">AP119/AP116</f>
        <v>#DIV/0!</v>
      </c>
      <c r="AQ120" s="160" t="e">
        <f t="shared" ref="AQ120" si="1757">AQ119/AQ116</f>
        <v>#DIV/0!</v>
      </c>
      <c r="AR120" s="13" t="e">
        <f t="shared" ref="AR120" si="1758">AR119/AR116</f>
        <v>#DIV/0!</v>
      </c>
      <c r="AS120" s="13" t="e">
        <f t="shared" ref="AS120" si="1759">AS119/AS116</f>
        <v>#DIV/0!</v>
      </c>
      <c r="AT120" s="13" t="e">
        <f t="shared" ref="AT120" si="1760">AT119/AT116</f>
        <v>#DIV/0!</v>
      </c>
      <c r="AU120" s="13" t="e">
        <f t="shared" ref="AU120" si="1761">AU119/AU116</f>
        <v>#DIV/0!</v>
      </c>
      <c r="AV120" s="13" t="e">
        <f t="shared" ref="AV120" si="1762">AV119/AV116</f>
        <v>#DIV/0!</v>
      </c>
      <c r="AW120" s="13" t="e">
        <f t="shared" ref="AW120" si="1763">AW119/AW116</f>
        <v>#DIV/0!</v>
      </c>
      <c r="AX120" s="13" t="e">
        <f t="shared" ref="AX120" si="1764">AX119/AX116</f>
        <v>#DIV/0!</v>
      </c>
      <c r="AY120" s="13" t="e">
        <f t="shared" ref="AY120" si="1765">AY119/AY116</f>
        <v>#DIV/0!</v>
      </c>
      <c r="AZ120" s="13" t="e">
        <f t="shared" ref="AZ120" si="1766">AZ119/AZ116</f>
        <v>#DIV/0!</v>
      </c>
      <c r="BA120" s="13" t="e">
        <f t="shared" ref="BA120" si="1767">BA119/BA116</f>
        <v>#DIV/0!</v>
      </c>
      <c r="BB120" s="160" t="e">
        <f t="shared" ref="BB120" si="1768">BB119/BB116</f>
        <v>#DIV/0!</v>
      </c>
      <c r="BC120" s="13" t="e">
        <f t="shared" ref="BC120" si="1769">BC119/BC116</f>
        <v>#DIV/0!</v>
      </c>
      <c r="BD120" s="13" t="e">
        <f t="shared" ref="BD120" si="1770">BD119/BD116</f>
        <v>#DIV/0!</v>
      </c>
      <c r="BE120" s="13" t="e">
        <f t="shared" ref="BE120" si="1771">BE119/BE116</f>
        <v>#DIV/0!</v>
      </c>
      <c r="BF120" s="13" t="e">
        <f t="shared" ref="BF120" si="1772">BF119/BF116</f>
        <v>#DIV/0!</v>
      </c>
      <c r="BG120" s="13">
        <f t="shared" ref="BG120:BH120" si="1773">BG119/BG116</f>
        <v>1818.8395833333334</v>
      </c>
      <c r="BH120" s="160">
        <f t="shared" si="1773"/>
        <v>1818.8395833333334</v>
      </c>
      <c r="BI120" s="160">
        <f t="shared" ref="BI120" si="1774">BI119/BI116</f>
        <v>1.4017278723470239</v>
      </c>
      <c r="BJ120" s="13" t="e">
        <f t="shared" ref="BJ120:BK120" si="1775">BJ119/BJ116</f>
        <v>#DIV/0!</v>
      </c>
      <c r="BK120" s="50">
        <f t="shared" si="1775"/>
        <v>-2.320206443693984E-2</v>
      </c>
      <c r="BM120" s="160" t="e">
        <f t="shared" ref="BM120" si="1776">BM119/BM116</f>
        <v>#DIV/0!</v>
      </c>
    </row>
    <row r="121" spans="1:69">
      <c r="A121" s="128"/>
      <c r="B121" s="5" t="s">
        <v>128</v>
      </c>
      <c r="C121" s="11">
        <f>C118-C117</f>
        <v>0</v>
      </c>
      <c r="D121" s="11">
        <f t="shared" ref="D121:BK121" si="1777">D118-D117</f>
        <v>0</v>
      </c>
      <c r="E121" s="11">
        <f t="shared" si="1777"/>
        <v>0</v>
      </c>
      <c r="F121" s="11">
        <f t="shared" si="1777"/>
        <v>0</v>
      </c>
      <c r="G121" s="11">
        <f t="shared" si="1777"/>
        <v>0</v>
      </c>
      <c r="H121" s="11">
        <f t="shared" si="1777"/>
        <v>74788</v>
      </c>
      <c r="I121" s="11">
        <f t="shared" si="1777"/>
        <v>0</v>
      </c>
      <c r="J121" s="11">
        <f t="shared" si="1777"/>
        <v>0</v>
      </c>
      <c r="K121" s="11">
        <f t="shared" si="1777"/>
        <v>0</v>
      </c>
      <c r="L121" s="11">
        <f t="shared" si="1777"/>
        <v>0</v>
      </c>
      <c r="M121" s="11">
        <f t="shared" si="1777"/>
        <v>0</v>
      </c>
      <c r="N121" s="11">
        <f t="shared" si="1777"/>
        <v>0</v>
      </c>
      <c r="O121" s="11">
        <f t="shared" si="1777"/>
        <v>0</v>
      </c>
      <c r="P121" s="11">
        <f t="shared" si="1777"/>
        <v>0</v>
      </c>
      <c r="Q121" s="11">
        <f t="shared" si="1777"/>
        <v>0</v>
      </c>
      <c r="R121" s="11">
        <f t="shared" si="1777"/>
        <v>0</v>
      </c>
      <c r="S121" s="11">
        <f t="shared" si="1777"/>
        <v>0</v>
      </c>
      <c r="T121" s="11">
        <f t="shared" si="1777"/>
        <v>0</v>
      </c>
      <c r="U121" s="11">
        <f t="shared" ref="U121" si="1778">U118-U117</f>
        <v>0</v>
      </c>
      <c r="V121" s="9">
        <f t="shared" si="1777"/>
        <v>0</v>
      </c>
      <c r="W121" s="11">
        <f t="shared" si="1777"/>
        <v>0</v>
      </c>
      <c r="X121" s="11">
        <f t="shared" si="1777"/>
        <v>0</v>
      </c>
      <c r="Y121" s="11">
        <f t="shared" si="1777"/>
        <v>0</v>
      </c>
      <c r="Z121" s="11">
        <f t="shared" si="1777"/>
        <v>0</v>
      </c>
      <c r="AA121" s="11">
        <f t="shared" si="1777"/>
        <v>0</v>
      </c>
      <c r="AB121" s="11">
        <f t="shared" ref="AB121" si="1779">AB118-AB117</f>
        <v>0</v>
      </c>
      <c r="AC121" s="9">
        <f t="shared" ref="AC121:AD121" si="1780">AC118-AC117</f>
        <v>0</v>
      </c>
      <c r="AD121" s="9">
        <f t="shared" si="1780"/>
        <v>74788</v>
      </c>
      <c r="AE121" s="11">
        <f t="shared" si="1777"/>
        <v>0</v>
      </c>
      <c r="AF121" s="11">
        <f t="shared" si="1777"/>
        <v>0</v>
      </c>
      <c r="AG121" s="11">
        <f t="shared" si="1777"/>
        <v>0</v>
      </c>
      <c r="AH121" s="11">
        <f t="shared" si="1777"/>
        <v>0</v>
      </c>
      <c r="AI121" s="11">
        <f t="shared" si="1777"/>
        <v>0</v>
      </c>
      <c r="AJ121" s="11">
        <f t="shared" si="1777"/>
        <v>0</v>
      </c>
      <c r="AK121" s="11">
        <f t="shared" si="1777"/>
        <v>0</v>
      </c>
      <c r="AL121" s="11">
        <f t="shared" si="1777"/>
        <v>0</v>
      </c>
      <c r="AM121" s="11">
        <f t="shared" si="1777"/>
        <v>0</v>
      </c>
      <c r="AN121" s="11">
        <f t="shared" si="1777"/>
        <v>0</v>
      </c>
      <c r="AO121" s="9">
        <f t="shared" si="1777"/>
        <v>0</v>
      </c>
      <c r="AP121" s="11">
        <f t="shared" si="1777"/>
        <v>0</v>
      </c>
      <c r="AQ121" s="9">
        <f t="shared" si="1777"/>
        <v>0</v>
      </c>
      <c r="AR121" s="11">
        <f t="shared" si="1777"/>
        <v>0</v>
      </c>
      <c r="AS121" s="11">
        <f t="shared" si="1777"/>
        <v>0</v>
      </c>
      <c r="AT121" s="11">
        <f t="shared" si="1777"/>
        <v>0</v>
      </c>
      <c r="AU121" s="11">
        <f t="shared" si="1777"/>
        <v>0</v>
      </c>
      <c r="AV121" s="11">
        <f t="shared" si="1777"/>
        <v>0</v>
      </c>
      <c r="AW121" s="11">
        <f t="shared" si="1777"/>
        <v>0</v>
      </c>
      <c r="AX121" s="11">
        <f t="shared" si="1777"/>
        <v>0</v>
      </c>
      <c r="AY121" s="11">
        <f t="shared" si="1777"/>
        <v>0</v>
      </c>
      <c r="AZ121" s="11">
        <f t="shared" si="1777"/>
        <v>0</v>
      </c>
      <c r="BA121" s="11">
        <f t="shared" si="1777"/>
        <v>0</v>
      </c>
      <c r="BB121" s="9">
        <f t="shared" si="1777"/>
        <v>0</v>
      </c>
      <c r="BC121" s="11">
        <f t="shared" si="1777"/>
        <v>0</v>
      </c>
      <c r="BD121" s="11">
        <f t="shared" si="1777"/>
        <v>0</v>
      </c>
      <c r="BE121" s="11">
        <f t="shared" si="1777"/>
        <v>0</v>
      </c>
      <c r="BF121" s="11">
        <f t="shared" si="1777"/>
        <v>0</v>
      </c>
      <c r="BG121" s="11">
        <f t="shared" si="1777"/>
        <v>101376</v>
      </c>
      <c r="BH121" s="9">
        <f t="shared" si="1777"/>
        <v>101376</v>
      </c>
      <c r="BI121" s="9">
        <f t="shared" si="1777"/>
        <v>176164</v>
      </c>
      <c r="BJ121" s="11">
        <f t="shared" si="1777"/>
        <v>101308</v>
      </c>
      <c r="BK121" s="49">
        <f t="shared" si="1777"/>
        <v>74856</v>
      </c>
      <c r="BM121" s="30">
        <f t="shared" si="1665"/>
        <v>68</v>
      </c>
    </row>
    <row r="122" spans="1:69">
      <c r="A122" s="128"/>
      <c r="B122" s="5" t="s">
        <v>129</v>
      </c>
      <c r="C122" s="13" t="e">
        <f>C121/C117</f>
        <v>#DIV/0!</v>
      </c>
      <c r="D122" s="13" t="e">
        <f t="shared" ref="D122" si="1781">D121/D117</f>
        <v>#DIV/0!</v>
      </c>
      <c r="E122" s="13" t="e">
        <f t="shared" ref="E122" si="1782">E121/E117</f>
        <v>#DIV/0!</v>
      </c>
      <c r="F122" s="13" t="e">
        <f t="shared" ref="F122" si="1783">F121/F117</f>
        <v>#DIV/0!</v>
      </c>
      <c r="G122" s="13" t="e">
        <f t="shared" ref="G122" si="1784">G121/G117</f>
        <v>#DIV/0!</v>
      </c>
      <c r="H122" s="13">
        <f t="shared" ref="H122" si="1785">H121/H117</f>
        <v>0.14296145920548081</v>
      </c>
      <c r="I122" s="13" t="e">
        <f t="shared" ref="I122" si="1786">I121/I117</f>
        <v>#DIV/0!</v>
      </c>
      <c r="J122" s="13" t="e">
        <f t="shared" ref="J122" si="1787">J121/J117</f>
        <v>#DIV/0!</v>
      </c>
      <c r="K122" s="13" t="e">
        <f t="shared" ref="K122" si="1788">K121/K117</f>
        <v>#DIV/0!</v>
      </c>
      <c r="L122" s="13" t="e">
        <f t="shared" ref="L122" si="1789">L121/L117</f>
        <v>#DIV/0!</v>
      </c>
      <c r="M122" s="13" t="e">
        <f t="shared" ref="M122" si="1790">M121/M117</f>
        <v>#DIV/0!</v>
      </c>
      <c r="N122" s="13" t="e">
        <f t="shared" ref="N122" si="1791">N121/N117</f>
        <v>#DIV/0!</v>
      </c>
      <c r="O122" s="13" t="e">
        <f t="shared" ref="O122" si="1792">O121/O117</f>
        <v>#DIV/0!</v>
      </c>
      <c r="P122" s="13" t="e">
        <f t="shared" ref="P122" si="1793">P121/P117</f>
        <v>#DIV/0!</v>
      </c>
      <c r="Q122" s="13" t="e">
        <f t="shared" ref="Q122" si="1794">Q121/Q117</f>
        <v>#DIV/0!</v>
      </c>
      <c r="R122" s="13" t="e">
        <f t="shared" ref="R122" si="1795">R121/R117</f>
        <v>#DIV/0!</v>
      </c>
      <c r="S122" s="13" t="e">
        <f t="shared" ref="S122" si="1796">S121/S117</f>
        <v>#DIV/0!</v>
      </c>
      <c r="T122" s="13" t="e">
        <f t="shared" ref="T122:U122" si="1797">T121/T117</f>
        <v>#DIV/0!</v>
      </c>
      <c r="U122" s="13" t="e">
        <f t="shared" si="1797"/>
        <v>#DIV/0!</v>
      </c>
      <c r="V122" s="160" t="e">
        <f t="shared" ref="V122" si="1798">V121/V117</f>
        <v>#DIV/0!</v>
      </c>
      <c r="W122" s="13" t="e">
        <f t="shared" ref="W122" si="1799">W121/W117</f>
        <v>#DIV/0!</v>
      </c>
      <c r="X122" s="13" t="e">
        <f t="shared" ref="X122" si="1800">X121/X117</f>
        <v>#DIV/0!</v>
      </c>
      <c r="Y122" s="13" t="e">
        <f t="shared" ref="Y122" si="1801">Y121/Y117</f>
        <v>#DIV/0!</v>
      </c>
      <c r="Z122" s="13" t="e">
        <f t="shared" ref="Z122" si="1802">Z121/Z117</f>
        <v>#DIV/0!</v>
      </c>
      <c r="AA122" s="13" t="e">
        <f t="shared" ref="AA122:AD122" si="1803">AA121/AA117</f>
        <v>#DIV/0!</v>
      </c>
      <c r="AB122" s="13" t="e">
        <f t="shared" ref="AB122" si="1804">AB121/AB117</f>
        <v>#DIV/0!</v>
      </c>
      <c r="AC122" s="160" t="e">
        <f t="shared" si="1803"/>
        <v>#DIV/0!</v>
      </c>
      <c r="AD122" s="160">
        <f t="shared" si="1803"/>
        <v>0.14296145920548081</v>
      </c>
      <c r="AE122" s="13" t="e">
        <f t="shared" ref="AE122" si="1805">AE121/AE117</f>
        <v>#DIV/0!</v>
      </c>
      <c r="AF122" s="13" t="e">
        <f t="shared" ref="AF122" si="1806">AF121/AF117</f>
        <v>#DIV/0!</v>
      </c>
      <c r="AG122" s="13" t="e">
        <f t="shared" ref="AG122" si="1807">AG121/AG117</f>
        <v>#DIV/0!</v>
      </c>
      <c r="AH122" s="13" t="e">
        <f t="shared" ref="AH122" si="1808">AH121/AH117</f>
        <v>#DIV/0!</v>
      </c>
      <c r="AI122" s="13" t="e">
        <f t="shared" ref="AI122" si="1809">AI121/AI117</f>
        <v>#DIV/0!</v>
      </c>
      <c r="AJ122" s="13" t="e">
        <f t="shared" ref="AJ122" si="1810">AJ121/AJ117</f>
        <v>#DIV/0!</v>
      </c>
      <c r="AK122" s="13" t="e">
        <f t="shared" ref="AK122" si="1811">AK121/AK117</f>
        <v>#DIV/0!</v>
      </c>
      <c r="AL122" s="13" t="e">
        <f t="shared" ref="AL122" si="1812">AL121/AL117</f>
        <v>#DIV/0!</v>
      </c>
      <c r="AM122" s="13" t="e">
        <f t="shared" ref="AM122" si="1813">AM121/AM117</f>
        <v>#DIV/0!</v>
      </c>
      <c r="AN122" s="13" t="e">
        <f t="shared" ref="AN122" si="1814">AN121/AN117</f>
        <v>#DIV/0!</v>
      </c>
      <c r="AO122" s="160" t="e">
        <f t="shared" ref="AO122" si="1815">AO121/AO117</f>
        <v>#DIV/0!</v>
      </c>
      <c r="AP122" s="13" t="e">
        <f t="shared" ref="AP122" si="1816">AP121/AP117</f>
        <v>#DIV/0!</v>
      </c>
      <c r="AQ122" s="160" t="e">
        <f t="shared" ref="AQ122" si="1817">AQ121/AQ117</f>
        <v>#DIV/0!</v>
      </c>
      <c r="AR122" s="13" t="e">
        <f t="shared" ref="AR122" si="1818">AR121/AR117</f>
        <v>#DIV/0!</v>
      </c>
      <c r="AS122" s="13" t="e">
        <f t="shared" ref="AS122" si="1819">AS121/AS117</f>
        <v>#DIV/0!</v>
      </c>
      <c r="AT122" s="13" t="e">
        <f t="shared" ref="AT122" si="1820">AT121/AT117</f>
        <v>#DIV/0!</v>
      </c>
      <c r="AU122" s="13" t="e">
        <f t="shared" ref="AU122" si="1821">AU121/AU117</f>
        <v>#DIV/0!</v>
      </c>
      <c r="AV122" s="13" t="e">
        <f t="shared" ref="AV122" si="1822">AV121/AV117</f>
        <v>#DIV/0!</v>
      </c>
      <c r="AW122" s="13" t="e">
        <f t="shared" ref="AW122" si="1823">AW121/AW117</f>
        <v>#DIV/0!</v>
      </c>
      <c r="AX122" s="13" t="e">
        <f t="shared" ref="AX122" si="1824">AX121/AX117</f>
        <v>#DIV/0!</v>
      </c>
      <c r="AY122" s="13" t="e">
        <f t="shared" ref="AY122" si="1825">AY121/AY117</f>
        <v>#DIV/0!</v>
      </c>
      <c r="AZ122" s="13" t="e">
        <f t="shared" ref="AZ122" si="1826">AZ121/AZ117</f>
        <v>#DIV/0!</v>
      </c>
      <c r="BA122" s="13" t="e">
        <f t="shared" ref="BA122" si="1827">BA121/BA117</f>
        <v>#DIV/0!</v>
      </c>
      <c r="BB122" s="160" t="e">
        <f t="shared" ref="BB122" si="1828">BB121/BB117</f>
        <v>#DIV/0!</v>
      </c>
      <c r="BC122" s="13" t="e">
        <f t="shared" ref="BC122" si="1829">BC121/BC117</f>
        <v>#DIV/0!</v>
      </c>
      <c r="BD122" s="13" t="e">
        <f t="shared" ref="BD122" si="1830">BD121/BD117</f>
        <v>#DIV/0!</v>
      </c>
      <c r="BE122" s="13" t="e">
        <f t="shared" ref="BE122" si="1831">BE121/BE117</f>
        <v>#DIV/0!</v>
      </c>
      <c r="BF122" s="13" t="e">
        <f t="shared" ref="BF122" si="1832">BF121/BF117</f>
        <v>#DIV/0!</v>
      </c>
      <c r="BG122" s="13">
        <f t="shared" ref="BG122:BH122" si="1833">BG121/BG117</f>
        <v>0.13129106245313393</v>
      </c>
      <c r="BH122" s="160">
        <f t="shared" si="1833"/>
        <v>0.13129106245313393</v>
      </c>
      <c r="BI122" s="160">
        <f t="shared" ref="BI122" si="1834">BI121/BI117</f>
        <v>0.13600446544031758</v>
      </c>
      <c r="BJ122" s="13">
        <f t="shared" ref="BJ122:BK122" si="1835">BJ121/BJ117</f>
        <v>0.13128052549530836</v>
      </c>
      <c r="BK122" s="50">
        <f t="shared" si="1835"/>
        <v>0.14296682518764683</v>
      </c>
      <c r="BM122" s="14">
        <f t="shared" ref="BM122" si="1836">BM121/BM117</f>
        <v>0.14912280701754385</v>
      </c>
    </row>
    <row r="123" spans="1:69">
      <c r="A123" s="128"/>
      <c r="B123" s="5" t="s">
        <v>326</v>
      </c>
      <c r="C123" s="126" t="e">
        <f>C118/C115</f>
        <v>#DIV/0!</v>
      </c>
      <c r="D123" s="126" t="e">
        <f t="shared" ref="D123:BK123" si="1837">D118/D115</f>
        <v>#DIV/0!</v>
      </c>
      <c r="E123" s="126" t="e">
        <f t="shared" si="1837"/>
        <v>#DIV/0!</v>
      </c>
      <c r="F123" s="126" t="e">
        <f t="shared" si="1837"/>
        <v>#DIV/0!</v>
      </c>
      <c r="G123" s="126" t="e">
        <f t="shared" si="1837"/>
        <v>#DIV/0!</v>
      </c>
      <c r="H123" s="126">
        <f t="shared" si="1837"/>
        <v>0.8876909601080808</v>
      </c>
      <c r="I123" s="126" t="e">
        <f t="shared" si="1837"/>
        <v>#DIV/0!</v>
      </c>
      <c r="J123" s="126" t="e">
        <f t="shared" si="1837"/>
        <v>#DIV/0!</v>
      </c>
      <c r="K123" s="126" t="e">
        <f t="shared" si="1837"/>
        <v>#DIV/0!</v>
      </c>
      <c r="L123" s="126" t="e">
        <f t="shared" si="1837"/>
        <v>#DIV/0!</v>
      </c>
      <c r="M123" s="126" t="e">
        <f t="shared" si="1837"/>
        <v>#DIV/0!</v>
      </c>
      <c r="N123" s="126" t="e">
        <f t="shared" si="1837"/>
        <v>#DIV/0!</v>
      </c>
      <c r="O123" s="126" t="e">
        <f t="shared" si="1837"/>
        <v>#DIV/0!</v>
      </c>
      <c r="P123" s="126" t="e">
        <f t="shared" si="1837"/>
        <v>#DIV/0!</v>
      </c>
      <c r="Q123" s="126" t="e">
        <f t="shared" si="1837"/>
        <v>#DIV/0!</v>
      </c>
      <c r="R123" s="126" t="e">
        <f t="shared" si="1837"/>
        <v>#DIV/0!</v>
      </c>
      <c r="S123" s="126" t="e">
        <f t="shared" si="1837"/>
        <v>#DIV/0!</v>
      </c>
      <c r="T123" s="126" t="e">
        <f t="shared" si="1837"/>
        <v>#DIV/0!</v>
      </c>
      <c r="U123" s="126" t="e">
        <f t="shared" si="1837"/>
        <v>#DIV/0!</v>
      </c>
      <c r="V123" s="175" t="e">
        <f t="shared" si="1837"/>
        <v>#DIV/0!</v>
      </c>
      <c r="W123" s="126" t="e">
        <f t="shared" si="1837"/>
        <v>#DIV/0!</v>
      </c>
      <c r="X123" s="126" t="e">
        <f t="shared" si="1837"/>
        <v>#DIV/0!</v>
      </c>
      <c r="Y123" s="126" t="e">
        <f t="shared" si="1837"/>
        <v>#DIV/0!</v>
      </c>
      <c r="Z123" s="126" t="e">
        <f t="shared" si="1837"/>
        <v>#DIV/0!</v>
      </c>
      <c r="AA123" s="126" t="e">
        <f t="shared" si="1837"/>
        <v>#DIV/0!</v>
      </c>
      <c r="AB123" s="126" t="e">
        <f t="shared" ref="AB123" si="1838">AB118/AB115</f>
        <v>#DIV/0!</v>
      </c>
      <c r="AC123" s="175" t="e">
        <f t="shared" si="1837"/>
        <v>#DIV/0!</v>
      </c>
      <c r="AD123" s="175">
        <f t="shared" si="1837"/>
        <v>0.8876909601080808</v>
      </c>
      <c r="AE123" s="126" t="e">
        <f t="shared" si="1837"/>
        <v>#DIV/0!</v>
      </c>
      <c r="AF123" s="126" t="e">
        <f t="shared" si="1837"/>
        <v>#DIV/0!</v>
      </c>
      <c r="AG123" s="126" t="e">
        <f t="shared" si="1837"/>
        <v>#DIV/0!</v>
      </c>
      <c r="AH123" s="126" t="e">
        <f t="shared" si="1837"/>
        <v>#DIV/0!</v>
      </c>
      <c r="AI123" s="126" t="e">
        <f t="shared" si="1837"/>
        <v>#DIV/0!</v>
      </c>
      <c r="AJ123" s="126" t="e">
        <f t="shared" si="1837"/>
        <v>#DIV/0!</v>
      </c>
      <c r="AK123" s="126" t="e">
        <f t="shared" si="1837"/>
        <v>#DIV/0!</v>
      </c>
      <c r="AL123" s="126" t="e">
        <f t="shared" si="1837"/>
        <v>#DIV/0!</v>
      </c>
      <c r="AM123" s="126" t="e">
        <f t="shared" si="1837"/>
        <v>#DIV/0!</v>
      </c>
      <c r="AN123" s="126" t="e">
        <f t="shared" si="1837"/>
        <v>#DIV/0!</v>
      </c>
      <c r="AO123" s="175" t="e">
        <f t="shared" si="1837"/>
        <v>#DIV/0!</v>
      </c>
      <c r="AP123" s="126" t="e">
        <f t="shared" si="1837"/>
        <v>#DIV/0!</v>
      </c>
      <c r="AQ123" s="175" t="e">
        <f t="shared" si="1837"/>
        <v>#DIV/0!</v>
      </c>
      <c r="AR123" s="126" t="e">
        <f t="shared" si="1837"/>
        <v>#DIV/0!</v>
      </c>
      <c r="AS123" s="126" t="e">
        <f t="shared" si="1837"/>
        <v>#DIV/0!</v>
      </c>
      <c r="AT123" s="126" t="e">
        <f t="shared" si="1837"/>
        <v>#DIV/0!</v>
      </c>
      <c r="AU123" s="126" t="e">
        <f t="shared" si="1837"/>
        <v>#DIV/0!</v>
      </c>
      <c r="AV123" s="126" t="e">
        <f t="shared" si="1837"/>
        <v>#DIV/0!</v>
      </c>
      <c r="AW123" s="126" t="e">
        <f t="shared" si="1837"/>
        <v>#DIV/0!</v>
      </c>
      <c r="AX123" s="126" t="e">
        <f t="shared" si="1837"/>
        <v>#DIV/0!</v>
      </c>
      <c r="AY123" s="126" t="e">
        <f t="shared" si="1837"/>
        <v>#DIV/0!</v>
      </c>
      <c r="AZ123" s="126" t="e">
        <f t="shared" si="1837"/>
        <v>#DIV/0!</v>
      </c>
      <c r="BA123" s="126" t="e">
        <f t="shared" si="1837"/>
        <v>#DIV/0!</v>
      </c>
      <c r="BB123" s="175" t="e">
        <f t="shared" si="1837"/>
        <v>#DIV/0!</v>
      </c>
      <c r="BC123" s="126" t="e">
        <f t="shared" si="1837"/>
        <v>#DIV/0!</v>
      </c>
      <c r="BD123" s="126" t="e">
        <f t="shared" si="1837"/>
        <v>#DIV/0!</v>
      </c>
      <c r="BE123" s="126" t="e">
        <f t="shared" si="1837"/>
        <v>#DIV/0!</v>
      </c>
      <c r="BF123" s="126" t="e">
        <f t="shared" si="1837"/>
        <v>#DIV/0!</v>
      </c>
      <c r="BG123" s="126">
        <f t="shared" si="1837"/>
        <v>0.73989750974080981</v>
      </c>
      <c r="BH123" s="175">
        <f t="shared" si="1837"/>
        <v>0.73989750974080981</v>
      </c>
      <c r="BI123" s="175">
        <f t="shared" si="1837"/>
        <v>0.79358688793368459</v>
      </c>
      <c r="BJ123" s="126">
        <f t="shared" si="1837"/>
        <v>0.73982966101694914</v>
      </c>
      <c r="BK123" s="126">
        <f t="shared" si="1837"/>
        <v>0.88767818206090454</v>
      </c>
      <c r="BM123" s="126" t="e">
        <f t="shared" ref="BM123" si="1839">BM118/BM115</f>
        <v>#DIV/0!</v>
      </c>
    </row>
    <row r="124" spans="1:69" s="178" customFormat="1">
      <c r="A124" s="128"/>
      <c r="B124" s="5" t="s">
        <v>327</v>
      </c>
      <c r="C124" s="11">
        <f>C115-C118</f>
        <v>0</v>
      </c>
      <c r="D124" s="11">
        <f t="shared" ref="D124:BK124" si="1840">D115-D118</f>
        <v>0</v>
      </c>
      <c r="E124" s="11">
        <f t="shared" si="1840"/>
        <v>0</v>
      </c>
      <c r="F124" s="11">
        <f t="shared" si="1840"/>
        <v>0</v>
      </c>
      <c r="G124" s="11">
        <f t="shared" si="1840"/>
        <v>0</v>
      </c>
      <c r="H124" s="11">
        <f t="shared" si="1840"/>
        <v>75648</v>
      </c>
      <c r="I124" s="11">
        <f t="shared" si="1840"/>
        <v>0</v>
      </c>
      <c r="J124" s="11">
        <f t="shared" si="1840"/>
        <v>0</v>
      </c>
      <c r="K124" s="11">
        <f t="shared" si="1840"/>
        <v>0</v>
      </c>
      <c r="L124" s="11">
        <f t="shared" si="1840"/>
        <v>0</v>
      </c>
      <c r="M124" s="11">
        <f t="shared" si="1840"/>
        <v>0</v>
      </c>
      <c r="N124" s="11">
        <f t="shared" si="1840"/>
        <v>0</v>
      </c>
      <c r="O124" s="11">
        <f t="shared" si="1840"/>
        <v>0</v>
      </c>
      <c r="P124" s="11">
        <f t="shared" si="1840"/>
        <v>0</v>
      </c>
      <c r="Q124" s="11">
        <f t="shared" si="1840"/>
        <v>0</v>
      </c>
      <c r="R124" s="11">
        <f t="shared" si="1840"/>
        <v>0</v>
      </c>
      <c r="S124" s="11">
        <f t="shared" si="1840"/>
        <v>0</v>
      </c>
      <c r="T124" s="11">
        <f t="shared" si="1840"/>
        <v>0</v>
      </c>
      <c r="U124" s="11">
        <f t="shared" si="1840"/>
        <v>0</v>
      </c>
      <c r="V124" s="11">
        <f t="shared" si="1840"/>
        <v>0</v>
      </c>
      <c r="W124" s="11">
        <f t="shared" si="1840"/>
        <v>0</v>
      </c>
      <c r="X124" s="11">
        <f t="shared" si="1840"/>
        <v>0</v>
      </c>
      <c r="Y124" s="11">
        <f t="shared" si="1840"/>
        <v>0</v>
      </c>
      <c r="Z124" s="11">
        <f t="shared" si="1840"/>
        <v>0</v>
      </c>
      <c r="AA124" s="11">
        <f t="shared" si="1840"/>
        <v>0</v>
      </c>
      <c r="AB124" s="11">
        <f t="shared" si="1840"/>
        <v>0</v>
      </c>
      <c r="AC124" s="11">
        <f t="shared" si="1840"/>
        <v>0</v>
      </c>
      <c r="AD124" s="11">
        <f t="shared" si="1840"/>
        <v>75648</v>
      </c>
      <c r="AE124" s="11">
        <f t="shared" si="1840"/>
        <v>0</v>
      </c>
      <c r="AF124" s="11">
        <f t="shared" si="1840"/>
        <v>0</v>
      </c>
      <c r="AG124" s="11">
        <f t="shared" si="1840"/>
        <v>0</v>
      </c>
      <c r="AH124" s="11">
        <f t="shared" si="1840"/>
        <v>0</v>
      </c>
      <c r="AI124" s="11">
        <f t="shared" si="1840"/>
        <v>0</v>
      </c>
      <c r="AJ124" s="11">
        <f t="shared" si="1840"/>
        <v>0</v>
      </c>
      <c r="AK124" s="11">
        <f t="shared" si="1840"/>
        <v>0</v>
      </c>
      <c r="AL124" s="11">
        <f t="shared" si="1840"/>
        <v>0</v>
      </c>
      <c r="AM124" s="11">
        <f t="shared" si="1840"/>
        <v>0</v>
      </c>
      <c r="AN124" s="11">
        <f t="shared" si="1840"/>
        <v>0</v>
      </c>
      <c r="AO124" s="11">
        <f t="shared" si="1840"/>
        <v>0</v>
      </c>
      <c r="AP124" s="11">
        <f t="shared" si="1840"/>
        <v>0</v>
      </c>
      <c r="AQ124" s="11">
        <f t="shared" si="1840"/>
        <v>0</v>
      </c>
      <c r="AR124" s="11">
        <f t="shared" si="1840"/>
        <v>0</v>
      </c>
      <c r="AS124" s="11">
        <f t="shared" si="1840"/>
        <v>0</v>
      </c>
      <c r="AT124" s="11">
        <f t="shared" si="1840"/>
        <v>0</v>
      </c>
      <c r="AU124" s="11">
        <f t="shared" si="1840"/>
        <v>0</v>
      </c>
      <c r="AV124" s="11">
        <f t="shared" si="1840"/>
        <v>0</v>
      </c>
      <c r="AW124" s="11">
        <f t="shared" si="1840"/>
        <v>0</v>
      </c>
      <c r="AX124" s="11">
        <f t="shared" si="1840"/>
        <v>0</v>
      </c>
      <c r="AY124" s="11">
        <f t="shared" si="1840"/>
        <v>0</v>
      </c>
      <c r="AZ124" s="11">
        <f t="shared" si="1840"/>
        <v>0</v>
      </c>
      <c r="BA124" s="11">
        <f t="shared" si="1840"/>
        <v>0</v>
      </c>
      <c r="BB124" s="11">
        <f t="shared" si="1840"/>
        <v>0</v>
      </c>
      <c r="BC124" s="11">
        <f t="shared" si="1840"/>
        <v>0</v>
      </c>
      <c r="BD124" s="11">
        <f t="shared" si="1840"/>
        <v>0</v>
      </c>
      <c r="BE124" s="11">
        <f t="shared" si="1840"/>
        <v>0</v>
      </c>
      <c r="BF124" s="11">
        <f t="shared" si="1840"/>
        <v>0</v>
      </c>
      <c r="BG124" s="11">
        <f t="shared" si="1840"/>
        <v>307077</v>
      </c>
      <c r="BH124" s="11">
        <f t="shared" si="1840"/>
        <v>307077</v>
      </c>
      <c r="BI124" s="11">
        <f t="shared" si="1840"/>
        <v>382725</v>
      </c>
      <c r="BJ124" s="11">
        <f t="shared" si="1840"/>
        <v>307001</v>
      </c>
      <c r="BK124" s="11">
        <f t="shared" si="1840"/>
        <v>75724</v>
      </c>
      <c r="BL124" s="11">
        <f t="shared" ref="BL124:BM124" si="1841">BL118-BL115</f>
        <v>598434</v>
      </c>
      <c r="BM124" s="11">
        <f t="shared" si="1841"/>
        <v>524</v>
      </c>
    </row>
    <row r="125" spans="1:69">
      <c r="A125" s="128"/>
      <c r="B125" s="5"/>
      <c r="C125" s="5"/>
      <c r="D125" s="5"/>
      <c r="E125" s="5"/>
      <c r="F125" s="5"/>
      <c r="G125" s="5"/>
      <c r="H125" s="5"/>
      <c r="I125" s="5"/>
      <c r="J125" s="5"/>
      <c r="K125" s="5"/>
      <c r="L125" s="5"/>
      <c r="M125" s="5"/>
      <c r="N125" s="5"/>
      <c r="O125" s="5"/>
      <c r="P125" s="5"/>
      <c r="Q125" s="5"/>
      <c r="R125" s="5"/>
      <c r="S125" s="5"/>
      <c r="T125" s="5"/>
      <c r="U125" s="5"/>
      <c r="V125" s="16"/>
      <c r="W125" s="5"/>
      <c r="X125" s="5"/>
      <c r="Y125" s="5"/>
      <c r="Z125" s="5"/>
      <c r="AA125" s="5"/>
      <c r="AB125" s="5"/>
      <c r="AC125" s="16"/>
      <c r="AD125" s="214"/>
      <c r="AE125" s="5"/>
      <c r="AF125" s="5"/>
      <c r="AG125" s="5"/>
      <c r="AH125" s="5"/>
      <c r="AI125" s="5"/>
      <c r="AJ125" s="5"/>
      <c r="AK125" s="5"/>
      <c r="AL125" s="5"/>
      <c r="AM125" s="5"/>
      <c r="AN125" s="5"/>
      <c r="AO125" s="16"/>
      <c r="AP125" s="5"/>
      <c r="AQ125" s="16"/>
      <c r="AR125" s="5"/>
      <c r="AS125" s="5"/>
      <c r="AT125" s="5"/>
      <c r="AU125" s="5"/>
      <c r="AV125" s="5"/>
      <c r="AW125" s="6"/>
      <c r="AX125" s="5"/>
      <c r="AY125" s="5"/>
      <c r="AZ125" s="5"/>
      <c r="BA125" s="5"/>
      <c r="BB125" s="16"/>
      <c r="BC125" s="5"/>
      <c r="BD125" s="5"/>
      <c r="BE125" s="5"/>
      <c r="BF125" s="5"/>
      <c r="BG125" s="5"/>
      <c r="BH125" s="16"/>
      <c r="BI125" s="214"/>
      <c r="BJ125" s="5"/>
      <c r="BK125" s="48"/>
    </row>
    <row r="126" spans="1:69">
      <c r="A126" s="128" t="s">
        <v>124</v>
      </c>
      <c r="B126" s="9" t="s">
        <v>334</v>
      </c>
      <c r="C126" s="5">
        <f t="shared" ref="C126:AC126" si="1842">C5+C16+C27+C38+C49+C60+C71+C82+C93+C104+C115</f>
        <v>4303558</v>
      </c>
      <c r="D126" s="5">
        <f t="shared" si="1842"/>
        <v>2197478</v>
      </c>
      <c r="E126" s="5">
        <f t="shared" si="1842"/>
        <v>171328</v>
      </c>
      <c r="F126" s="5">
        <f t="shared" si="1842"/>
        <v>595767</v>
      </c>
      <c r="G126" s="5">
        <f t="shared" si="1842"/>
        <v>266045</v>
      </c>
      <c r="H126" s="5">
        <f t="shared" si="1842"/>
        <v>673570</v>
      </c>
      <c r="I126" s="5">
        <f t="shared" si="1842"/>
        <v>0</v>
      </c>
      <c r="J126" s="5">
        <f t="shared" si="1842"/>
        <v>382249</v>
      </c>
      <c r="K126" s="5">
        <f t="shared" si="1842"/>
        <v>11313</v>
      </c>
      <c r="L126" s="5">
        <f t="shared" si="1842"/>
        <v>127050</v>
      </c>
      <c r="M126" s="5">
        <f t="shared" si="1842"/>
        <v>248706</v>
      </c>
      <c r="N126" s="5">
        <f t="shared" si="1842"/>
        <v>7453</v>
      </c>
      <c r="O126" s="5">
        <f t="shared" si="1842"/>
        <v>8807</v>
      </c>
      <c r="P126" s="5">
        <f t="shared" si="1842"/>
        <v>209624</v>
      </c>
      <c r="Q126" s="5">
        <f t="shared" si="1842"/>
        <v>0</v>
      </c>
      <c r="R126" s="5">
        <f t="shared" si="1842"/>
        <v>13244</v>
      </c>
      <c r="S126" s="5">
        <f t="shared" si="1842"/>
        <v>180978</v>
      </c>
      <c r="T126" s="5">
        <f t="shared" si="1842"/>
        <v>346635</v>
      </c>
      <c r="U126" s="5">
        <f t="shared" si="1842"/>
        <v>0</v>
      </c>
      <c r="V126" s="16">
        <f t="shared" si="1842"/>
        <v>73466</v>
      </c>
      <c r="W126" s="5">
        <f t="shared" si="1842"/>
        <v>0</v>
      </c>
      <c r="X126" s="5">
        <f t="shared" si="1842"/>
        <v>0</v>
      </c>
      <c r="Y126" s="5">
        <f t="shared" si="1842"/>
        <v>0</v>
      </c>
      <c r="Z126" s="5">
        <f t="shared" si="1842"/>
        <v>0</v>
      </c>
      <c r="AA126" s="5">
        <f t="shared" si="1842"/>
        <v>0</v>
      </c>
      <c r="AB126" s="5">
        <f t="shared" si="1842"/>
        <v>0</v>
      </c>
      <c r="AC126" s="16">
        <f t="shared" si="1842"/>
        <v>48425</v>
      </c>
      <c r="AD126" s="264">
        <f t="shared" ref="AD126:AD129" si="1843">SUM(C126:AC126)</f>
        <v>9865696</v>
      </c>
      <c r="AE126" s="5">
        <f t="shared" ref="AE126:BH127" si="1844">AE5+AE16+AE27+AE38+AE49+AE60+AE71+AE82+AE93+AE104+AE115</f>
        <v>20695</v>
      </c>
      <c r="AF126" s="5">
        <f t="shared" si="1844"/>
        <v>649</v>
      </c>
      <c r="AG126" s="5">
        <f t="shared" si="1844"/>
        <v>24397</v>
      </c>
      <c r="AH126" s="5">
        <f t="shared" si="1844"/>
        <v>0</v>
      </c>
      <c r="AI126" s="5">
        <f t="shared" si="1844"/>
        <v>0</v>
      </c>
      <c r="AJ126" s="5">
        <f t="shared" si="1844"/>
        <v>2478</v>
      </c>
      <c r="AK126" s="5">
        <f t="shared" si="1844"/>
        <v>155795</v>
      </c>
      <c r="AL126" s="5">
        <f t="shared" si="1844"/>
        <v>185492</v>
      </c>
      <c r="AM126" s="5">
        <f t="shared" si="1844"/>
        <v>2778018</v>
      </c>
      <c r="AN126" s="5">
        <f t="shared" si="1844"/>
        <v>53885</v>
      </c>
      <c r="AO126" s="16">
        <f t="shared" si="1844"/>
        <v>902621</v>
      </c>
      <c r="AP126" s="5">
        <f t="shared" si="1844"/>
        <v>164226</v>
      </c>
      <c r="AQ126" s="16">
        <f t="shared" si="1844"/>
        <v>113370</v>
      </c>
      <c r="AR126" s="5">
        <f t="shared" si="1844"/>
        <v>887</v>
      </c>
      <c r="AS126" s="5">
        <f t="shared" si="1844"/>
        <v>0</v>
      </c>
      <c r="AT126" s="5">
        <f t="shared" si="1844"/>
        <v>0</v>
      </c>
      <c r="AU126" s="5">
        <f t="shared" si="1844"/>
        <v>16183</v>
      </c>
      <c r="AV126" s="5">
        <f t="shared" si="1844"/>
        <v>0</v>
      </c>
      <c r="AW126" s="5">
        <f t="shared" si="1844"/>
        <v>4372</v>
      </c>
      <c r="AX126" s="5">
        <f t="shared" si="1844"/>
        <v>3241</v>
      </c>
      <c r="AY126" s="5">
        <f t="shared" si="1844"/>
        <v>795</v>
      </c>
      <c r="AZ126" s="5">
        <f t="shared" si="1844"/>
        <v>0</v>
      </c>
      <c r="BA126" s="5">
        <f t="shared" si="1844"/>
        <v>352475</v>
      </c>
      <c r="BB126" s="16">
        <f t="shared" si="1844"/>
        <v>39690</v>
      </c>
      <c r="BC126" s="5">
        <f t="shared" si="1844"/>
        <v>27954</v>
      </c>
      <c r="BD126" s="5">
        <f t="shared" si="1844"/>
        <v>27775</v>
      </c>
      <c r="BE126" s="5">
        <f t="shared" si="1844"/>
        <v>0</v>
      </c>
      <c r="BF126" s="5">
        <f t="shared" si="1844"/>
        <v>38456</v>
      </c>
      <c r="BG126" s="11">
        <f t="shared" si="1844"/>
        <v>1551610</v>
      </c>
      <c r="BH126" s="16">
        <f t="shared" si="1844"/>
        <v>6465064</v>
      </c>
      <c r="BI126" s="123">
        <f>AD126+BH126</f>
        <v>16330760</v>
      </c>
      <c r="BJ126" s="5">
        <f t="shared" ref="BJ126:BK129" si="1845">BJ5+BJ16+BJ27+BJ38+BJ49+BJ60+BJ71+BJ82+BJ93+BJ104+BJ115</f>
        <v>1395811</v>
      </c>
      <c r="BK126" s="49">
        <f t="shared" si="1845"/>
        <v>14934949</v>
      </c>
      <c r="BM126" s="30">
        <f>BK126-AD126</f>
        <v>5069253</v>
      </c>
    </row>
    <row r="127" spans="1:69" s="41" customFormat="1">
      <c r="A127" s="134"/>
      <c r="B127" s="207" t="s">
        <v>340</v>
      </c>
      <c r="C127" s="10">
        <f t="shared" ref="C127:AC127" si="1846">C6+C17+C28+C39+C50+C61+C72+C83+C94+C105+C116</f>
        <v>3949907</v>
      </c>
      <c r="D127" s="10">
        <f t="shared" si="1846"/>
        <v>2020512</v>
      </c>
      <c r="E127" s="10">
        <f t="shared" si="1846"/>
        <v>159053</v>
      </c>
      <c r="F127" s="10">
        <f t="shared" si="1846"/>
        <v>559713</v>
      </c>
      <c r="G127" s="10">
        <f t="shared" si="1846"/>
        <v>248746</v>
      </c>
      <c r="H127" s="10">
        <f t="shared" si="1846"/>
        <v>612181</v>
      </c>
      <c r="I127" s="10">
        <f t="shared" si="1846"/>
        <v>0</v>
      </c>
      <c r="J127" s="10">
        <f t="shared" si="1846"/>
        <v>346262</v>
      </c>
      <c r="K127" s="10">
        <f t="shared" si="1846"/>
        <v>10802</v>
      </c>
      <c r="L127" s="10">
        <f t="shared" si="1846"/>
        <v>121161</v>
      </c>
      <c r="M127" s="10">
        <f t="shared" si="1846"/>
        <v>198662</v>
      </c>
      <c r="N127" s="10">
        <f t="shared" si="1846"/>
        <v>6127</v>
      </c>
      <c r="O127" s="10">
        <f t="shared" si="1846"/>
        <v>7873</v>
      </c>
      <c r="P127" s="10">
        <f t="shared" si="1846"/>
        <v>187510</v>
      </c>
      <c r="Q127" s="10">
        <f t="shared" si="1846"/>
        <v>0</v>
      </c>
      <c r="R127" s="10">
        <f t="shared" si="1846"/>
        <v>11542</v>
      </c>
      <c r="S127" s="10">
        <f t="shared" si="1846"/>
        <v>172425</v>
      </c>
      <c r="T127" s="10">
        <f t="shared" si="1846"/>
        <v>266100</v>
      </c>
      <c r="U127" s="10">
        <f t="shared" si="1846"/>
        <v>0</v>
      </c>
      <c r="V127" s="10">
        <f t="shared" si="1846"/>
        <v>46857</v>
      </c>
      <c r="W127" s="10">
        <f t="shared" si="1846"/>
        <v>0</v>
      </c>
      <c r="X127" s="10">
        <f t="shared" si="1846"/>
        <v>0</v>
      </c>
      <c r="Y127" s="10">
        <f t="shared" si="1846"/>
        <v>0</v>
      </c>
      <c r="Z127" s="10">
        <f t="shared" si="1846"/>
        <v>0</v>
      </c>
      <c r="AA127" s="10">
        <f t="shared" si="1846"/>
        <v>0</v>
      </c>
      <c r="AB127" s="10">
        <f t="shared" si="1846"/>
        <v>0</v>
      </c>
      <c r="AC127" s="10">
        <f t="shared" si="1846"/>
        <v>79278</v>
      </c>
      <c r="AD127" s="121">
        <f t="shared" si="1843"/>
        <v>9004711</v>
      </c>
      <c r="AE127" s="6">
        <f t="shared" ref="AE127:BG127" si="1847">AE6+AE17+AE28+AE39+AE50+AE61+AE72+AE83+AE94+AE105+AE116</f>
        <v>14379</v>
      </c>
      <c r="AF127" s="6">
        <f t="shared" si="1847"/>
        <v>875</v>
      </c>
      <c r="AG127" s="6">
        <f t="shared" si="1847"/>
        <v>22182</v>
      </c>
      <c r="AH127" s="6">
        <f t="shared" si="1847"/>
        <v>0</v>
      </c>
      <c r="AI127" s="6">
        <f t="shared" si="1847"/>
        <v>0</v>
      </c>
      <c r="AJ127" s="6">
        <f t="shared" si="1847"/>
        <v>1858</v>
      </c>
      <c r="AK127" s="6">
        <f t="shared" si="1847"/>
        <v>153116</v>
      </c>
      <c r="AL127" s="6">
        <f t="shared" si="1847"/>
        <v>179509</v>
      </c>
      <c r="AM127" s="6">
        <f t="shared" si="1847"/>
        <v>2703667</v>
      </c>
      <c r="AN127" s="6">
        <f t="shared" si="1847"/>
        <v>64871</v>
      </c>
      <c r="AO127" s="6">
        <f t="shared" si="1847"/>
        <v>675679</v>
      </c>
      <c r="AP127" s="6">
        <f t="shared" si="1847"/>
        <v>279455</v>
      </c>
      <c r="AQ127" s="6">
        <f t="shared" si="1847"/>
        <v>73072</v>
      </c>
      <c r="AR127" s="6">
        <f t="shared" si="1847"/>
        <v>-910</v>
      </c>
      <c r="AS127" s="6">
        <f t="shared" si="1847"/>
        <v>0</v>
      </c>
      <c r="AT127" s="6">
        <f t="shared" si="1847"/>
        <v>0</v>
      </c>
      <c r="AU127" s="6">
        <f t="shared" si="1847"/>
        <v>-7810</v>
      </c>
      <c r="AV127" s="6">
        <f t="shared" si="1847"/>
        <v>0</v>
      </c>
      <c r="AW127" s="6">
        <f t="shared" si="1847"/>
        <v>3282</v>
      </c>
      <c r="AX127" s="6">
        <f t="shared" si="1847"/>
        <v>2590</v>
      </c>
      <c r="AY127" s="6">
        <f t="shared" si="1847"/>
        <v>597</v>
      </c>
      <c r="AZ127" s="10">
        <f t="shared" si="1847"/>
        <v>0</v>
      </c>
      <c r="BA127" s="6">
        <f t="shared" si="1847"/>
        <v>380886</v>
      </c>
      <c r="BB127" s="6">
        <f t="shared" si="1847"/>
        <v>77013</v>
      </c>
      <c r="BC127" s="6">
        <f t="shared" si="1847"/>
        <v>20490</v>
      </c>
      <c r="BD127" s="6">
        <f t="shared" si="1847"/>
        <v>20498</v>
      </c>
      <c r="BE127" s="6">
        <f t="shared" si="1847"/>
        <v>0</v>
      </c>
      <c r="BF127" s="6">
        <f t="shared" si="1847"/>
        <v>29417</v>
      </c>
      <c r="BG127" s="10">
        <f t="shared" si="1847"/>
        <v>224810</v>
      </c>
      <c r="BH127" s="6">
        <f t="shared" si="1844"/>
        <v>4919526</v>
      </c>
      <c r="BI127" s="257">
        <f>AD127+BH127</f>
        <v>13924237</v>
      </c>
      <c r="BJ127" s="6">
        <f t="shared" si="1845"/>
        <v>127778</v>
      </c>
      <c r="BK127" s="10">
        <f t="shared" si="1845"/>
        <v>13796459</v>
      </c>
      <c r="BM127" s="208">
        <f t="shared" ref="BM127:BM132" si="1848">BK127-AD127</f>
        <v>4791748</v>
      </c>
      <c r="BQ127" s="208"/>
    </row>
    <row r="128" spans="1:69">
      <c r="B128" s="12" t="s">
        <v>341</v>
      </c>
      <c r="C128" s="5">
        <f t="shared" ref="C128:AC128" si="1849">C7+C18+C29+C40+C51+C62+C73+C84+C95+C106+C117</f>
        <v>3927084</v>
      </c>
      <c r="D128" s="5">
        <f t="shared" si="1849"/>
        <v>1533422</v>
      </c>
      <c r="E128" s="5">
        <f t="shared" si="1849"/>
        <v>170721</v>
      </c>
      <c r="F128" s="5">
        <f t="shared" si="1849"/>
        <v>537073</v>
      </c>
      <c r="G128" s="5">
        <f t="shared" si="1849"/>
        <v>229751</v>
      </c>
      <c r="H128" s="5">
        <f t="shared" si="1849"/>
        <v>523134</v>
      </c>
      <c r="I128" s="5">
        <f t="shared" si="1849"/>
        <v>0</v>
      </c>
      <c r="J128" s="5">
        <f t="shared" si="1849"/>
        <v>373372</v>
      </c>
      <c r="K128" s="5">
        <f t="shared" si="1849"/>
        <v>10999</v>
      </c>
      <c r="L128" s="5">
        <f t="shared" si="1849"/>
        <v>100025</v>
      </c>
      <c r="M128" s="5">
        <f t="shared" si="1849"/>
        <v>241998</v>
      </c>
      <c r="N128" s="5">
        <f t="shared" si="1849"/>
        <v>5436</v>
      </c>
      <c r="O128" s="5">
        <f t="shared" si="1849"/>
        <v>10807</v>
      </c>
      <c r="P128" s="5">
        <f t="shared" si="1849"/>
        <v>223262</v>
      </c>
      <c r="Q128" s="5">
        <f t="shared" si="1849"/>
        <v>0</v>
      </c>
      <c r="R128" s="5">
        <f t="shared" si="1849"/>
        <v>14715</v>
      </c>
      <c r="S128" s="5">
        <f t="shared" si="1849"/>
        <v>173351</v>
      </c>
      <c r="T128" s="5">
        <f t="shared" si="1849"/>
        <v>199136</v>
      </c>
      <c r="U128" s="5">
        <f t="shared" si="1849"/>
        <v>0</v>
      </c>
      <c r="V128" s="16">
        <f t="shared" si="1849"/>
        <v>69291</v>
      </c>
      <c r="W128" s="5">
        <f t="shared" si="1849"/>
        <v>0</v>
      </c>
      <c r="X128" s="5">
        <f t="shared" si="1849"/>
        <v>0</v>
      </c>
      <c r="Y128" s="5">
        <f t="shared" si="1849"/>
        <v>2</v>
      </c>
      <c r="Z128" s="5">
        <f t="shared" si="1849"/>
        <v>0</v>
      </c>
      <c r="AA128" s="5">
        <f t="shared" si="1849"/>
        <v>18</v>
      </c>
      <c r="AB128" s="5">
        <f t="shared" si="1849"/>
        <v>50</v>
      </c>
      <c r="AC128" s="16">
        <f t="shared" si="1849"/>
        <v>58715</v>
      </c>
      <c r="AD128" s="264">
        <f t="shared" si="1843"/>
        <v>8402362</v>
      </c>
      <c r="AE128" s="5">
        <f t="shared" ref="AE128:BH128" si="1850">AE7+AE18+AE29+AE40+AE51+AE62+AE73+AE84+AE95+AE106+AE117</f>
        <v>21106</v>
      </c>
      <c r="AF128" s="5">
        <f t="shared" si="1850"/>
        <v>869</v>
      </c>
      <c r="AG128" s="5">
        <f t="shared" si="1850"/>
        <v>21023</v>
      </c>
      <c r="AH128" s="5">
        <f t="shared" si="1850"/>
        <v>0</v>
      </c>
      <c r="AI128" s="5">
        <f t="shared" si="1850"/>
        <v>0</v>
      </c>
      <c r="AJ128" s="5">
        <f t="shared" si="1850"/>
        <v>2894</v>
      </c>
      <c r="AK128" s="5">
        <f t="shared" si="1850"/>
        <v>153999</v>
      </c>
      <c r="AL128" s="5">
        <f t="shared" si="1850"/>
        <v>182308</v>
      </c>
      <c r="AM128" s="5">
        <f t="shared" si="1850"/>
        <v>2557687</v>
      </c>
      <c r="AN128" s="5">
        <f t="shared" si="1850"/>
        <v>89395</v>
      </c>
      <c r="AO128" s="16">
        <f t="shared" si="1850"/>
        <v>618456</v>
      </c>
      <c r="AP128" s="5">
        <f t="shared" si="1850"/>
        <v>294492</v>
      </c>
      <c r="AQ128" s="16">
        <f t="shared" si="1850"/>
        <v>75681</v>
      </c>
      <c r="AR128" s="5">
        <f t="shared" si="1850"/>
        <v>7503</v>
      </c>
      <c r="AS128" s="5">
        <f t="shared" si="1850"/>
        <v>0</v>
      </c>
      <c r="AT128" s="5">
        <f t="shared" si="1850"/>
        <v>0</v>
      </c>
      <c r="AU128" s="5">
        <f t="shared" si="1850"/>
        <v>-10429</v>
      </c>
      <c r="AV128" s="5">
        <f t="shared" si="1850"/>
        <v>0</v>
      </c>
      <c r="AW128" s="5">
        <f t="shared" si="1850"/>
        <v>5641</v>
      </c>
      <c r="AX128" s="5">
        <f t="shared" si="1850"/>
        <v>2793</v>
      </c>
      <c r="AY128" s="5">
        <f t="shared" si="1850"/>
        <v>1145</v>
      </c>
      <c r="AZ128" s="5">
        <f t="shared" si="1850"/>
        <v>0</v>
      </c>
      <c r="BA128" s="5">
        <f t="shared" si="1850"/>
        <v>808294</v>
      </c>
      <c r="BB128" s="16">
        <f t="shared" si="1850"/>
        <v>30644</v>
      </c>
      <c r="BC128" s="5">
        <f t="shared" si="1850"/>
        <v>18042</v>
      </c>
      <c r="BD128" s="5">
        <f t="shared" si="1850"/>
        <v>17517</v>
      </c>
      <c r="BE128" s="5">
        <f t="shared" si="1850"/>
        <v>0</v>
      </c>
      <c r="BF128" s="5">
        <f t="shared" si="1850"/>
        <v>21714</v>
      </c>
      <c r="BG128" s="11">
        <f t="shared" si="1850"/>
        <v>1079180</v>
      </c>
      <c r="BH128" s="9">
        <f t="shared" si="1850"/>
        <v>5999954</v>
      </c>
      <c r="BI128" s="258">
        <f>AD128+BH128</f>
        <v>14402316</v>
      </c>
      <c r="BJ128" s="5">
        <f t="shared" si="1845"/>
        <v>1129067</v>
      </c>
      <c r="BK128" s="49">
        <f t="shared" si="1845"/>
        <v>13273249</v>
      </c>
      <c r="BL128" s="30">
        <f>'Upto Month COPPY'!N61-'Upto Month COPPY'!M61</f>
        <v>-13273243</v>
      </c>
      <c r="BM128" s="30">
        <f t="shared" si="1848"/>
        <v>4870887</v>
      </c>
    </row>
    <row r="129" spans="1:65">
      <c r="A129" s="128"/>
      <c r="B129" s="180" t="s">
        <v>342</v>
      </c>
      <c r="C129" s="5">
        <f t="shared" ref="C129:AC129" si="1851">C8+C19+C30+C41+C52+C63+C74+C85+C96+C107+C118</f>
        <v>3990045</v>
      </c>
      <c r="D129" s="5">
        <f t="shared" si="1851"/>
        <v>1905258</v>
      </c>
      <c r="E129" s="5">
        <f t="shared" si="1851"/>
        <v>169841</v>
      </c>
      <c r="F129" s="5">
        <f t="shared" si="1851"/>
        <v>555315</v>
      </c>
      <c r="G129" s="5">
        <f t="shared" si="1851"/>
        <v>250190</v>
      </c>
      <c r="H129" s="5">
        <f t="shared" si="1851"/>
        <v>597922</v>
      </c>
      <c r="I129" s="5">
        <f t="shared" si="1851"/>
        <v>0</v>
      </c>
      <c r="J129" s="5">
        <f t="shared" si="1851"/>
        <v>355836</v>
      </c>
      <c r="K129" s="5">
        <f t="shared" si="1851"/>
        <v>7463</v>
      </c>
      <c r="L129" s="5">
        <f t="shared" si="1851"/>
        <v>129900</v>
      </c>
      <c r="M129" s="5">
        <f t="shared" si="1851"/>
        <v>258527</v>
      </c>
      <c r="N129" s="5">
        <f t="shared" si="1851"/>
        <v>6305</v>
      </c>
      <c r="O129" s="5">
        <f t="shared" si="1851"/>
        <v>13037</v>
      </c>
      <c r="P129" s="5">
        <f t="shared" si="1851"/>
        <v>200316</v>
      </c>
      <c r="Q129" s="5">
        <f t="shared" si="1851"/>
        <v>0</v>
      </c>
      <c r="R129" s="5">
        <f t="shared" si="1851"/>
        <v>19669</v>
      </c>
      <c r="S129" s="5">
        <f t="shared" si="1851"/>
        <v>190251</v>
      </c>
      <c r="T129" s="5">
        <f t="shared" si="1851"/>
        <v>347186</v>
      </c>
      <c r="U129" s="5">
        <f t="shared" si="1851"/>
        <v>0</v>
      </c>
      <c r="V129" s="16">
        <f t="shared" si="1851"/>
        <v>64303</v>
      </c>
      <c r="W129" s="5">
        <f t="shared" si="1851"/>
        <v>-1</v>
      </c>
      <c r="X129" s="5">
        <f t="shared" si="1851"/>
        <v>0</v>
      </c>
      <c r="Y129" s="5">
        <f t="shared" si="1851"/>
        <v>0</v>
      </c>
      <c r="Z129" s="5">
        <f t="shared" si="1851"/>
        <v>0</v>
      </c>
      <c r="AA129" s="5">
        <f t="shared" si="1851"/>
        <v>0</v>
      </c>
      <c r="AB129" s="5">
        <f t="shared" si="1851"/>
        <v>-15</v>
      </c>
      <c r="AC129" s="16">
        <f t="shared" si="1851"/>
        <v>42957</v>
      </c>
      <c r="AD129" s="264">
        <f t="shared" si="1843"/>
        <v>9104305</v>
      </c>
      <c r="AE129" s="5">
        <f t="shared" ref="AE129:BH129" si="1852">AE8+AE19+AE30+AE41+AE52+AE63+AE74+AE85+AE96+AE107+AE118</f>
        <v>23179</v>
      </c>
      <c r="AF129" s="5">
        <f t="shared" si="1852"/>
        <v>998</v>
      </c>
      <c r="AG129" s="5">
        <f t="shared" si="1852"/>
        <v>28529</v>
      </c>
      <c r="AH129" s="5">
        <f t="shared" si="1852"/>
        <v>0</v>
      </c>
      <c r="AI129" s="5">
        <f t="shared" si="1852"/>
        <v>0</v>
      </c>
      <c r="AJ129" s="5">
        <f t="shared" si="1852"/>
        <v>3121</v>
      </c>
      <c r="AK129" s="5">
        <f t="shared" si="1852"/>
        <v>163096</v>
      </c>
      <c r="AL129" s="5">
        <f t="shared" si="1852"/>
        <v>272832</v>
      </c>
      <c r="AM129" s="5">
        <f t="shared" si="1852"/>
        <v>2204994</v>
      </c>
      <c r="AN129" s="5">
        <f t="shared" si="1852"/>
        <v>80930</v>
      </c>
      <c r="AO129" s="16">
        <f t="shared" si="1852"/>
        <v>850418</v>
      </c>
      <c r="AP129" s="5">
        <f t="shared" si="1852"/>
        <v>221366</v>
      </c>
      <c r="AQ129" s="16">
        <f t="shared" si="1852"/>
        <v>93019</v>
      </c>
      <c r="AR129" s="5">
        <f t="shared" si="1852"/>
        <v>12432</v>
      </c>
      <c r="AS129" s="5">
        <f t="shared" si="1852"/>
        <v>0</v>
      </c>
      <c r="AT129" s="5">
        <f t="shared" si="1852"/>
        <v>0</v>
      </c>
      <c r="AU129" s="5">
        <f t="shared" si="1852"/>
        <v>10513</v>
      </c>
      <c r="AV129" s="5">
        <f t="shared" si="1852"/>
        <v>0</v>
      </c>
      <c r="AW129" s="5">
        <f t="shared" si="1852"/>
        <v>4820</v>
      </c>
      <c r="AX129" s="5">
        <f t="shared" si="1852"/>
        <v>2888</v>
      </c>
      <c r="AY129" s="5">
        <f t="shared" si="1852"/>
        <v>432</v>
      </c>
      <c r="AZ129" s="5">
        <f t="shared" si="1852"/>
        <v>0</v>
      </c>
      <c r="BA129" s="5">
        <f t="shared" si="1852"/>
        <v>363850</v>
      </c>
      <c r="BB129" s="16">
        <f t="shared" si="1852"/>
        <v>53493</v>
      </c>
      <c r="BC129" s="5">
        <f t="shared" si="1852"/>
        <v>37153</v>
      </c>
      <c r="BD129" s="5">
        <f t="shared" si="1852"/>
        <v>37153</v>
      </c>
      <c r="BE129" s="5">
        <f t="shared" si="1852"/>
        <v>0</v>
      </c>
      <c r="BF129" s="5">
        <f t="shared" si="1852"/>
        <v>34242</v>
      </c>
      <c r="BG129" s="5">
        <f t="shared" si="1852"/>
        <v>1160248</v>
      </c>
      <c r="BH129" s="16">
        <f t="shared" si="1852"/>
        <v>5659706</v>
      </c>
      <c r="BI129" s="258">
        <f>AD129+BH129</f>
        <v>14764011</v>
      </c>
      <c r="BJ129" s="5">
        <f t="shared" si="1845"/>
        <v>1101255</v>
      </c>
      <c r="BK129" s="49">
        <f t="shared" si="1845"/>
        <v>13662756</v>
      </c>
      <c r="BL129" s="30">
        <f>'Upto Month Current'!N61-'Upto Month Current'!M61</f>
        <v>-13662748</v>
      </c>
      <c r="BM129" s="30">
        <f t="shared" si="1848"/>
        <v>4558451</v>
      </c>
    </row>
    <row r="130" spans="1:65">
      <c r="A130" s="128"/>
      <c r="B130" s="5" t="s">
        <v>126</v>
      </c>
      <c r="C130" s="11">
        <f>C129-C127</f>
        <v>40138</v>
      </c>
      <c r="D130" s="11">
        <f t="shared" ref="D130" si="1853">D129-D127</f>
        <v>-115254</v>
      </c>
      <c r="E130" s="11">
        <f t="shared" ref="E130" si="1854">E129-E127</f>
        <v>10788</v>
      </c>
      <c r="F130" s="11">
        <f t="shared" ref="F130" si="1855">F129-F127</f>
        <v>-4398</v>
      </c>
      <c r="G130" s="11">
        <f t="shared" ref="G130" si="1856">G129-G127</f>
        <v>1444</v>
      </c>
      <c r="H130" s="11">
        <f t="shared" ref="H130" si="1857">H129-H127</f>
        <v>-14259</v>
      </c>
      <c r="I130" s="11">
        <f t="shared" ref="I130" si="1858">I129-I127</f>
        <v>0</v>
      </c>
      <c r="J130" s="11">
        <f t="shared" ref="J130" si="1859">J129-J127</f>
        <v>9574</v>
      </c>
      <c r="K130" s="11">
        <f t="shared" ref="K130" si="1860">K129-K127</f>
        <v>-3339</v>
      </c>
      <c r="L130" s="11">
        <f t="shared" ref="L130" si="1861">L129-L127</f>
        <v>8739</v>
      </c>
      <c r="M130" s="11">
        <f t="shared" ref="M130" si="1862">M129-M127</f>
        <v>59865</v>
      </c>
      <c r="N130" s="11">
        <f t="shared" ref="N130" si="1863">N129-N127</f>
        <v>178</v>
      </c>
      <c r="O130" s="11">
        <f t="shared" ref="O130" si="1864">O129-O127</f>
        <v>5164</v>
      </c>
      <c r="P130" s="11">
        <f t="shared" ref="P130" si="1865">P129-P127</f>
        <v>12806</v>
      </c>
      <c r="Q130" s="11">
        <f t="shared" ref="Q130" si="1866">Q129-Q127</f>
        <v>0</v>
      </c>
      <c r="R130" s="11">
        <f t="shared" ref="R130" si="1867">R129-R127</f>
        <v>8127</v>
      </c>
      <c r="S130" s="11">
        <f t="shared" ref="S130" si="1868">S129-S127</f>
        <v>17826</v>
      </c>
      <c r="T130" s="11">
        <f t="shared" ref="T130:U130" si="1869">T129-T127</f>
        <v>81086</v>
      </c>
      <c r="U130" s="11">
        <f t="shared" si="1869"/>
        <v>0</v>
      </c>
      <c r="V130" s="9">
        <f t="shared" ref="V130" si="1870">V129-V127</f>
        <v>17446</v>
      </c>
      <c r="W130" s="11">
        <f t="shared" ref="W130" si="1871">W129-W127</f>
        <v>-1</v>
      </c>
      <c r="X130" s="11">
        <f t="shared" ref="X130" si="1872">X129-X127</f>
        <v>0</v>
      </c>
      <c r="Y130" s="11">
        <f t="shared" ref="Y130" si="1873">Y129-Y127</f>
        <v>0</v>
      </c>
      <c r="Z130" s="11">
        <f t="shared" ref="Z130" si="1874">Z129-Z127</f>
        <v>0</v>
      </c>
      <c r="AA130" s="11">
        <f t="shared" ref="AA130:AD130" si="1875">AA129-AA127</f>
        <v>0</v>
      </c>
      <c r="AB130" s="11">
        <f t="shared" ref="AB130" si="1876">AB129-AB127</f>
        <v>-15</v>
      </c>
      <c r="AC130" s="9">
        <f t="shared" si="1875"/>
        <v>-36321</v>
      </c>
      <c r="AD130" s="9">
        <f t="shared" si="1875"/>
        <v>99594</v>
      </c>
      <c r="AE130" s="11">
        <f t="shared" ref="AE130" si="1877">AE129-AE127</f>
        <v>8800</v>
      </c>
      <c r="AF130" s="11">
        <f t="shared" ref="AF130" si="1878">AF129-AF127</f>
        <v>123</v>
      </c>
      <c r="AG130" s="11">
        <f t="shared" ref="AG130" si="1879">AG129-AG127</f>
        <v>6347</v>
      </c>
      <c r="AH130" s="11">
        <f t="shared" ref="AH130" si="1880">AH129-AH127</f>
        <v>0</v>
      </c>
      <c r="AI130" s="11">
        <f t="shared" ref="AI130" si="1881">AI129-AI127</f>
        <v>0</v>
      </c>
      <c r="AJ130" s="11">
        <f t="shared" ref="AJ130" si="1882">AJ129-AJ127</f>
        <v>1263</v>
      </c>
      <c r="AK130" s="11">
        <f t="shared" ref="AK130" si="1883">AK129-AK127</f>
        <v>9980</v>
      </c>
      <c r="AL130" s="11">
        <f t="shared" ref="AL130" si="1884">AL129-AL127</f>
        <v>93323</v>
      </c>
      <c r="AM130" s="11">
        <f t="shared" ref="AM130" si="1885">AM129-AM127</f>
        <v>-498673</v>
      </c>
      <c r="AN130" s="11">
        <f t="shared" ref="AN130" si="1886">AN129-AN127</f>
        <v>16059</v>
      </c>
      <c r="AO130" s="9">
        <f t="shared" ref="AO130" si="1887">AO129-AO127</f>
        <v>174739</v>
      </c>
      <c r="AP130" s="11">
        <f t="shared" ref="AP130" si="1888">AP129-AP127</f>
        <v>-58089</v>
      </c>
      <c r="AQ130" s="9">
        <f t="shared" ref="AQ130" si="1889">AQ129-AQ127</f>
        <v>19947</v>
      </c>
      <c r="AR130" s="11">
        <f t="shared" ref="AR130" si="1890">AR129-AR127</f>
        <v>13342</v>
      </c>
      <c r="AS130" s="11">
        <f t="shared" ref="AS130" si="1891">AS129-AS127</f>
        <v>0</v>
      </c>
      <c r="AT130" s="11">
        <f t="shared" ref="AT130" si="1892">AT129-AT127</f>
        <v>0</v>
      </c>
      <c r="AU130" s="11">
        <f t="shared" ref="AU130" si="1893">AU129-AU127</f>
        <v>18323</v>
      </c>
      <c r="AV130" s="11">
        <f t="shared" ref="AV130" si="1894">AV129-AV127</f>
        <v>0</v>
      </c>
      <c r="AW130" s="11">
        <f t="shared" ref="AW130" si="1895">AW129-AW127</f>
        <v>1538</v>
      </c>
      <c r="AX130" s="11">
        <f t="shared" ref="AX130" si="1896">AX129-AX127</f>
        <v>298</v>
      </c>
      <c r="AY130" s="11">
        <f t="shared" ref="AY130" si="1897">AY129-AY127</f>
        <v>-165</v>
      </c>
      <c r="AZ130" s="11">
        <f t="shared" ref="AZ130" si="1898">AZ129-AZ127</f>
        <v>0</v>
      </c>
      <c r="BA130" s="11">
        <f t="shared" ref="BA130" si="1899">BA129-BA127</f>
        <v>-17036</v>
      </c>
      <c r="BB130" s="9">
        <f t="shared" ref="BB130" si="1900">BB129-BB127</f>
        <v>-23520</v>
      </c>
      <c r="BC130" s="11">
        <f t="shared" ref="BC130" si="1901">BC129-BC127</f>
        <v>16663</v>
      </c>
      <c r="BD130" s="11">
        <f t="shared" ref="BD130" si="1902">BD129-BD127</f>
        <v>16655</v>
      </c>
      <c r="BE130" s="11">
        <f t="shared" ref="BE130" si="1903">BE129-BE127</f>
        <v>0</v>
      </c>
      <c r="BF130" s="11">
        <f t="shared" ref="BF130" si="1904">BF129-BF127</f>
        <v>4825</v>
      </c>
      <c r="BG130" s="11">
        <f t="shared" ref="BG130" si="1905">BG129-BG127</f>
        <v>935438</v>
      </c>
      <c r="BH130" s="9">
        <f t="shared" ref="BH130:BI130" si="1906">BH129-BH127</f>
        <v>740180</v>
      </c>
      <c r="BI130" s="9">
        <f t="shared" si="1906"/>
        <v>839774</v>
      </c>
      <c r="BJ130" s="11">
        <f t="shared" ref="BJ130" si="1907">BJ129-BJ127</f>
        <v>973477</v>
      </c>
      <c r="BK130" s="49">
        <f t="shared" ref="BK130" si="1908">BK129-BK127</f>
        <v>-133703</v>
      </c>
      <c r="BM130" s="30">
        <f t="shared" si="1848"/>
        <v>-233297</v>
      </c>
    </row>
    <row r="131" spans="1:65">
      <c r="A131" s="128"/>
      <c r="B131" s="5" t="s">
        <v>127</v>
      </c>
      <c r="C131" s="13">
        <f>C130/C127</f>
        <v>1.0161758238864864E-2</v>
      </c>
      <c r="D131" s="13">
        <f t="shared" ref="D131" si="1909">D130/D127</f>
        <v>-5.7041977478975624E-2</v>
      </c>
      <c r="E131" s="13">
        <f t="shared" ref="E131" si="1910">E130/E127</f>
        <v>6.7826447787844302E-2</v>
      </c>
      <c r="F131" s="13">
        <f t="shared" ref="F131" si="1911">F130/F127</f>
        <v>-7.8575984477759139E-3</v>
      </c>
      <c r="G131" s="13">
        <f t="shared" ref="G131" si="1912">G130/G127</f>
        <v>5.8051184742669232E-3</v>
      </c>
      <c r="H131" s="13">
        <f t="shared" ref="H131" si="1913">H130/H127</f>
        <v>-2.3292130922063899E-2</v>
      </c>
      <c r="I131" s="13" t="e">
        <f t="shared" ref="I131" si="1914">I130/I127</f>
        <v>#DIV/0!</v>
      </c>
      <c r="J131" s="13">
        <f t="shared" ref="J131" si="1915">J130/J127</f>
        <v>2.7649583263540323E-2</v>
      </c>
      <c r="K131" s="13">
        <f t="shared" ref="K131" si="1916">K130/K127</f>
        <v>-0.3091094241807073</v>
      </c>
      <c r="L131" s="13">
        <f t="shared" ref="L131" si="1917">L130/L127</f>
        <v>7.2127169633793051E-2</v>
      </c>
      <c r="M131" s="13">
        <f t="shared" ref="M131" si="1918">M130/M127</f>
        <v>0.30134097109663649</v>
      </c>
      <c r="N131" s="13">
        <f t="shared" ref="N131" si="1919">N130/N127</f>
        <v>2.9051738207932103E-2</v>
      </c>
      <c r="O131" s="13">
        <f t="shared" ref="O131" si="1920">O130/O127</f>
        <v>0.65591261272704182</v>
      </c>
      <c r="P131" s="13">
        <f t="shared" ref="P131" si="1921">P130/P127</f>
        <v>6.8295024265372511E-2</v>
      </c>
      <c r="Q131" s="13" t="e">
        <f t="shared" ref="Q131" si="1922">Q130/Q127</f>
        <v>#DIV/0!</v>
      </c>
      <c r="R131" s="13">
        <f t="shared" ref="R131" si="1923">R130/R127</f>
        <v>0.70412406861895682</v>
      </c>
      <c r="S131" s="13">
        <f t="shared" ref="S131" si="1924">S130/S127</f>
        <v>0.10338408003479774</v>
      </c>
      <c r="T131" s="13">
        <f t="shared" ref="T131:U131" si="1925">T130/T127</f>
        <v>0.30472003006388576</v>
      </c>
      <c r="U131" s="13" t="e">
        <f t="shared" si="1925"/>
        <v>#DIV/0!</v>
      </c>
      <c r="V131" s="160">
        <f t="shared" ref="V131" si="1926">V130/V127</f>
        <v>0.37232430586678616</v>
      </c>
      <c r="W131" s="13" t="e">
        <f t="shared" ref="W131" si="1927">W130/W127</f>
        <v>#DIV/0!</v>
      </c>
      <c r="X131" s="13" t="e">
        <f t="shared" ref="X131" si="1928">X130/X127</f>
        <v>#DIV/0!</v>
      </c>
      <c r="Y131" s="13" t="e">
        <f t="shared" ref="Y131" si="1929">Y130/Y127</f>
        <v>#DIV/0!</v>
      </c>
      <c r="Z131" s="13" t="e">
        <f t="shared" ref="Z131" si="1930">Z130/Z127</f>
        <v>#DIV/0!</v>
      </c>
      <c r="AA131" s="13" t="e">
        <f t="shared" ref="AA131:AD131" si="1931">AA130/AA127</f>
        <v>#DIV/0!</v>
      </c>
      <c r="AB131" s="13" t="e">
        <f t="shared" ref="AB131" si="1932">AB130/AB127</f>
        <v>#DIV/0!</v>
      </c>
      <c r="AC131" s="160">
        <f t="shared" si="1931"/>
        <v>-0.45814727919473247</v>
      </c>
      <c r="AD131" s="160">
        <f t="shared" si="1931"/>
        <v>1.1060210594210074E-2</v>
      </c>
      <c r="AE131" s="13">
        <f t="shared" ref="AE131" si="1933">AE130/AE127</f>
        <v>0.61200361638500589</v>
      </c>
      <c r="AF131" s="13">
        <f t="shared" ref="AF131" si="1934">AF130/AF127</f>
        <v>0.14057142857142857</v>
      </c>
      <c r="AG131" s="13">
        <f t="shared" ref="AG131" si="1935">AG130/AG127</f>
        <v>0.28613290054999552</v>
      </c>
      <c r="AH131" s="13" t="e">
        <f t="shared" ref="AH131" si="1936">AH130/AH127</f>
        <v>#DIV/0!</v>
      </c>
      <c r="AI131" s="13" t="e">
        <f t="shared" ref="AI131" si="1937">AI130/AI127</f>
        <v>#DIV/0!</v>
      </c>
      <c r="AJ131" s="13">
        <f t="shared" ref="AJ131" si="1938">AJ130/AJ127</f>
        <v>0.67976318622174381</v>
      </c>
      <c r="AK131" s="13">
        <f t="shared" ref="AK131" si="1939">AK130/AK127</f>
        <v>6.5179341153112677E-2</v>
      </c>
      <c r="AL131" s="13">
        <f t="shared" ref="AL131" si="1940">AL130/AL127</f>
        <v>0.51987922611122561</v>
      </c>
      <c r="AM131" s="13">
        <f t="shared" ref="AM131" si="1941">AM130/AM127</f>
        <v>-0.18444320250977653</v>
      </c>
      <c r="AN131" s="13">
        <f t="shared" ref="AN131" si="1942">AN130/AN127</f>
        <v>0.24755283562763022</v>
      </c>
      <c r="AO131" s="160">
        <f t="shared" ref="AO131" si="1943">AO130/AO127</f>
        <v>0.25861244762675767</v>
      </c>
      <c r="AP131" s="13">
        <f t="shared" ref="AP131" si="1944">AP130/AP127</f>
        <v>-0.20786530926267199</v>
      </c>
      <c r="AQ131" s="160">
        <f t="shared" ref="AQ131" si="1945">AQ130/AQ127</f>
        <v>0.27297733742062624</v>
      </c>
      <c r="AR131" s="13">
        <f t="shared" ref="AR131" si="1946">AR130/AR127</f>
        <v>-14.661538461538461</v>
      </c>
      <c r="AS131" s="13" t="e">
        <f t="shared" ref="AS131" si="1947">AS130/AS127</f>
        <v>#DIV/0!</v>
      </c>
      <c r="AT131" s="13" t="e">
        <f t="shared" ref="AT131" si="1948">AT130/AT127</f>
        <v>#DIV/0!</v>
      </c>
      <c r="AU131" s="13">
        <f t="shared" ref="AU131" si="1949">AU130/AU127</f>
        <v>-2.3460947503201024</v>
      </c>
      <c r="AV131" s="13" t="e">
        <f t="shared" ref="AV131" si="1950">AV130/AV127</f>
        <v>#DIV/0!</v>
      </c>
      <c r="AW131" s="13">
        <f t="shared" ref="AW131" si="1951">AW130/AW127</f>
        <v>0.46861669713589277</v>
      </c>
      <c r="AX131" s="13">
        <f t="shared" ref="AX131" si="1952">AX130/AX127</f>
        <v>0.11505791505791506</v>
      </c>
      <c r="AY131" s="13">
        <f t="shared" ref="AY131" si="1953">AY130/AY127</f>
        <v>-0.27638190954773867</v>
      </c>
      <c r="AZ131" s="13" t="e">
        <f t="shared" ref="AZ131" si="1954">AZ130/AZ127</f>
        <v>#DIV/0!</v>
      </c>
      <c r="BA131" s="13">
        <f t="shared" ref="BA131" si="1955">BA130/BA127</f>
        <v>-4.4727293730932614E-2</v>
      </c>
      <c r="BB131" s="160">
        <f t="shared" ref="BB131" si="1956">BB130/BB127</f>
        <v>-0.30540298391180709</v>
      </c>
      <c r="BC131" s="13">
        <f t="shared" ref="BC131" si="1957">BC130/BC127</f>
        <v>0.81322596388482182</v>
      </c>
      <c r="BD131" s="13">
        <f t="shared" ref="BD131" si="1958">BD130/BD127</f>
        <v>0.81251829446775292</v>
      </c>
      <c r="BE131" s="13" t="e">
        <f t="shared" ref="BE131" si="1959">BE130/BE127</f>
        <v>#DIV/0!</v>
      </c>
      <c r="BF131" s="13">
        <f t="shared" ref="BF131" si="1960">BF130/BF127</f>
        <v>0.16402080429683516</v>
      </c>
      <c r="BG131" s="13">
        <f t="shared" ref="BG131" si="1961">BG130/BG127</f>
        <v>4.1610159690405233</v>
      </c>
      <c r="BH131" s="160">
        <f t="shared" ref="BH131:BI131" si="1962">BH130/BH127</f>
        <v>0.15045758473478948</v>
      </c>
      <c r="BI131" s="160">
        <f t="shared" si="1962"/>
        <v>6.0310234593105534E-2</v>
      </c>
      <c r="BJ131" s="13">
        <f t="shared" ref="BJ131" si="1963">BJ130/BJ127</f>
        <v>7.6185024026045172</v>
      </c>
      <c r="BK131" s="50">
        <f t="shared" ref="BK131" si="1964">BK130/BK127</f>
        <v>-9.6911098710183528E-3</v>
      </c>
      <c r="BM131" s="160">
        <f t="shared" ref="BM131" si="1965">BM130/BM127</f>
        <v>-4.8687243152185797E-2</v>
      </c>
    </row>
    <row r="132" spans="1:65">
      <c r="A132" s="128"/>
      <c r="B132" s="5" t="s">
        <v>128</v>
      </c>
      <c r="C132" s="11">
        <f>C129-C128</f>
        <v>62961</v>
      </c>
      <c r="D132" s="11">
        <f t="shared" ref="D132:BK132" si="1966">D129-D128</f>
        <v>371836</v>
      </c>
      <c r="E132" s="11">
        <f t="shared" si="1966"/>
        <v>-880</v>
      </c>
      <c r="F132" s="11">
        <f t="shared" si="1966"/>
        <v>18242</v>
      </c>
      <c r="G132" s="11">
        <f t="shared" si="1966"/>
        <v>20439</v>
      </c>
      <c r="H132" s="11">
        <f t="shared" si="1966"/>
        <v>74788</v>
      </c>
      <c r="I132" s="11">
        <f t="shared" si="1966"/>
        <v>0</v>
      </c>
      <c r="J132" s="11">
        <f t="shared" si="1966"/>
        <v>-17536</v>
      </c>
      <c r="K132" s="11">
        <f t="shared" si="1966"/>
        <v>-3536</v>
      </c>
      <c r="L132" s="11">
        <f t="shared" si="1966"/>
        <v>29875</v>
      </c>
      <c r="M132" s="11">
        <f t="shared" si="1966"/>
        <v>16529</v>
      </c>
      <c r="N132" s="11">
        <f t="shared" si="1966"/>
        <v>869</v>
      </c>
      <c r="O132" s="11">
        <f t="shared" si="1966"/>
        <v>2230</v>
      </c>
      <c r="P132" s="11">
        <f t="shared" si="1966"/>
        <v>-22946</v>
      </c>
      <c r="Q132" s="11">
        <f t="shared" si="1966"/>
        <v>0</v>
      </c>
      <c r="R132" s="11">
        <f t="shared" si="1966"/>
        <v>4954</v>
      </c>
      <c r="S132" s="11">
        <f t="shared" si="1966"/>
        <v>16900</v>
      </c>
      <c r="T132" s="11">
        <f t="shared" si="1966"/>
        <v>148050</v>
      </c>
      <c r="U132" s="11">
        <f t="shared" ref="U132" si="1967">U129-U128</f>
        <v>0</v>
      </c>
      <c r="V132" s="9">
        <f t="shared" si="1966"/>
        <v>-4988</v>
      </c>
      <c r="W132" s="11">
        <f t="shared" si="1966"/>
        <v>-1</v>
      </c>
      <c r="X132" s="11">
        <f t="shared" si="1966"/>
        <v>0</v>
      </c>
      <c r="Y132" s="11">
        <f t="shared" si="1966"/>
        <v>-2</v>
      </c>
      <c r="Z132" s="11">
        <f t="shared" si="1966"/>
        <v>0</v>
      </c>
      <c r="AA132" s="11">
        <f t="shared" si="1966"/>
        <v>-18</v>
      </c>
      <c r="AB132" s="11">
        <f t="shared" ref="AB132" si="1968">AB129-AB128</f>
        <v>-65</v>
      </c>
      <c r="AC132" s="9">
        <f t="shared" ref="AC132:AD132" si="1969">AC129-AC128</f>
        <v>-15758</v>
      </c>
      <c r="AD132" s="9">
        <f t="shared" si="1969"/>
        <v>701943</v>
      </c>
      <c r="AE132" s="11">
        <f t="shared" si="1966"/>
        <v>2073</v>
      </c>
      <c r="AF132" s="11">
        <f t="shared" si="1966"/>
        <v>129</v>
      </c>
      <c r="AG132" s="11">
        <f t="shared" si="1966"/>
        <v>7506</v>
      </c>
      <c r="AH132" s="11">
        <f t="shared" si="1966"/>
        <v>0</v>
      </c>
      <c r="AI132" s="11">
        <f t="shared" si="1966"/>
        <v>0</v>
      </c>
      <c r="AJ132" s="11">
        <f t="shared" si="1966"/>
        <v>227</v>
      </c>
      <c r="AK132" s="11">
        <f t="shared" si="1966"/>
        <v>9097</v>
      </c>
      <c r="AL132" s="11">
        <f t="shared" si="1966"/>
        <v>90524</v>
      </c>
      <c r="AM132" s="11">
        <f t="shared" si="1966"/>
        <v>-352693</v>
      </c>
      <c r="AN132" s="11">
        <f t="shared" si="1966"/>
        <v>-8465</v>
      </c>
      <c r="AO132" s="9">
        <f t="shared" si="1966"/>
        <v>231962</v>
      </c>
      <c r="AP132" s="11">
        <f t="shared" si="1966"/>
        <v>-73126</v>
      </c>
      <c r="AQ132" s="9">
        <f t="shared" si="1966"/>
        <v>17338</v>
      </c>
      <c r="AR132" s="11">
        <f t="shared" si="1966"/>
        <v>4929</v>
      </c>
      <c r="AS132" s="11">
        <f t="shared" si="1966"/>
        <v>0</v>
      </c>
      <c r="AT132" s="11">
        <f t="shared" si="1966"/>
        <v>0</v>
      </c>
      <c r="AU132" s="11">
        <f t="shared" si="1966"/>
        <v>20942</v>
      </c>
      <c r="AV132" s="11">
        <f t="shared" si="1966"/>
        <v>0</v>
      </c>
      <c r="AW132" s="11">
        <f t="shared" si="1966"/>
        <v>-821</v>
      </c>
      <c r="AX132" s="11">
        <f t="shared" si="1966"/>
        <v>95</v>
      </c>
      <c r="AY132" s="11">
        <f t="shared" si="1966"/>
        <v>-713</v>
      </c>
      <c r="AZ132" s="11">
        <f t="shared" si="1966"/>
        <v>0</v>
      </c>
      <c r="BA132" s="11">
        <f t="shared" si="1966"/>
        <v>-444444</v>
      </c>
      <c r="BB132" s="9">
        <f t="shared" si="1966"/>
        <v>22849</v>
      </c>
      <c r="BC132" s="11">
        <f t="shared" si="1966"/>
        <v>19111</v>
      </c>
      <c r="BD132" s="11">
        <f t="shared" si="1966"/>
        <v>19636</v>
      </c>
      <c r="BE132" s="11">
        <f t="shared" si="1966"/>
        <v>0</v>
      </c>
      <c r="BF132" s="11">
        <f t="shared" si="1966"/>
        <v>12528</v>
      </c>
      <c r="BG132" s="11">
        <f t="shared" si="1966"/>
        <v>81068</v>
      </c>
      <c r="BH132" s="9">
        <f t="shared" si="1966"/>
        <v>-340248</v>
      </c>
      <c r="BI132" s="9">
        <f t="shared" si="1966"/>
        <v>361695</v>
      </c>
      <c r="BJ132" s="11">
        <f t="shared" si="1966"/>
        <v>-27812</v>
      </c>
      <c r="BK132" s="49">
        <f t="shared" si="1966"/>
        <v>389507</v>
      </c>
      <c r="BM132" s="30">
        <f t="shared" si="1848"/>
        <v>-312436</v>
      </c>
    </row>
    <row r="133" spans="1:65">
      <c r="A133" s="128"/>
      <c r="B133" s="5" t="s">
        <v>129</v>
      </c>
      <c r="C133" s="13">
        <f>C132/C128</f>
        <v>1.60325065621209E-2</v>
      </c>
      <c r="D133" s="13">
        <f t="shared" ref="D133" si="1970">D132/D128</f>
        <v>0.24248771701462479</v>
      </c>
      <c r="E133" s="13">
        <f t="shared" ref="E133" si="1971">E132/E128</f>
        <v>-5.1546089819061508E-3</v>
      </c>
      <c r="F133" s="13">
        <f t="shared" ref="F133" si="1972">F132/F128</f>
        <v>3.3965587545827104E-2</v>
      </c>
      <c r="G133" s="13">
        <f t="shared" ref="G133" si="1973">G132/G128</f>
        <v>8.8961527915003641E-2</v>
      </c>
      <c r="H133" s="13">
        <f t="shared" ref="H133" si="1974">H132/H128</f>
        <v>0.14296145920548081</v>
      </c>
      <c r="I133" s="13" t="e">
        <f t="shared" ref="I133" si="1975">I132/I128</f>
        <v>#DIV/0!</v>
      </c>
      <c r="J133" s="13">
        <f t="shared" ref="J133" si="1976">J132/J128</f>
        <v>-4.6966564177281636E-2</v>
      </c>
      <c r="K133" s="13">
        <f t="shared" ref="K133" si="1977">K132/K128</f>
        <v>-0.321483771251932</v>
      </c>
      <c r="L133" s="13">
        <f t="shared" ref="L133" si="1978">L132/L128</f>
        <v>0.29867533116720818</v>
      </c>
      <c r="M133" s="13">
        <f t="shared" ref="M133" si="1979">M132/M128</f>
        <v>6.8302217373697308E-2</v>
      </c>
      <c r="N133" s="13">
        <f t="shared" ref="N133" si="1980">N132/N128</f>
        <v>0.15986019131714496</v>
      </c>
      <c r="O133" s="13">
        <f t="shared" ref="O133" si="1981">O132/O128</f>
        <v>0.20634773757749605</v>
      </c>
      <c r="P133" s="13">
        <f t="shared" ref="P133" si="1982">P132/P128</f>
        <v>-0.10277611057860271</v>
      </c>
      <c r="Q133" s="13" t="e">
        <f t="shared" ref="Q133" si="1983">Q132/Q128</f>
        <v>#DIV/0!</v>
      </c>
      <c r="R133" s="13">
        <f t="shared" ref="R133" si="1984">R132/R128</f>
        <v>0.3366632687733605</v>
      </c>
      <c r="S133" s="13">
        <f t="shared" ref="S133" si="1985">S132/S128</f>
        <v>9.7490063512757352E-2</v>
      </c>
      <c r="T133" s="13">
        <f t="shared" ref="T133:U133" si="1986">T132/T128</f>
        <v>0.74346175478065246</v>
      </c>
      <c r="U133" s="13" t="e">
        <f t="shared" si="1986"/>
        <v>#DIV/0!</v>
      </c>
      <c r="V133" s="160">
        <f t="shared" ref="V133" si="1987">V132/V128</f>
        <v>-7.198626084195639E-2</v>
      </c>
      <c r="W133" s="13" t="e">
        <f t="shared" ref="W133" si="1988">W132/W128</f>
        <v>#DIV/0!</v>
      </c>
      <c r="X133" s="13" t="e">
        <f t="shared" ref="X133" si="1989">X132/X128</f>
        <v>#DIV/0!</v>
      </c>
      <c r="Y133" s="13">
        <f t="shared" ref="Y133" si="1990">Y132/Y128</f>
        <v>-1</v>
      </c>
      <c r="Z133" s="13" t="e">
        <f t="shared" ref="Z133" si="1991">Z132/Z128</f>
        <v>#DIV/0!</v>
      </c>
      <c r="AA133" s="13">
        <f t="shared" ref="AA133:AD133" si="1992">AA132/AA128</f>
        <v>-1</v>
      </c>
      <c r="AB133" s="13">
        <f t="shared" ref="AB133" si="1993">AB132/AB128</f>
        <v>-1.3</v>
      </c>
      <c r="AC133" s="160">
        <f t="shared" si="1992"/>
        <v>-0.26838116324618921</v>
      </c>
      <c r="AD133" s="160">
        <f t="shared" si="1992"/>
        <v>8.3541151880863973E-2</v>
      </c>
      <c r="AE133" s="13">
        <f t="shared" ref="AE133" si="1994">AE132/AE128</f>
        <v>9.8218516061783376E-2</v>
      </c>
      <c r="AF133" s="13">
        <f t="shared" ref="AF133" si="1995">AF132/AF128</f>
        <v>0.14844649021864212</v>
      </c>
      <c r="AG133" s="13">
        <f t="shared" ref="AG133" si="1996">AG132/AG128</f>
        <v>0.35703753032393093</v>
      </c>
      <c r="AH133" s="13" t="e">
        <f t="shared" ref="AH133" si="1997">AH132/AH128</f>
        <v>#DIV/0!</v>
      </c>
      <c r="AI133" s="13" t="e">
        <f t="shared" ref="AI133" si="1998">AI132/AI128</f>
        <v>#DIV/0!</v>
      </c>
      <c r="AJ133" s="13">
        <f t="shared" ref="AJ133" si="1999">AJ132/AJ128</f>
        <v>7.8438147892190738E-2</v>
      </c>
      <c r="AK133" s="13">
        <f t="shared" ref="AK133" si="2000">AK132/AK128</f>
        <v>5.9071812154624384E-2</v>
      </c>
      <c r="AL133" s="13">
        <f t="shared" ref="AL133" si="2001">AL132/AL128</f>
        <v>0.49654430962985718</v>
      </c>
      <c r="AM133" s="13">
        <f t="shared" ref="AM133" si="2002">AM132/AM128</f>
        <v>-0.13789529367745154</v>
      </c>
      <c r="AN133" s="13">
        <f t="shared" ref="AN133" si="2003">AN132/AN128</f>
        <v>-9.4692096873426931E-2</v>
      </c>
      <c r="AO133" s="160">
        <f t="shared" ref="AO133" si="2004">AO132/AO128</f>
        <v>0.37506629412601705</v>
      </c>
      <c r="AP133" s="13">
        <f t="shared" ref="AP133" si="2005">AP132/AP128</f>
        <v>-0.24831234804341035</v>
      </c>
      <c r="AQ133" s="160">
        <f t="shared" ref="AQ133" si="2006">AQ132/AQ128</f>
        <v>0.22909316737358121</v>
      </c>
      <c r="AR133" s="13">
        <f t="shared" ref="AR133" si="2007">AR132/AR128</f>
        <v>0.656937225109956</v>
      </c>
      <c r="AS133" s="13" t="e">
        <f t="shared" ref="AS133" si="2008">AS132/AS128</f>
        <v>#DIV/0!</v>
      </c>
      <c r="AT133" s="13" t="e">
        <f t="shared" ref="AT133" si="2009">AT132/AT128</f>
        <v>#DIV/0!</v>
      </c>
      <c r="AU133" s="13">
        <f t="shared" ref="AU133" si="2010">AU132/AU128</f>
        <v>-2.0080544635151978</v>
      </c>
      <c r="AV133" s="13" t="e">
        <f t="shared" ref="AV133" si="2011">AV132/AV128</f>
        <v>#DIV/0!</v>
      </c>
      <c r="AW133" s="13">
        <f t="shared" ref="AW133" si="2012">AW132/AW128</f>
        <v>-0.14554157064350293</v>
      </c>
      <c r="AX133" s="13">
        <f t="shared" ref="AX133" si="2013">AX132/AX128</f>
        <v>3.4013605442176874E-2</v>
      </c>
      <c r="AY133" s="13">
        <f t="shared" ref="AY133" si="2014">AY132/AY128</f>
        <v>-0.62270742358078601</v>
      </c>
      <c r="AZ133" s="13" t="e">
        <f t="shared" ref="AZ133" si="2015">AZ132/AZ128</f>
        <v>#DIV/0!</v>
      </c>
      <c r="BA133" s="13">
        <f t="shared" ref="BA133" si="2016">BA132/BA128</f>
        <v>-0.54985438466696523</v>
      </c>
      <c r="BB133" s="160">
        <f t="shared" ref="BB133" si="2017">BB132/BB128</f>
        <v>0.74562720271505023</v>
      </c>
      <c r="BC133" s="13">
        <f t="shared" ref="BC133" si="2018">BC132/BC128</f>
        <v>1.0592506374016184</v>
      </c>
      <c r="BD133" s="13">
        <f t="shared" ref="BD133" si="2019">BD132/BD128</f>
        <v>1.1209682023177485</v>
      </c>
      <c r="BE133" s="13" t="e">
        <f t="shared" ref="BE133" si="2020">BE132/BE128</f>
        <v>#DIV/0!</v>
      </c>
      <c r="BF133" s="13">
        <f t="shared" ref="BF133" si="2021">BF132/BF128</f>
        <v>0.57695495993368329</v>
      </c>
      <c r="BG133" s="13">
        <f t="shared" ref="BG133" si="2022">BG132/BG128</f>
        <v>7.511999851739283E-2</v>
      </c>
      <c r="BH133" s="160">
        <f t="shared" ref="BH133:BI133" si="2023">BH132/BH128</f>
        <v>-5.6708434764666527E-2</v>
      </c>
      <c r="BI133" s="160">
        <f t="shared" si="2023"/>
        <v>2.511366921820074E-2</v>
      </c>
      <c r="BJ133" s="13">
        <f t="shared" ref="BJ133" si="2024">BJ132/BJ128</f>
        <v>-2.463272773006385E-2</v>
      </c>
      <c r="BK133" s="50">
        <f t="shared" ref="BK133" si="2025">BK132/BK128</f>
        <v>2.9345264298138309E-2</v>
      </c>
      <c r="BM133" s="14">
        <f t="shared" ref="BM133" si="2026">BM132/BM128</f>
        <v>-6.4143553319959995E-2</v>
      </c>
    </row>
    <row r="134" spans="1:65">
      <c r="A134" s="128"/>
      <c r="B134" s="5" t="s">
        <v>326</v>
      </c>
      <c r="C134" s="126">
        <f>C129/C126</f>
        <v>0.92715027890875412</v>
      </c>
      <c r="D134" s="126">
        <f t="shared" ref="D134:BK134" si="2027">D129/D126</f>
        <v>0.86702028416211674</v>
      </c>
      <c r="E134" s="126">
        <f t="shared" si="2027"/>
        <v>0.99132074150168104</v>
      </c>
      <c r="F134" s="126">
        <f t="shared" si="2027"/>
        <v>0.93210097235999978</v>
      </c>
      <c r="G134" s="126">
        <f t="shared" si="2027"/>
        <v>0.94040481873367288</v>
      </c>
      <c r="H134" s="126">
        <f t="shared" si="2027"/>
        <v>0.8876909601080808</v>
      </c>
      <c r="I134" s="126" t="e">
        <f t="shared" si="2027"/>
        <v>#DIV/0!</v>
      </c>
      <c r="J134" s="126">
        <f t="shared" si="2027"/>
        <v>0.93090106187328159</v>
      </c>
      <c r="K134" s="126">
        <f t="shared" si="2027"/>
        <v>0.65968354989834699</v>
      </c>
      <c r="L134" s="126">
        <f t="shared" si="2027"/>
        <v>1.0224321133412042</v>
      </c>
      <c r="M134" s="126">
        <f t="shared" si="2027"/>
        <v>1.0394883919165601</v>
      </c>
      <c r="N134" s="126">
        <f t="shared" si="2027"/>
        <v>0.84596806655038237</v>
      </c>
      <c r="O134" s="126">
        <f t="shared" si="2027"/>
        <v>1.4802997615533098</v>
      </c>
      <c r="P134" s="126">
        <f t="shared" si="2027"/>
        <v>0.95559668740220582</v>
      </c>
      <c r="Q134" s="126" t="e">
        <f t="shared" si="2027"/>
        <v>#DIV/0!</v>
      </c>
      <c r="R134" s="126">
        <f t="shared" si="2027"/>
        <v>1.4851253397765025</v>
      </c>
      <c r="S134" s="126">
        <f t="shared" si="2027"/>
        <v>1.051238272055167</v>
      </c>
      <c r="T134" s="126">
        <f t="shared" si="2027"/>
        <v>1.0015895682778715</v>
      </c>
      <c r="U134" s="126" t="e">
        <f t="shared" si="2027"/>
        <v>#DIV/0!</v>
      </c>
      <c r="V134" s="175">
        <f t="shared" si="2027"/>
        <v>0.87527563770996109</v>
      </c>
      <c r="W134" s="126" t="e">
        <f t="shared" si="2027"/>
        <v>#DIV/0!</v>
      </c>
      <c r="X134" s="126" t="e">
        <f t="shared" si="2027"/>
        <v>#DIV/0!</v>
      </c>
      <c r="Y134" s="126" t="e">
        <f t="shared" si="2027"/>
        <v>#DIV/0!</v>
      </c>
      <c r="Z134" s="126" t="e">
        <f t="shared" si="2027"/>
        <v>#DIV/0!</v>
      </c>
      <c r="AA134" s="126" t="e">
        <f t="shared" si="2027"/>
        <v>#DIV/0!</v>
      </c>
      <c r="AB134" s="126" t="e">
        <f t="shared" ref="AB134" si="2028">AB129/AB126</f>
        <v>#DIV/0!</v>
      </c>
      <c r="AC134" s="175">
        <f t="shared" si="2027"/>
        <v>0.88708311822405783</v>
      </c>
      <c r="AD134" s="175">
        <f t="shared" si="2027"/>
        <v>0.92282440083294681</v>
      </c>
      <c r="AE134" s="126">
        <f t="shared" si="2027"/>
        <v>1.1200289925102682</v>
      </c>
      <c r="AF134" s="126">
        <f t="shared" si="2027"/>
        <v>1.5377503852080123</v>
      </c>
      <c r="AG134" s="126">
        <f t="shared" si="2027"/>
        <v>1.1693650858712137</v>
      </c>
      <c r="AH134" s="126" t="e">
        <f t="shared" si="2027"/>
        <v>#DIV/0!</v>
      </c>
      <c r="AI134" s="126" t="e">
        <f t="shared" si="2027"/>
        <v>#DIV/0!</v>
      </c>
      <c r="AJ134" s="126">
        <f t="shared" si="2027"/>
        <v>1.2594834543987086</v>
      </c>
      <c r="AK134" s="126">
        <f t="shared" si="2027"/>
        <v>1.0468628646618954</v>
      </c>
      <c r="AL134" s="126">
        <f t="shared" si="2027"/>
        <v>1.470855885968128</v>
      </c>
      <c r="AM134" s="126">
        <f t="shared" si="2027"/>
        <v>0.79372919829893107</v>
      </c>
      <c r="AN134" s="126">
        <f t="shared" si="2027"/>
        <v>1.5019021991277721</v>
      </c>
      <c r="AO134" s="175">
        <f t="shared" si="2027"/>
        <v>0.94216509476291821</v>
      </c>
      <c r="AP134" s="126">
        <f t="shared" si="2027"/>
        <v>1.3479351625199421</v>
      </c>
      <c r="AQ134" s="175">
        <f t="shared" si="2027"/>
        <v>0.82049042956690488</v>
      </c>
      <c r="AR134" s="126">
        <f t="shared" si="2027"/>
        <v>14.015783540022548</v>
      </c>
      <c r="AS134" s="126" t="e">
        <f t="shared" si="2027"/>
        <v>#DIV/0!</v>
      </c>
      <c r="AT134" s="126" t="e">
        <f t="shared" si="2027"/>
        <v>#DIV/0!</v>
      </c>
      <c r="AU134" s="126">
        <f t="shared" si="2027"/>
        <v>0.64963233022307365</v>
      </c>
      <c r="AV134" s="126" t="e">
        <f t="shared" si="2027"/>
        <v>#DIV/0!</v>
      </c>
      <c r="AW134" s="126">
        <f t="shared" si="2027"/>
        <v>1.1024702653247942</v>
      </c>
      <c r="AX134" s="126">
        <f t="shared" si="2027"/>
        <v>0.89108299907435973</v>
      </c>
      <c r="AY134" s="126">
        <f t="shared" si="2027"/>
        <v>0.54339622641509433</v>
      </c>
      <c r="AZ134" s="126" t="e">
        <f t="shared" si="2027"/>
        <v>#DIV/0!</v>
      </c>
      <c r="BA134" s="126">
        <f t="shared" si="2027"/>
        <v>1.0322717923256968</v>
      </c>
      <c r="BB134" s="175">
        <f t="shared" si="2027"/>
        <v>1.3477702191987906</v>
      </c>
      <c r="BC134" s="126">
        <f t="shared" si="2027"/>
        <v>1.3290763397009373</v>
      </c>
      <c r="BD134" s="126">
        <f t="shared" si="2027"/>
        <v>1.3376417641764176</v>
      </c>
      <c r="BE134" s="126" t="e">
        <f t="shared" si="2027"/>
        <v>#DIV/0!</v>
      </c>
      <c r="BF134" s="126">
        <f t="shared" si="2027"/>
        <v>0.89042022051175373</v>
      </c>
      <c r="BG134" s="126">
        <f t="shared" si="2027"/>
        <v>0.74777038044353927</v>
      </c>
      <c r="BH134" s="175">
        <f t="shared" si="2027"/>
        <v>0.87542923008960161</v>
      </c>
      <c r="BI134" s="175">
        <f t="shared" si="2027"/>
        <v>0.90406147662448044</v>
      </c>
      <c r="BJ134" s="126">
        <f t="shared" si="2027"/>
        <v>0.78897142951302146</v>
      </c>
      <c r="BK134" s="126">
        <f t="shared" si="2027"/>
        <v>0.91481772050242693</v>
      </c>
      <c r="BM134" s="126">
        <f t="shared" ref="BM134" si="2029">BM129/BM126</f>
        <v>0.89923525221566181</v>
      </c>
    </row>
    <row r="135" spans="1:65">
      <c r="B135" s="5" t="s">
        <v>327</v>
      </c>
      <c r="C135" s="11">
        <f>C126-C129</f>
        <v>313513</v>
      </c>
      <c r="D135" s="11">
        <f t="shared" ref="D135:BJ135" si="2030">D126-D129</f>
        <v>292220</v>
      </c>
      <c r="E135" s="11">
        <f t="shared" si="2030"/>
        <v>1487</v>
      </c>
      <c r="F135" s="11">
        <f t="shared" si="2030"/>
        <v>40452</v>
      </c>
      <c r="G135" s="11">
        <f t="shared" si="2030"/>
        <v>15855</v>
      </c>
      <c r="H135" s="11">
        <f t="shared" si="2030"/>
        <v>75648</v>
      </c>
      <c r="I135" s="11">
        <f t="shared" si="2030"/>
        <v>0</v>
      </c>
      <c r="J135" s="11">
        <f t="shared" si="2030"/>
        <v>26413</v>
      </c>
      <c r="K135" s="11">
        <f t="shared" si="2030"/>
        <v>3850</v>
      </c>
      <c r="L135" s="11">
        <f t="shared" si="2030"/>
        <v>-2850</v>
      </c>
      <c r="M135" s="11">
        <f t="shared" si="2030"/>
        <v>-9821</v>
      </c>
      <c r="N135" s="11">
        <f t="shared" si="2030"/>
        <v>1148</v>
      </c>
      <c r="O135" s="11">
        <f t="shared" si="2030"/>
        <v>-4230</v>
      </c>
      <c r="P135" s="11">
        <f t="shared" si="2030"/>
        <v>9308</v>
      </c>
      <c r="Q135" s="11">
        <f t="shared" si="2030"/>
        <v>0</v>
      </c>
      <c r="R135" s="11">
        <f t="shared" si="2030"/>
        <v>-6425</v>
      </c>
      <c r="S135" s="11">
        <f t="shared" si="2030"/>
        <v>-9273</v>
      </c>
      <c r="T135" s="11">
        <f t="shared" si="2030"/>
        <v>-551</v>
      </c>
      <c r="U135" s="11">
        <f t="shared" si="2030"/>
        <v>0</v>
      </c>
      <c r="V135" s="11">
        <f t="shared" si="2030"/>
        <v>9163</v>
      </c>
      <c r="W135" s="11">
        <f t="shared" si="2030"/>
        <v>1</v>
      </c>
      <c r="X135" s="11">
        <f t="shared" si="2030"/>
        <v>0</v>
      </c>
      <c r="Y135" s="11">
        <f t="shared" si="2030"/>
        <v>0</v>
      </c>
      <c r="Z135" s="11">
        <f t="shared" si="2030"/>
        <v>0</v>
      </c>
      <c r="AA135" s="11">
        <f t="shared" si="2030"/>
        <v>0</v>
      </c>
      <c r="AB135" s="11">
        <f t="shared" si="2030"/>
        <v>15</v>
      </c>
      <c r="AC135" s="11">
        <f t="shared" si="2030"/>
        <v>5468</v>
      </c>
      <c r="AD135" s="11">
        <f t="shared" si="2030"/>
        <v>761391</v>
      </c>
      <c r="AE135" s="11">
        <f t="shared" si="2030"/>
        <v>-2484</v>
      </c>
      <c r="AF135" s="11">
        <f t="shared" si="2030"/>
        <v>-349</v>
      </c>
      <c r="AG135" s="11">
        <f t="shared" si="2030"/>
        <v>-4132</v>
      </c>
      <c r="AH135" s="11">
        <f t="shared" si="2030"/>
        <v>0</v>
      </c>
      <c r="AI135" s="11">
        <f t="shared" si="2030"/>
        <v>0</v>
      </c>
      <c r="AJ135" s="11">
        <f t="shared" si="2030"/>
        <v>-643</v>
      </c>
      <c r="AK135" s="11">
        <f t="shared" si="2030"/>
        <v>-7301</v>
      </c>
      <c r="AL135" s="11">
        <f t="shared" si="2030"/>
        <v>-87340</v>
      </c>
      <c r="AM135" s="11">
        <f t="shared" si="2030"/>
        <v>573024</v>
      </c>
      <c r="AN135" s="11">
        <f t="shared" si="2030"/>
        <v>-27045</v>
      </c>
      <c r="AO135" s="11">
        <f t="shared" si="2030"/>
        <v>52203</v>
      </c>
      <c r="AP135" s="11">
        <f t="shared" si="2030"/>
        <v>-57140</v>
      </c>
      <c r="AQ135" s="11">
        <f t="shared" si="2030"/>
        <v>20351</v>
      </c>
      <c r="AR135" s="11">
        <f t="shared" si="2030"/>
        <v>-11545</v>
      </c>
      <c r="AS135" s="11">
        <f t="shared" si="2030"/>
        <v>0</v>
      </c>
      <c r="AT135" s="11">
        <f t="shared" si="2030"/>
        <v>0</v>
      </c>
      <c r="AU135" s="11">
        <f t="shared" si="2030"/>
        <v>5670</v>
      </c>
      <c r="AV135" s="11">
        <f t="shared" si="2030"/>
        <v>0</v>
      </c>
      <c r="AW135" s="11">
        <f t="shared" si="2030"/>
        <v>-448</v>
      </c>
      <c r="AX135" s="11">
        <f t="shared" si="2030"/>
        <v>353</v>
      </c>
      <c r="AY135" s="11">
        <f t="shared" si="2030"/>
        <v>363</v>
      </c>
      <c r="AZ135" s="11">
        <f t="shared" si="2030"/>
        <v>0</v>
      </c>
      <c r="BA135" s="11">
        <f t="shared" si="2030"/>
        <v>-11375</v>
      </c>
      <c r="BB135" s="11">
        <f t="shared" si="2030"/>
        <v>-13803</v>
      </c>
      <c r="BC135" s="11">
        <f t="shared" si="2030"/>
        <v>-9199</v>
      </c>
      <c r="BD135" s="11">
        <f t="shared" si="2030"/>
        <v>-9378</v>
      </c>
      <c r="BE135" s="11">
        <f t="shared" si="2030"/>
        <v>0</v>
      </c>
      <c r="BF135" s="11">
        <f t="shared" si="2030"/>
        <v>4214</v>
      </c>
      <c r="BG135" s="11">
        <f t="shared" si="2030"/>
        <v>391362</v>
      </c>
      <c r="BH135" s="11">
        <f t="shared" si="2030"/>
        <v>805358</v>
      </c>
      <c r="BI135" s="11">
        <f t="shared" si="2030"/>
        <v>1566749</v>
      </c>
      <c r="BJ135" s="11">
        <f t="shared" si="2030"/>
        <v>294556</v>
      </c>
      <c r="BK135" s="11">
        <f t="shared" ref="BK135" si="2031">BK126-BK129</f>
        <v>1272193</v>
      </c>
    </row>
  </sheetData>
  <mergeCells count="4">
    <mergeCell ref="C1:K1"/>
    <mergeCell ref="M2:O2"/>
    <mergeCell ref="AQ2:AS2"/>
    <mergeCell ref="BI2:BK2"/>
  </mergeCells>
  <conditionalFormatting sqref="C90:AA90 C101:AA101 C13:AA13 C79:AA79 C57:AA57 C35:AA35 C24:AA24 C112:AA112 C134:AA134 C123:AA123 BM13 BM24 BM35 BM46 BM57 BM68 BM79 BM90 BM101 BM112 BM123 BM134 AC123:BI123 AC134:BI134 AC112:BI112 AC24:BI24 AC35:BI35 AC57:BI57 AC79:BI79 AC13:BI13 AC101:BI101 AC90:BI90 C46:BI46">
    <cfRule type="cellIs" dxfId="21" priority="25" operator="greaterThan">
      <formula>0.55</formula>
    </cfRule>
  </conditionalFormatting>
  <conditionalFormatting sqref="AB90 AB101 AB13 AB79 AB57 AB35 AB24 AB112 AB134 AB123">
    <cfRule type="cellIs" dxfId="20" priority="1" operator="greaterThan">
      <formula>0.55</formula>
    </cfRule>
  </conditionalFormatting>
  <pageMargins left="0.19685039370078741" right="0" top="0.19685039370078741" bottom="0" header="0" footer="0"/>
  <pageSetup scale="50" orientation="landscape" r:id="rId1"/>
  <rowBreaks count="1" manualBreakCount="1">
    <brk id="71" max="62" man="1"/>
  </rowBreaks>
  <colBreaks count="3" manualBreakCount="3">
    <brk id="15" max="134" man="1"/>
    <brk id="30" max="134" man="1"/>
    <brk id="48" max="134" man="1"/>
  </colBreaks>
</worksheet>
</file>

<file path=xl/worksheets/sheet6.xml><?xml version="1.0" encoding="utf-8"?>
<worksheet xmlns="http://schemas.openxmlformats.org/spreadsheetml/2006/main" xmlns:r="http://schemas.openxmlformats.org/officeDocument/2006/relationships">
  <dimension ref="A1:O117"/>
  <sheetViews>
    <sheetView tabSelected="1" topLeftCell="A97" zoomScaleNormal="100" zoomScaleSheetLayoutView="100" workbookViewId="0">
      <selection activeCell="G117" sqref="G117"/>
    </sheetView>
  </sheetViews>
  <sheetFormatPr defaultRowHeight="15"/>
  <cols>
    <col min="2" max="2" width="27" customWidth="1"/>
    <col min="3" max="3" width="10" style="176" customWidth="1"/>
    <col min="4" max="4" width="12.42578125" customWidth="1"/>
    <col min="5" max="5" width="0.5703125" customWidth="1"/>
    <col min="6" max="6" width="12.140625" style="176" customWidth="1"/>
    <col min="7" max="7" width="14.140625" customWidth="1"/>
    <col min="8" max="8" width="11.7109375" style="136" customWidth="1"/>
    <col min="9" max="9" width="10.5703125" style="176" customWidth="1"/>
    <col min="10" max="10" width="12" customWidth="1"/>
    <col min="11" max="11" width="9.42578125" customWidth="1"/>
    <col min="12" max="12" width="10.7109375" customWidth="1"/>
    <col min="13" max="13" width="11.5703125" customWidth="1"/>
    <col min="14" max="14" width="10.85546875" customWidth="1"/>
    <col min="15" max="15" width="10.42578125" style="181" customWidth="1"/>
  </cols>
  <sheetData>
    <row r="1" spans="1:15">
      <c r="B1" s="36" t="s">
        <v>343</v>
      </c>
      <c r="C1" s="276"/>
      <c r="M1" s="247"/>
      <c r="N1" s="36"/>
    </row>
    <row r="2" spans="1:15">
      <c r="M2" s="36" t="s">
        <v>144</v>
      </c>
    </row>
    <row r="3" spans="1:15" s="36" customFormat="1" ht="15" customHeight="1">
      <c r="B3" s="307" t="s">
        <v>145</v>
      </c>
      <c r="C3" s="315" t="s">
        <v>328</v>
      </c>
      <c r="D3" s="317" t="s">
        <v>329</v>
      </c>
      <c r="E3" s="317"/>
      <c r="F3" s="319" t="str">
        <f>'PU Wise OWE'!$B$5</f>
        <v>RG 2023-24</v>
      </c>
      <c r="G3" s="317" t="s">
        <v>335</v>
      </c>
      <c r="H3" s="348" t="str">
        <f>'PU Wise OWE'!$B$7</f>
        <v>Actuals upto Feb'23</v>
      </c>
      <c r="I3" s="348" t="str">
        <f>'PU Wise OWE'!$B$6</f>
        <v>BP to end of  Feb'24</v>
      </c>
      <c r="J3" s="349" t="str">
        <f>'PU Wise OWE'!$B$8</f>
        <v>Actuals upto Feb'24</v>
      </c>
      <c r="K3" s="347" t="s">
        <v>200</v>
      </c>
      <c r="L3" s="347"/>
      <c r="M3" s="266" t="s">
        <v>141</v>
      </c>
      <c r="N3" s="267"/>
      <c r="O3" s="345" t="s">
        <v>336</v>
      </c>
    </row>
    <row r="4" spans="1:15" ht="15.6" customHeight="1">
      <c r="A4" s="31"/>
      <c r="B4" s="308"/>
      <c r="C4" s="316"/>
      <c r="D4" s="318"/>
      <c r="E4" s="318"/>
      <c r="F4" s="320"/>
      <c r="G4" s="318"/>
      <c r="H4" s="316"/>
      <c r="I4" s="316"/>
      <c r="J4" s="318"/>
      <c r="K4" s="19" t="s">
        <v>139</v>
      </c>
      <c r="L4" s="18" t="s">
        <v>140</v>
      </c>
      <c r="M4" s="19" t="s">
        <v>139</v>
      </c>
      <c r="N4" s="18" t="s">
        <v>140</v>
      </c>
      <c r="O4" s="345"/>
    </row>
    <row r="5" spans="1:15">
      <c r="A5" s="31"/>
      <c r="B5" s="61" t="s">
        <v>142</v>
      </c>
      <c r="C5" s="105">
        <v>907.23</v>
      </c>
      <c r="D5" s="66">
        <f>C5/C7</f>
        <v>0.63230415388904371</v>
      </c>
      <c r="E5" s="66"/>
      <c r="F5" s="105">
        <f>ROUND('PU Wise OWE'!$AD$126/10000,2)</f>
        <v>986.57</v>
      </c>
      <c r="G5" s="66">
        <f>F5/F7</f>
        <v>0.66058025162538758</v>
      </c>
      <c r="H5" s="70">
        <f>ROUND('PU Wise OWE'!$AD$128/10000,2)</f>
        <v>840.24</v>
      </c>
      <c r="I5" s="105">
        <f>ROUND('PU Wise OWE'!$AD$127/10000,2)</f>
        <v>900.47</v>
      </c>
      <c r="J5" s="22">
        <f>ROUND('PU Wise OWE'!$AD$129/10000,2)</f>
        <v>910.43</v>
      </c>
      <c r="K5" s="22">
        <f>J5-I5</f>
        <v>9.9599999999999227</v>
      </c>
      <c r="L5" s="24">
        <f>K5/I5</f>
        <v>1.106089042388966E-2</v>
      </c>
      <c r="M5" s="22">
        <f>J5-H5</f>
        <v>70.189999999999941</v>
      </c>
      <c r="N5" s="52">
        <f>M5/H5</f>
        <v>8.3535656479101134E-2</v>
      </c>
      <c r="O5" s="52">
        <f>J5/F5</f>
        <v>0.92282351987187927</v>
      </c>
    </row>
    <row r="6" spans="1:15">
      <c r="A6" s="31"/>
      <c r="B6" s="78" t="s">
        <v>138</v>
      </c>
      <c r="C6" s="21">
        <v>527.57000000000005</v>
      </c>
      <c r="D6" s="66">
        <f>C6/C7</f>
        <v>0.36769584611095624</v>
      </c>
      <c r="E6" s="66"/>
      <c r="F6" s="21">
        <f t="shared" ref="F6:J6" si="0">F7-F5</f>
        <v>506.91999999999996</v>
      </c>
      <c r="G6" s="66">
        <f>F6/F7</f>
        <v>0.33941974837461247</v>
      </c>
      <c r="H6" s="70">
        <f>H7-H5</f>
        <v>487.07999999999993</v>
      </c>
      <c r="I6" s="21">
        <f t="shared" si="0"/>
        <v>479.18000000000006</v>
      </c>
      <c r="J6" s="21">
        <f t="shared" si="0"/>
        <v>455.85</v>
      </c>
      <c r="K6" s="22">
        <f t="shared" ref="K6:K7" si="1">J6-I6</f>
        <v>-23.330000000000041</v>
      </c>
      <c r="L6" s="24">
        <f t="shared" ref="L6:L7" si="2">K6/I6</f>
        <v>-4.8687340873993151E-2</v>
      </c>
      <c r="M6" s="22">
        <f t="shared" ref="M6:M7" si="3">J6-H6</f>
        <v>-31.229999999999905</v>
      </c>
      <c r="N6" s="52">
        <f t="shared" ref="N6:N7" si="4">M6/H6</f>
        <v>-6.4116777531411498E-2</v>
      </c>
      <c r="O6" s="52">
        <f t="shared" ref="O6:O7" si="5">J6/F6</f>
        <v>0.89925432020831697</v>
      </c>
    </row>
    <row r="7" spans="1:15">
      <c r="A7" s="31"/>
      <c r="B7" s="27" t="s">
        <v>165</v>
      </c>
      <c r="C7" s="104">
        <f>SUM(C5:C6)</f>
        <v>1434.8000000000002</v>
      </c>
      <c r="D7" s="67">
        <f>SUM(D5:D6)</f>
        <v>1</v>
      </c>
      <c r="E7" s="67"/>
      <c r="F7" s="104">
        <f>ROUND('PU Wise OWE'!BK126/10000,2)</f>
        <v>1493.49</v>
      </c>
      <c r="G7" s="67">
        <f>SUM(G5:G6)</f>
        <v>1</v>
      </c>
      <c r="H7" s="71">
        <f>ROUND('PU Wise OWE'!BK128/10000,2)</f>
        <v>1327.32</v>
      </c>
      <c r="I7" s="104">
        <f>ROUND('PU Wise OWE'!BK127/10000,2)</f>
        <v>1379.65</v>
      </c>
      <c r="J7" s="26">
        <f>ROUND('PU Wise OWE'!BK129/10000,2)</f>
        <v>1366.28</v>
      </c>
      <c r="K7" s="26">
        <f t="shared" si="1"/>
        <v>-13.370000000000118</v>
      </c>
      <c r="L7" s="54">
        <f t="shared" si="2"/>
        <v>-9.6908636248324697E-3</v>
      </c>
      <c r="M7" s="26">
        <f t="shared" si="3"/>
        <v>38.960000000000036</v>
      </c>
      <c r="N7" s="55">
        <f t="shared" si="4"/>
        <v>2.9352379230328813E-2</v>
      </c>
      <c r="O7" s="55">
        <f t="shared" si="5"/>
        <v>0.914823668052682</v>
      </c>
    </row>
    <row r="8" spans="1:15">
      <c r="A8" s="31"/>
      <c r="B8" s="32"/>
      <c r="C8" s="32"/>
      <c r="D8" s="33"/>
      <c r="E8" s="33"/>
      <c r="F8" s="287"/>
      <c r="G8" s="34"/>
      <c r="H8" s="72"/>
      <c r="I8" s="287"/>
      <c r="J8" s="31"/>
      <c r="K8" s="31"/>
      <c r="L8" s="35"/>
      <c r="M8" s="34"/>
      <c r="N8" s="31"/>
    </row>
    <row r="9" spans="1:15" ht="14.45" customHeight="1">
      <c r="A9" s="31"/>
      <c r="D9" s="33"/>
      <c r="E9" s="33"/>
      <c r="F9" s="287"/>
      <c r="G9" s="34"/>
      <c r="H9" s="72"/>
      <c r="I9" s="287"/>
      <c r="J9" s="31" t="s">
        <v>325</v>
      </c>
      <c r="K9" s="31"/>
      <c r="L9" s="35"/>
      <c r="M9" s="34"/>
      <c r="N9" s="31"/>
    </row>
    <row r="10" spans="1:15">
      <c r="A10" s="31"/>
      <c r="B10" s="62" t="s">
        <v>166</v>
      </c>
      <c r="C10" s="62"/>
      <c r="D10" s="63"/>
      <c r="E10" s="63"/>
      <c r="F10" s="295"/>
      <c r="G10" s="63"/>
      <c r="H10" s="289"/>
      <c r="I10" s="295"/>
      <c r="J10" s="63"/>
      <c r="M10" s="36" t="s">
        <v>144</v>
      </c>
    </row>
    <row r="11" spans="1:15" ht="15" customHeight="1">
      <c r="A11" s="31"/>
      <c r="B11" s="309" t="s">
        <v>145</v>
      </c>
      <c r="C11" s="323" t="s">
        <v>328</v>
      </c>
      <c r="D11" s="313" t="s">
        <v>167</v>
      </c>
      <c r="E11" s="313"/>
      <c r="F11" s="311" t="str">
        <f>'PU Wise OWE'!$B$5</f>
        <v>RG 2023-24</v>
      </c>
      <c r="G11" s="313" t="s">
        <v>335</v>
      </c>
      <c r="H11" s="311" t="str">
        <f>'PU Wise OWE'!$B$7</f>
        <v>Actuals upto Feb'23</v>
      </c>
      <c r="I11" s="311" t="str">
        <f>'PU Wise OWE'!$B$6</f>
        <v>BP to end of  Feb'24</v>
      </c>
      <c r="J11" s="339" t="str">
        <f>'PU Wise OWE'!$B$8</f>
        <v>Actuals upto Feb'24</v>
      </c>
      <c r="K11" s="340" t="s">
        <v>200</v>
      </c>
      <c r="L11" s="340"/>
      <c r="M11" s="340" t="s">
        <v>141</v>
      </c>
      <c r="N11" s="340"/>
      <c r="O11" s="346" t="s">
        <v>336</v>
      </c>
    </row>
    <row r="12" spans="1:15" ht="15" customHeight="1">
      <c r="A12" s="31"/>
      <c r="B12" s="310"/>
      <c r="C12" s="312"/>
      <c r="D12" s="314"/>
      <c r="E12" s="314"/>
      <c r="F12" s="312"/>
      <c r="G12" s="314"/>
      <c r="H12" s="312"/>
      <c r="I12" s="312"/>
      <c r="J12" s="314"/>
      <c r="K12" s="64" t="s">
        <v>139</v>
      </c>
      <c r="L12" s="65" t="s">
        <v>140</v>
      </c>
      <c r="M12" s="64" t="s">
        <v>139</v>
      </c>
      <c r="N12" s="65" t="s">
        <v>140</v>
      </c>
      <c r="O12" s="346"/>
    </row>
    <row r="13" spans="1:15">
      <c r="A13" s="31"/>
      <c r="B13" s="20" t="s">
        <v>146</v>
      </c>
      <c r="C13" s="105">
        <v>428.1</v>
      </c>
      <c r="D13" s="66">
        <f>C13/$C$7</f>
        <v>0.29836911067744631</v>
      </c>
      <c r="E13" s="21"/>
      <c r="F13" s="105">
        <f>ROUND('PU Wise OWE'!$C$126/10000,2)</f>
        <v>430.36</v>
      </c>
      <c r="G13" s="24">
        <f>F13/$F$7</f>
        <v>0.28815726921506002</v>
      </c>
      <c r="H13" s="70">
        <f>ROUND('PU Wise OWE'!$C$128/10000,2)</f>
        <v>392.71</v>
      </c>
      <c r="I13" s="105">
        <f>ROUND('PU Wise OWE'!$C$127/10000,2)</f>
        <v>394.99</v>
      </c>
      <c r="J13" s="23">
        <f>ROUND('PU Wise OWE'!$C$129/10000,2)</f>
        <v>399</v>
      </c>
      <c r="K13" s="22">
        <f>J13-I13</f>
        <v>4.0099999999999909</v>
      </c>
      <c r="L13" s="24">
        <f>K13/I13</f>
        <v>1.0152155750778477E-2</v>
      </c>
      <c r="M13" s="22">
        <f>J13-H13</f>
        <v>6.2900000000000205</v>
      </c>
      <c r="N13" s="52">
        <f>M13/H13</f>
        <v>1.6016908151052993E-2</v>
      </c>
      <c r="O13" s="52">
        <f t="shared" ref="O13:O28" si="6">J13/F13</f>
        <v>0.9271307742355237</v>
      </c>
    </row>
    <row r="14" spans="1:15">
      <c r="A14" s="31"/>
      <c r="B14" s="20" t="s">
        <v>147</v>
      </c>
      <c r="C14" s="105">
        <v>167.35</v>
      </c>
      <c r="D14" s="66">
        <f t="shared" ref="D14:D27" si="7">C14/$C$7</f>
        <v>0.11663646501254528</v>
      </c>
      <c r="E14" s="21"/>
      <c r="F14" s="105">
        <f>ROUND('PU Wise OWE'!$D$126/10000,2)</f>
        <v>219.75</v>
      </c>
      <c r="G14" s="24">
        <f t="shared" ref="G14:G27" si="8">F14/$F$7</f>
        <v>0.14713858144346464</v>
      </c>
      <c r="H14" s="70">
        <f>ROUND('PU Wise OWE'!$D$128/10000,2)</f>
        <v>153.34</v>
      </c>
      <c r="I14" s="105">
        <f>ROUND('PU Wise OWE'!$D$127/10000,2)</f>
        <v>202.05</v>
      </c>
      <c r="J14" s="23">
        <f>ROUND('PU Wise OWE'!$D$129/10000,2)</f>
        <v>190.53</v>
      </c>
      <c r="K14" s="22">
        <f t="shared" ref="K14:K17" si="9">J14-I14</f>
        <v>-11.52000000000001</v>
      </c>
      <c r="L14" s="24">
        <f t="shared" ref="L14:L17" si="10">K14/I14</f>
        <v>-5.7015590200445485E-2</v>
      </c>
      <c r="M14" s="22">
        <f t="shared" ref="M14:M27" si="11">J14-H14</f>
        <v>37.19</v>
      </c>
      <c r="N14" s="52">
        <f t="shared" ref="N14:N27" si="12">M14/H14</f>
        <v>0.24253293335072387</v>
      </c>
      <c r="O14" s="52">
        <f t="shared" si="6"/>
        <v>0.86703071672354948</v>
      </c>
    </row>
    <row r="15" spans="1:15">
      <c r="B15" s="23" t="s">
        <v>168</v>
      </c>
      <c r="C15" s="105">
        <v>17.07</v>
      </c>
      <c r="D15" s="66">
        <f t="shared" si="7"/>
        <v>1.1897128519654306E-2</v>
      </c>
      <c r="E15" s="21"/>
      <c r="F15" s="105">
        <f>ROUND('PU Wise OWE'!$E$126/10000,2)</f>
        <v>17.13</v>
      </c>
      <c r="G15" s="24">
        <f t="shared" si="8"/>
        <v>1.1469778840166322E-2</v>
      </c>
      <c r="H15" s="70">
        <f>ROUND('PU Wise OWE'!$E$128/10000,2)</f>
        <v>17.07</v>
      </c>
      <c r="I15" s="105">
        <f>ROUND('PU Wise OWE'!$E$127/10000,2)</f>
        <v>15.91</v>
      </c>
      <c r="J15" s="23">
        <f>ROUND('PU Wise OWE'!$E$129/10000,2)</f>
        <v>16.98</v>
      </c>
      <c r="K15" s="22">
        <f t="shared" si="9"/>
        <v>1.0700000000000003</v>
      </c>
      <c r="L15" s="24">
        <f t="shared" si="10"/>
        <v>6.7253299811439363E-2</v>
      </c>
      <c r="M15" s="22">
        <f t="shared" si="11"/>
        <v>-8.9999999999999858E-2</v>
      </c>
      <c r="N15" s="52">
        <f t="shared" si="12"/>
        <v>-5.2724077328646663E-3</v>
      </c>
      <c r="O15" s="52">
        <f t="shared" si="6"/>
        <v>0.99124343257443093</v>
      </c>
    </row>
    <row r="16" spans="1:15">
      <c r="B16" s="23" t="s">
        <v>169</v>
      </c>
      <c r="C16" s="105">
        <v>58.59</v>
      </c>
      <c r="D16" s="66">
        <f t="shared" si="7"/>
        <v>4.0834959576247561E-2</v>
      </c>
      <c r="E16" s="21"/>
      <c r="F16" s="105">
        <f>ROUND('PU Wise OWE'!$F$126/10000,2)</f>
        <v>59.58</v>
      </c>
      <c r="G16" s="24">
        <f t="shared" si="8"/>
        <v>3.9893136211156414E-2</v>
      </c>
      <c r="H16" s="70">
        <f>ROUND('PU Wise OWE'!$F$128/10000,2)</f>
        <v>53.71</v>
      </c>
      <c r="I16" s="105">
        <f>ROUND('PU Wise OWE'!$F$127/10000,2)</f>
        <v>55.97</v>
      </c>
      <c r="J16" s="23">
        <f>ROUND('PU Wise OWE'!$F$129/10000,2)</f>
        <v>55.53</v>
      </c>
      <c r="K16" s="22">
        <f t="shared" si="9"/>
        <v>-0.43999999999999773</v>
      </c>
      <c r="L16" s="24">
        <f t="shared" si="10"/>
        <v>-7.861354296944751E-3</v>
      </c>
      <c r="M16" s="22">
        <f t="shared" si="11"/>
        <v>1.8200000000000003</v>
      </c>
      <c r="N16" s="52">
        <f t="shared" si="12"/>
        <v>3.3885682368274071E-2</v>
      </c>
      <c r="O16" s="52">
        <f t="shared" si="6"/>
        <v>0.9320241691842901</v>
      </c>
    </row>
    <row r="17" spans="1:15">
      <c r="B17" s="23" t="s">
        <v>170</v>
      </c>
      <c r="C17" s="105">
        <v>25.09</v>
      </c>
      <c r="D17" s="66">
        <f t="shared" si="7"/>
        <v>1.748675773626986E-2</v>
      </c>
      <c r="E17" s="21"/>
      <c r="F17" s="105">
        <f>ROUND('PU Wise OWE'!$G$126/10000,2)</f>
        <v>26.6</v>
      </c>
      <c r="G17" s="24">
        <f t="shared" si="8"/>
        <v>1.7810631473930191E-2</v>
      </c>
      <c r="H17" s="70">
        <f>ROUND('PU Wise OWE'!$G$128/10000,2)</f>
        <v>22.98</v>
      </c>
      <c r="I17" s="105">
        <f>ROUND('PU Wise OWE'!$G$127/10000,2)</f>
        <v>24.87</v>
      </c>
      <c r="J17" s="23">
        <f>ROUND('PU Wise OWE'!$G$129/10000,2)</f>
        <v>25.02</v>
      </c>
      <c r="K17" s="22">
        <f t="shared" si="9"/>
        <v>0.14999999999999858</v>
      </c>
      <c r="L17" s="24">
        <f t="shared" si="10"/>
        <v>6.0313630880578437E-3</v>
      </c>
      <c r="M17" s="22">
        <f t="shared" si="11"/>
        <v>2.0399999999999991</v>
      </c>
      <c r="N17" s="52">
        <f t="shared" si="12"/>
        <v>8.8772845953002569E-2</v>
      </c>
      <c r="O17" s="52">
        <f t="shared" si="6"/>
        <v>0.94060150375939844</v>
      </c>
    </row>
    <row r="18" spans="1:15">
      <c r="A18" s="31"/>
      <c r="B18" s="20" t="s">
        <v>148</v>
      </c>
      <c r="C18" s="105">
        <v>57.2</v>
      </c>
      <c r="D18" s="66">
        <f t="shared" si="7"/>
        <v>3.9866183440200723E-2</v>
      </c>
      <c r="E18" s="21"/>
      <c r="F18" s="105">
        <f>ROUND('PU Wise OWE'!$H$126/10000,2)</f>
        <v>67.36</v>
      </c>
      <c r="G18" s="24">
        <f t="shared" si="8"/>
        <v>4.5102411130975101E-2</v>
      </c>
      <c r="H18" s="70">
        <f>ROUND('PU Wise OWE'!$H$128/10000,2)</f>
        <v>52.31</v>
      </c>
      <c r="I18" s="105">
        <f>ROUND('PU Wise OWE'!$H$127/10000,2)</f>
        <v>61.22</v>
      </c>
      <c r="J18" s="23">
        <f>ROUND('PU Wise OWE'!$H$129/10000,2)</f>
        <v>59.79</v>
      </c>
      <c r="K18" s="22">
        <f t="shared" ref="K18:K28" si="13">J18-I18</f>
        <v>-1.4299999999999997</v>
      </c>
      <c r="L18" s="24">
        <f t="shared" ref="L18:L28" si="14">K18/I18</f>
        <v>-2.335837961450506E-2</v>
      </c>
      <c r="M18" s="22">
        <f t="shared" si="11"/>
        <v>7.4799999999999969</v>
      </c>
      <c r="N18" s="52">
        <f t="shared" si="12"/>
        <v>0.14299369145478869</v>
      </c>
      <c r="O18" s="52">
        <f t="shared" si="6"/>
        <v>0.88761876484560565</v>
      </c>
    </row>
    <row r="19" spans="1:15">
      <c r="A19" s="31"/>
      <c r="B19" s="56" t="s">
        <v>149</v>
      </c>
      <c r="C19" s="105">
        <v>40.340000000000003</v>
      </c>
      <c r="D19" s="66">
        <f t="shared" si="7"/>
        <v>2.8115416782826873E-2</v>
      </c>
      <c r="E19" s="21"/>
      <c r="F19" s="105">
        <f>ROUND('PU Wise OWE'!$J$126/10000,2)</f>
        <v>38.22</v>
      </c>
      <c r="G19" s="24">
        <f t="shared" si="8"/>
        <v>2.5591065223068116E-2</v>
      </c>
      <c r="H19" s="70">
        <f>ROUND('PU Wise OWE'!$J$128/10000,2)</f>
        <v>37.340000000000003</v>
      </c>
      <c r="I19" s="105">
        <f>ROUND('PU Wise OWE'!$J$127/10000,2)</f>
        <v>34.630000000000003</v>
      </c>
      <c r="J19" s="23">
        <f>ROUND('PU Wise OWE'!$J$129/10000,2)</f>
        <v>35.58</v>
      </c>
      <c r="K19" s="22">
        <f t="shared" si="13"/>
        <v>0.94999999999999574</v>
      </c>
      <c r="L19" s="24">
        <f t="shared" si="14"/>
        <v>2.7432861680623612E-2</v>
      </c>
      <c r="M19" s="22">
        <f t="shared" si="11"/>
        <v>-1.7600000000000051</v>
      </c>
      <c r="N19" s="52">
        <f t="shared" si="12"/>
        <v>-4.7134440278521823E-2</v>
      </c>
      <c r="O19" s="52">
        <f t="shared" si="6"/>
        <v>0.93092621664050235</v>
      </c>
    </row>
    <row r="20" spans="1:15">
      <c r="A20" s="31"/>
      <c r="B20" s="20" t="s">
        <v>150</v>
      </c>
      <c r="C20" s="105">
        <v>1.1499999999999999</v>
      </c>
      <c r="D20" s="66">
        <f t="shared" si="7"/>
        <v>8.0150543629774163E-4</v>
      </c>
      <c r="E20" s="21"/>
      <c r="F20" s="105">
        <f>ROUND('PU Wise OWE'!$K$126/10000,2)</f>
        <v>1.1299999999999999</v>
      </c>
      <c r="G20" s="24">
        <f t="shared" si="8"/>
        <v>7.5661705133613208E-4</v>
      </c>
      <c r="H20" s="70">
        <f>ROUND('PU Wise OWE'!$K$128/10000,2)</f>
        <v>1.1000000000000001</v>
      </c>
      <c r="I20" s="105">
        <f>ROUND('PU Wise OWE'!$K$127/10000,2)</f>
        <v>1.08</v>
      </c>
      <c r="J20" s="23">
        <f>ROUND('PU Wise OWE'!$K$129/10000,2)</f>
        <v>0.75</v>
      </c>
      <c r="K20" s="22">
        <f t="shared" si="13"/>
        <v>-0.33000000000000007</v>
      </c>
      <c r="L20" s="24">
        <f t="shared" si="14"/>
        <v>-0.30555555555555558</v>
      </c>
      <c r="M20" s="22">
        <f t="shared" si="11"/>
        <v>-0.35000000000000009</v>
      </c>
      <c r="N20" s="52">
        <f t="shared" si="12"/>
        <v>-0.31818181818181823</v>
      </c>
      <c r="O20" s="52">
        <f t="shared" si="6"/>
        <v>0.66371681415929207</v>
      </c>
    </row>
    <row r="21" spans="1:15">
      <c r="A21" s="31"/>
      <c r="B21" s="20" t="s">
        <v>151</v>
      </c>
      <c r="C21" s="105">
        <v>10</v>
      </c>
      <c r="D21" s="66">
        <f t="shared" si="7"/>
        <v>6.9696124895455803E-3</v>
      </c>
      <c r="E21" s="21"/>
      <c r="F21" s="105">
        <f>ROUND('PU Wise OWE'!$L$126/10000,2)</f>
        <v>12.71</v>
      </c>
      <c r="G21" s="24">
        <f t="shared" si="8"/>
        <v>8.5102678960019829E-3</v>
      </c>
      <c r="H21" s="70">
        <f>ROUND('PU Wise OWE'!$L$128/10000,2)</f>
        <v>10</v>
      </c>
      <c r="I21" s="105">
        <f>ROUND('PU Wise OWE'!$L$127/10000,2)</f>
        <v>12.12</v>
      </c>
      <c r="J21" s="23">
        <f>ROUND('PU Wise OWE'!$L$129/10000,2)</f>
        <v>12.99</v>
      </c>
      <c r="K21" s="22">
        <f t="shared" si="13"/>
        <v>0.87000000000000099</v>
      </c>
      <c r="L21" s="24">
        <f t="shared" si="14"/>
        <v>7.1782178217821874E-2</v>
      </c>
      <c r="M21" s="22">
        <f t="shared" si="11"/>
        <v>2.99</v>
      </c>
      <c r="N21" s="52">
        <f t="shared" si="12"/>
        <v>0.29900000000000004</v>
      </c>
      <c r="O21" s="52">
        <f t="shared" si="6"/>
        <v>1.022029897718332</v>
      </c>
    </row>
    <row r="22" spans="1:15">
      <c r="A22" s="31"/>
      <c r="B22" s="20" t="s">
        <v>173</v>
      </c>
      <c r="C22" s="105">
        <v>25.74</v>
      </c>
      <c r="D22" s="66">
        <f t="shared" si="7"/>
        <v>1.7939782548090324E-2</v>
      </c>
      <c r="E22" s="21"/>
      <c r="F22" s="105">
        <f>ROUND('PU Wise OWE'!$M$126/10000,2)</f>
        <v>24.87</v>
      </c>
      <c r="G22" s="24">
        <f t="shared" si="8"/>
        <v>1.6652270855512928E-2</v>
      </c>
      <c r="H22" s="70">
        <f>ROUND('PU Wise OWE'!$M$128/10000,2)</f>
        <v>24.2</v>
      </c>
      <c r="I22" s="105">
        <f>ROUND('PU Wise OWE'!$M$127/10000,2)</f>
        <v>19.87</v>
      </c>
      <c r="J22" s="23">
        <f>ROUND('PU Wise OWE'!$M$129/10000,2)</f>
        <v>25.85</v>
      </c>
      <c r="K22" s="22">
        <f t="shared" ref="K22" si="15">J22-I22</f>
        <v>5.98</v>
      </c>
      <c r="L22" s="24">
        <f t="shared" ref="L22" si="16">K22/I22</f>
        <v>0.30095621540010065</v>
      </c>
      <c r="M22" s="22">
        <f t="shared" si="11"/>
        <v>1.6500000000000021</v>
      </c>
      <c r="N22" s="52">
        <f t="shared" si="12"/>
        <v>6.8181818181818274E-2</v>
      </c>
      <c r="O22" s="52">
        <f t="shared" si="6"/>
        <v>1.0394049055086449</v>
      </c>
    </row>
    <row r="23" spans="1:15">
      <c r="A23" s="31"/>
      <c r="B23" s="56" t="s">
        <v>152</v>
      </c>
      <c r="C23" s="105">
        <v>22.33</v>
      </c>
      <c r="D23" s="66">
        <f t="shared" si="7"/>
        <v>1.5563144689155279E-2</v>
      </c>
      <c r="E23" s="21"/>
      <c r="F23" s="105">
        <f>ROUND('PU Wise OWE'!$P$126/10000,2)</f>
        <v>20.96</v>
      </c>
      <c r="G23" s="24">
        <f t="shared" si="8"/>
        <v>1.4034241943367548E-2</v>
      </c>
      <c r="H23" s="70">
        <f>ROUND('PU Wise OWE'!$P$128/10000,2)</f>
        <v>22.33</v>
      </c>
      <c r="I23" s="105">
        <f>ROUND('PU Wise OWE'!$P$127/10000,2)</f>
        <v>18.75</v>
      </c>
      <c r="J23" s="23">
        <f>ROUND('PU Wise OWE'!$P$129/10000,2)</f>
        <v>20.03</v>
      </c>
      <c r="K23" s="22">
        <f t="shared" si="13"/>
        <v>1.2800000000000011</v>
      </c>
      <c r="L23" s="24">
        <f t="shared" si="14"/>
        <v>6.8266666666666725E-2</v>
      </c>
      <c r="M23" s="22">
        <f t="shared" si="11"/>
        <v>-2.2999999999999972</v>
      </c>
      <c r="N23" s="52">
        <f t="shared" si="12"/>
        <v>-0.10300044782803391</v>
      </c>
      <c r="O23" s="52">
        <f t="shared" si="6"/>
        <v>0.95562977099236646</v>
      </c>
    </row>
    <row r="24" spans="1:15">
      <c r="B24" s="56" t="s">
        <v>153</v>
      </c>
      <c r="C24" s="105">
        <v>17.34</v>
      </c>
      <c r="D24" s="66">
        <f t="shared" si="7"/>
        <v>1.2085308056872036E-2</v>
      </c>
      <c r="E24" s="21"/>
      <c r="F24" s="105">
        <f>ROUND('PU Wise OWE'!$S$126/10000,2)</f>
        <v>18.100000000000001</v>
      </c>
      <c r="G24" s="24">
        <f t="shared" si="8"/>
        <v>1.2119264273614153E-2</v>
      </c>
      <c r="H24" s="70">
        <f>ROUND('PU Wise OWE'!$S$128/10000,2)</f>
        <v>17.34</v>
      </c>
      <c r="I24" s="105">
        <f>ROUND('PU Wise OWE'!$S$127/10000,2)</f>
        <v>17.239999999999998</v>
      </c>
      <c r="J24" s="23">
        <f>ROUND('PU Wise OWE'!$S$129/10000,2)</f>
        <v>19.03</v>
      </c>
      <c r="K24" s="22">
        <f t="shared" si="13"/>
        <v>1.7900000000000027</v>
      </c>
      <c r="L24" s="24">
        <f t="shared" si="14"/>
        <v>0.10382830626450133</v>
      </c>
      <c r="M24" s="22">
        <f t="shared" si="11"/>
        <v>1.6900000000000013</v>
      </c>
      <c r="N24" s="52">
        <f t="shared" si="12"/>
        <v>9.7462514417531787E-2</v>
      </c>
      <c r="O24" s="52">
        <f t="shared" si="6"/>
        <v>1.0513812154696132</v>
      </c>
    </row>
    <row r="25" spans="1:15">
      <c r="B25" s="56" t="s">
        <v>154</v>
      </c>
      <c r="C25" s="105">
        <v>19.91</v>
      </c>
      <c r="D25" s="66">
        <f t="shared" si="7"/>
        <v>1.387649846668525E-2</v>
      </c>
      <c r="E25" s="21"/>
      <c r="F25" s="105">
        <f>ROUND('PU Wise OWE'!$T$126/10000,2)</f>
        <v>34.659999999999997</v>
      </c>
      <c r="G25" s="24">
        <f t="shared" si="8"/>
        <v>2.3207386725053396E-2</v>
      </c>
      <c r="H25" s="70">
        <f>ROUND('PU Wise OWE'!$T$128/10000,2)</f>
        <v>19.91</v>
      </c>
      <c r="I25" s="105">
        <f>ROUND('PU Wise OWE'!$T$127/10000,2)</f>
        <v>26.61</v>
      </c>
      <c r="J25" s="20">
        <f>ROUND('PU Wise OWE'!$T$129/10000,2)</f>
        <v>34.72</v>
      </c>
      <c r="K25" s="22">
        <f t="shared" si="13"/>
        <v>8.11</v>
      </c>
      <c r="L25" s="24">
        <f t="shared" si="14"/>
        <v>0.30477264186396091</v>
      </c>
      <c r="M25" s="22">
        <f>J25-H25</f>
        <v>14.809999999999999</v>
      </c>
      <c r="N25" s="52">
        <f>M25/H25</f>
        <v>0.74384731290808637</v>
      </c>
      <c r="O25" s="52">
        <f t="shared" si="6"/>
        <v>1.0017311021350261</v>
      </c>
    </row>
    <row r="26" spans="1:15">
      <c r="B26" s="56" t="s">
        <v>172</v>
      </c>
      <c r="C26" s="105">
        <v>7.86</v>
      </c>
      <c r="D26" s="66">
        <f t="shared" si="7"/>
        <v>5.4781154167828265E-3</v>
      </c>
      <c r="E26" s="22"/>
      <c r="F26" s="105">
        <f>ROUND('PU Wise OWE'!$V$126/10000,2)</f>
        <v>7.35</v>
      </c>
      <c r="G26" s="24">
        <f t="shared" si="8"/>
        <v>4.9213586967438681E-3</v>
      </c>
      <c r="H26" s="70">
        <f>ROUND('PU Wise OWE'!$V$128/10000,2)</f>
        <v>6.93</v>
      </c>
      <c r="I26" s="105">
        <f>ROUND('PU Wise OWE'!$V$127/10000,2)</f>
        <v>4.6900000000000004</v>
      </c>
      <c r="J26" s="23">
        <f>ROUND('PU Wise OWE'!$V$129/10000,2)</f>
        <v>6.43</v>
      </c>
      <c r="K26" s="22">
        <f t="shared" si="13"/>
        <v>1.7399999999999993</v>
      </c>
      <c r="L26" s="24">
        <f t="shared" si="14"/>
        <v>0.37100213219616185</v>
      </c>
      <c r="M26" s="22">
        <f t="shared" si="11"/>
        <v>-0.5</v>
      </c>
      <c r="N26" s="52">
        <f t="shared" si="12"/>
        <v>-7.2150072150072159E-2</v>
      </c>
      <c r="O26" s="52">
        <f t="shared" si="6"/>
        <v>0.87482993197278913</v>
      </c>
    </row>
    <row r="27" spans="1:15">
      <c r="B27" s="56" t="s">
        <v>171</v>
      </c>
      <c r="C27" s="105">
        <v>6</v>
      </c>
      <c r="D27" s="66">
        <f t="shared" si="7"/>
        <v>4.1817674937273484E-3</v>
      </c>
      <c r="E27" s="22"/>
      <c r="F27" s="105">
        <f>ROUND('PU Wise OWE'!$AC$126/10000,2)</f>
        <v>4.84</v>
      </c>
      <c r="G27" s="24">
        <f t="shared" si="8"/>
        <v>3.2407314411211324E-3</v>
      </c>
      <c r="H27" s="70">
        <f>ROUND('PU Wise OWE'!$AC$128/10000,2)</f>
        <v>5.87</v>
      </c>
      <c r="I27" s="105">
        <f>ROUND('PU Wise OWE'!$AC$127/10000,2)</f>
        <v>7.93</v>
      </c>
      <c r="J27" s="20">
        <f>ROUND('PU Wise OWE'!$AC$129/10000,2)</f>
        <v>4.3</v>
      </c>
      <c r="K27" s="22">
        <f t="shared" ref="K27" si="17">J27-I27</f>
        <v>-3.63</v>
      </c>
      <c r="L27" s="24">
        <f t="shared" ref="L27" si="18">K27/I27</f>
        <v>-0.45775535939470369</v>
      </c>
      <c r="M27" s="22">
        <f t="shared" si="11"/>
        <v>-1.5700000000000003</v>
      </c>
      <c r="N27" s="52">
        <f t="shared" si="12"/>
        <v>-0.26746166950596256</v>
      </c>
      <c r="O27" s="52">
        <f t="shared" si="6"/>
        <v>0.88842975206611574</v>
      </c>
    </row>
    <row r="28" spans="1:15">
      <c r="B28" s="197" t="s">
        <v>143</v>
      </c>
      <c r="C28" s="277">
        <f>SUM(C13:C27)</f>
        <v>904.07000000000028</v>
      </c>
      <c r="D28" s="199">
        <f>SUM(D13:D27)</f>
        <v>0.63010175634234733</v>
      </c>
      <c r="E28" s="198"/>
      <c r="F28" s="277">
        <f>F5</f>
        <v>986.57</v>
      </c>
      <c r="G28" s="199">
        <f t="shared" ref="G28:J28" si="19">SUM(G13:G27)</f>
        <v>0.6586050124205719</v>
      </c>
      <c r="H28" s="290">
        <f>SUM(H13:H27)</f>
        <v>837.14000000000021</v>
      </c>
      <c r="I28" s="277">
        <f t="shared" si="19"/>
        <v>897.93000000000006</v>
      </c>
      <c r="J28" s="198">
        <f t="shared" si="19"/>
        <v>906.52999999999986</v>
      </c>
      <c r="K28" s="198">
        <f t="shared" si="13"/>
        <v>8.5999999999997954</v>
      </c>
      <c r="L28" s="199">
        <f t="shared" si="14"/>
        <v>9.5775839987524581E-3</v>
      </c>
      <c r="M28" s="198">
        <f>J28-H28</f>
        <v>69.389999999999645</v>
      </c>
      <c r="N28" s="200">
        <f>M28/H28</f>
        <v>8.2889361397137429E-2</v>
      </c>
      <c r="O28" s="200">
        <f t="shared" si="6"/>
        <v>0.91887042987319689</v>
      </c>
    </row>
    <row r="29" spans="1:15">
      <c r="J29" s="68"/>
    </row>
    <row r="31" spans="1:15">
      <c r="B31" s="75" t="s">
        <v>174</v>
      </c>
      <c r="C31" s="278"/>
      <c r="D31" s="77"/>
      <c r="H31" s="291"/>
      <c r="M31" s="36" t="s">
        <v>144</v>
      </c>
    </row>
    <row r="32" spans="1:15" ht="15" customHeight="1">
      <c r="B32" s="305" t="s">
        <v>145</v>
      </c>
      <c r="C32" s="324" t="s">
        <v>328</v>
      </c>
      <c r="D32" s="321" t="s">
        <v>167</v>
      </c>
      <c r="E32" s="321"/>
      <c r="F32" s="327" t="str">
        <f>'PU Wise OWE'!$B$5</f>
        <v>RG 2023-24</v>
      </c>
      <c r="G32" s="321" t="s">
        <v>335</v>
      </c>
      <c r="H32" s="327" t="str">
        <f>'PU Wise OWE'!$B$7</f>
        <v>Actuals upto Feb'23</v>
      </c>
      <c r="I32" s="327" t="str">
        <f>'PU Wise OWE'!$B$6</f>
        <v>BP to end of  Feb'24</v>
      </c>
      <c r="J32" s="328" t="str">
        <f>'PU Wise OWE'!$B$8</f>
        <v>Actuals upto Feb'24</v>
      </c>
      <c r="K32" s="338" t="s">
        <v>200</v>
      </c>
      <c r="L32" s="338"/>
      <c r="M32" s="338" t="s">
        <v>141</v>
      </c>
      <c r="N32" s="338"/>
      <c r="O32" s="326" t="s">
        <v>336</v>
      </c>
    </row>
    <row r="33" spans="2:15" ht="18" customHeight="1">
      <c r="B33" s="306"/>
      <c r="C33" s="325"/>
      <c r="D33" s="322"/>
      <c r="E33" s="322"/>
      <c r="F33" s="325"/>
      <c r="G33" s="322"/>
      <c r="H33" s="325"/>
      <c r="I33" s="325"/>
      <c r="J33" s="322"/>
      <c r="K33" s="79" t="s">
        <v>139</v>
      </c>
      <c r="L33" s="80" t="s">
        <v>140</v>
      </c>
      <c r="M33" s="79" t="s">
        <v>139</v>
      </c>
      <c r="N33" s="80" t="s">
        <v>140</v>
      </c>
      <c r="O33" s="326"/>
    </row>
    <row r="34" spans="2:15">
      <c r="B34" s="84" t="s">
        <v>175</v>
      </c>
      <c r="C34" s="279">
        <v>2.2400000000000002</v>
      </c>
      <c r="D34" s="66">
        <f t="shared" ref="D34:D37" si="20">C34/$C$7</f>
        <v>1.5611931976582101E-3</v>
      </c>
      <c r="E34" s="21"/>
      <c r="F34" s="105">
        <f>ROUND(('PU Wise OWE'!$AE$126+'PU Wise OWE'!$AF$126)/10000,2)</f>
        <v>2.13</v>
      </c>
      <c r="G34" s="24">
        <f t="shared" ref="G34:G37" si="21">F34/$F$7</f>
        <v>1.4261896631380189E-3</v>
      </c>
      <c r="H34" s="70">
        <f>ROUND(('PU Wise OWE'!$AE$128+'PU Wise OWE'!$AF$128)/10000,2)</f>
        <v>2.2000000000000002</v>
      </c>
      <c r="I34" s="105">
        <f>ROUND(('PU Wise OWE'!$AE$127+'PU Wise OWE'!$AF$127)/10000,2)</f>
        <v>1.53</v>
      </c>
      <c r="J34" s="23">
        <f>ROUND(('PU Wise OWE'!$AE$129+'PU Wise OWE'!$AF$129)/10000,2)</f>
        <v>2.42</v>
      </c>
      <c r="K34" s="22">
        <f t="shared" ref="K34:K36" si="22">J34-I34</f>
        <v>0.8899999999999999</v>
      </c>
      <c r="L34" s="24">
        <f t="shared" ref="L34:L36" si="23">K34/I34</f>
        <v>0.58169934640522869</v>
      </c>
      <c r="M34" s="22">
        <f t="shared" ref="M34" si="24">J34-H34</f>
        <v>0.21999999999999975</v>
      </c>
      <c r="N34" s="52">
        <f t="shared" ref="N34" si="25">M34/H34</f>
        <v>9.9999999999999881E-2</v>
      </c>
      <c r="O34" s="52">
        <f t="shared" ref="O34:O37" si="26">J34/F34</f>
        <v>1.136150234741784</v>
      </c>
    </row>
    <row r="35" spans="2:15" ht="16.5" customHeight="1">
      <c r="B35" s="84" t="s">
        <v>176</v>
      </c>
      <c r="C35" s="279">
        <v>2.33</v>
      </c>
      <c r="D35" s="66">
        <f t="shared" si="20"/>
        <v>1.6239197100641203E-3</v>
      </c>
      <c r="E35" s="21"/>
      <c r="F35" s="105">
        <f>ROUND('PU Wise OWE'!$AG$126/10000,2)</f>
        <v>2.44</v>
      </c>
      <c r="G35" s="24">
        <f t="shared" si="21"/>
        <v>1.6337571727966039E-3</v>
      </c>
      <c r="H35" s="70">
        <f>ROUND('PU Wise OWE'!$AG$128/10000,2)</f>
        <v>2.1</v>
      </c>
      <c r="I35" s="105">
        <f>ROUND('PU Wise OWE'!$AG$127/10000,2)</f>
        <v>2.2200000000000002</v>
      </c>
      <c r="J35" s="23">
        <f>ROUND('PU Wise OWE'!$AG$129/10000,2)</f>
        <v>2.85</v>
      </c>
      <c r="K35" s="22">
        <f t="shared" si="22"/>
        <v>0.62999999999999989</v>
      </c>
      <c r="L35" s="24">
        <f t="shared" si="23"/>
        <v>0.28378378378378372</v>
      </c>
      <c r="M35" s="22">
        <f t="shared" ref="M35:M37" si="27">J35-H35</f>
        <v>0.75</v>
      </c>
      <c r="N35" s="52">
        <f t="shared" ref="N35:N37" si="28">M35/H35</f>
        <v>0.35714285714285715</v>
      </c>
      <c r="O35" s="52">
        <f t="shared" si="26"/>
        <v>1.168032786885246</v>
      </c>
    </row>
    <row r="36" spans="2:15" ht="15.75" customHeight="1">
      <c r="B36" s="84" t="s">
        <v>177</v>
      </c>
      <c r="C36" s="279">
        <v>0.28999999999999998</v>
      </c>
      <c r="D36" s="66">
        <f t="shared" si="20"/>
        <v>2.0211876219682182E-4</v>
      </c>
      <c r="E36" s="21"/>
      <c r="F36" s="105">
        <f>ROUND('PU Wise OWE'!$AJ$126/10000,2)</f>
        <v>0.25</v>
      </c>
      <c r="G36" s="24">
        <f t="shared" si="21"/>
        <v>1.6739315295047171E-4</v>
      </c>
      <c r="H36" s="70">
        <f>ROUND('PU Wise OWE'!$AJ$128/10000,2)</f>
        <v>0.28999999999999998</v>
      </c>
      <c r="I36" s="105">
        <f>ROUND('PU Wise OWE'!$AJ$127/10000,2)</f>
        <v>0.19</v>
      </c>
      <c r="J36" s="23">
        <f>ROUND('PU Wise OWE'!$AJ$129/10000,2)</f>
        <v>0.31</v>
      </c>
      <c r="K36" s="22">
        <f t="shared" si="22"/>
        <v>0.12</v>
      </c>
      <c r="L36" s="24">
        <f t="shared" si="23"/>
        <v>0.63157894736842102</v>
      </c>
      <c r="M36" s="22">
        <f t="shared" si="27"/>
        <v>2.0000000000000018E-2</v>
      </c>
      <c r="N36" s="52">
        <f t="shared" si="28"/>
        <v>6.8965517241379379E-2</v>
      </c>
      <c r="O36" s="52">
        <f t="shared" si="26"/>
        <v>1.24</v>
      </c>
    </row>
    <row r="37" spans="2:15">
      <c r="B37" s="25" t="s">
        <v>143</v>
      </c>
      <c r="C37" s="104">
        <f>SUM(C34:C36)</f>
        <v>4.8600000000000003</v>
      </c>
      <c r="D37" s="67">
        <f t="shared" si="20"/>
        <v>3.3872316699191524E-3</v>
      </c>
      <c r="E37" s="26"/>
      <c r="F37" s="138">
        <f t="shared" ref="F37:J37" si="29">SUM(F34:F36)</f>
        <v>4.82</v>
      </c>
      <c r="G37" s="54">
        <f t="shared" si="21"/>
        <v>3.227339988885095E-3</v>
      </c>
      <c r="H37" s="138">
        <f>SUM(H34:H36)</f>
        <v>4.5900000000000007</v>
      </c>
      <c r="I37" s="138">
        <f t="shared" si="29"/>
        <v>3.94</v>
      </c>
      <c r="J37" s="74">
        <f t="shared" si="29"/>
        <v>5.5799999999999992</v>
      </c>
      <c r="K37" s="26">
        <f t="shared" ref="K37" si="30">J37-I37</f>
        <v>1.6399999999999992</v>
      </c>
      <c r="L37" s="54">
        <f t="shared" ref="L37" si="31">K37/I37</f>
        <v>0.41624365482233483</v>
      </c>
      <c r="M37" s="26">
        <f t="shared" si="27"/>
        <v>0.98999999999999844</v>
      </c>
      <c r="N37" s="55">
        <f t="shared" si="28"/>
        <v>0.21568627450980354</v>
      </c>
      <c r="O37" s="55">
        <f t="shared" si="26"/>
        <v>1.1576763485477175</v>
      </c>
    </row>
    <row r="38" spans="2:15">
      <c r="C38" s="280"/>
    </row>
    <row r="39" spans="2:15">
      <c r="B39" s="82"/>
      <c r="C39" s="281"/>
      <c r="D39" s="82"/>
      <c r="H39" s="292"/>
      <c r="M39" s="36" t="s">
        <v>144</v>
      </c>
    </row>
    <row r="40" spans="2:15" ht="15" customHeight="1">
      <c r="B40" s="326" t="s">
        <v>158</v>
      </c>
      <c r="C40" s="324" t="s">
        <v>328</v>
      </c>
      <c r="D40" s="321" t="s">
        <v>167</v>
      </c>
      <c r="E40" s="329"/>
      <c r="F40" s="327" t="str">
        <f>'PU Wise OWE'!$B$5</f>
        <v>RG 2023-24</v>
      </c>
      <c r="G40" s="321" t="s">
        <v>335</v>
      </c>
      <c r="H40" s="327" t="str">
        <f>'PU Wise OWE'!$B$7</f>
        <v>Actuals upto Feb'23</v>
      </c>
      <c r="I40" s="327" t="str">
        <f>'PU Wise OWE'!$B$6</f>
        <v>BP to end of  Feb'24</v>
      </c>
      <c r="J40" s="328" t="str">
        <f>'PU Wise OWE'!$B$8</f>
        <v>Actuals upto Feb'24</v>
      </c>
      <c r="K40" s="338" t="s">
        <v>200</v>
      </c>
      <c r="L40" s="338"/>
      <c r="M40" s="338" t="s">
        <v>141</v>
      </c>
      <c r="N40" s="338"/>
      <c r="O40" s="326" t="s">
        <v>336</v>
      </c>
    </row>
    <row r="41" spans="2:15" ht="17.25" customHeight="1">
      <c r="B41" s="326"/>
      <c r="C41" s="325"/>
      <c r="D41" s="322"/>
      <c r="E41" s="330"/>
      <c r="F41" s="325"/>
      <c r="G41" s="322"/>
      <c r="H41" s="325"/>
      <c r="I41" s="325"/>
      <c r="J41" s="322"/>
      <c r="K41" s="79" t="s">
        <v>139</v>
      </c>
      <c r="L41" s="80" t="s">
        <v>140</v>
      </c>
      <c r="M41" s="79" t="s">
        <v>139</v>
      </c>
      <c r="N41" s="80" t="s">
        <v>140</v>
      </c>
      <c r="O41" s="326"/>
    </row>
    <row r="42" spans="2:15">
      <c r="B42" s="27" t="s">
        <v>159</v>
      </c>
      <c r="C42" s="104">
        <v>86.85</v>
      </c>
      <c r="D42" s="66">
        <f t="shared" ref="D42:D50" si="32">C42/$C$7</f>
        <v>6.0531084471703363E-2</v>
      </c>
      <c r="E42" s="330"/>
      <c r="F42" s="21">
        <f>SUM(F43:F48)</f>
        <v>38.92</v>
      </c>
      <c r="G42" s="24">
        <f t="shared" ref="G42:G50" si="33">F42/$F$7</f>
        <v>2.6059766051329439E-2</v>
      </c>
      <c r="H42" s="70">
        <f>SUM(H43:H48)</f>
        <v>83.3</v>
      </c>
      <c r="I42" s="21">
        <f>SUM(I43:I48)</f>
        <v>39.07</v>
      </c>
      <c r="J42" s="21">
        <f>SUM(J43:J48)</f>
        <v>38.99</v>
      </c>
      <c r="K42" s="22">
        <f>J42-I42</f>
        <v>-7.9999999999998295E-2</v>
      </c>
      <c r="L42" s="24">
        <f>K42/I42</f>
        <v>-2.0476068594829358E-3</v>
      </c>
      <c r="M42" s="22">
        <f t="shared" ref="M42" si="34">J42-H42</f>
        <v>-44.309999999999995</v>
      </c>
      <c r="N42" s="52">
        <f t="shared" ref="N42" si="35">M42/H42</f>
        <v>-0.5319327731092437</v>
      </c>
      <c r="O42" s="52">
        <f t="shared" ref="O42:O49" si="36">J42/F42</f>
        <v>1.0017985611510791</v>
      </c>
    </row>
    <row r="43" spans="2:15">
      <c r="B43" s="57" t="s">
        <v>307</v>
      </c>
      <c r="C43" s="21">
        <v>2.88</v>
      </c>
      <c r="D43" s="66">
        <f t="shared" si="32"/>
        <v>2.007248396989127E-3</v>
      </c>
      <c r="E43" s="330"/>
      <c r="F43" s="21">
        <f>ROUND('PU Wise OWE'!$AK$82/10000,2)</f>
        <v>1.96</v>
      </c>
      <c r="G43" s="24">
        <f t="shared" si="33"/>
        <v>1.3123623191316981E-3</v>
      </c>
      <c r="H43" s="70">
        <f>ROUND('PU Wise OWE'!$AK$84/10000,2)</f>
        <v>2.76</v>
      </c>
      <c r="I43" s="21">
        <f>ROUND('PU Wise OWE'!$AK$83/10000,2)</f>
        <v>1.85</v>
      </c>
      <c r="J43" s="21">
        <f>ROUND('PU Wise OWE'!$AK$85/10000,2)</f>
        <v>0.31</v>
      </c>
      <c r="K43" s="22">
        <f t="shared" ref="K43:K50" si="37">J43-I43</f>
        <v>-1.54</v>
      </c>
      <c r="L43" s="24">
        <f t="shared" ref="L43:L50" si="38">K43/I43</f>
        <v>-0.83243243243243237</v>
      </c>
      <c r="M43" s="22">
        <f t="shared" ref="M43:M49" si="39">J43-H43</f>
        <v>-2.4499999999999997</v>
      </c>
      <c r="N43" s="52">
        <f t="shared" ref="N43:N49" si="40">M43/H43</f>
        <v>-0.8876811594202898</v>
      </c>
      <c r="O43" s="52">
        <f t="shared" si="36"/>
        <v>0.15816326530612246</v>
      </c>
    </row>
    <row r="44" spans="2:15" s="238" customFormat="1">
      <c r="B44" s="239" t="s">
        <v>305</v>
      </c>
      <c r="C44" s="21">
        <v>0</v>
      </c>
      <c r="D44" s="66">
        <f t="shared" si="32"/>
        <v>0</v>
      </c>
      <c r="E44" s="330"/>
      <c r="F44" s="21">
        <f>ROUND('PU Wise OWE'!$AP$82/10000,2)</f>
        <v>0</v>
      </c>
      <c r="G44" s="24">
        <f t="shared" si="33"/>
        <v>0</v>
      </c>
      <c r="H44" s="21">
        <f>ROUND('PU Wise OWE'!$AP$84/10000,2)</f>
        <v>0</v>
      </c>
      <c r="I44" s="21">
        <f>ROUND('PU Wise OWE'!$AP$83/10000,2)</f>
        <v>0</v>
      </c>
      <c r="J44" s="21">
        <f>ROUND('PU Wise OWE'!$AP$85/10000,2)</f>
        <v>0</v>
      </c>
      <c r="K44" s="22">
        <f t="shared" ref="K44" si="41">J44-I44</f>
        <v>0</v>
      </c>
      <c r="L44" s="24" t="e">
        <f t="shared" ref="L44" si="42">K44/I44</f>
        <v>#DIV/0!</v>
      </c>
      <c r="M44" s="22">
        <f t="shared" ref="M44" si="43">J44-H44</f>
        <v>0</v>
      </c>
      <c r="N44" s="52" t="e">
        <f t="shared" ref="N44" si="44">M44/H44</f>
        <v>#DIV/0!</v>
      </c>
      <c r="O44" s="52" t="e">
        <f t="shared" ref="O44" si="45">J44/F44</f>
        <v>#DIV/0!</v>
      </c>
    </row>
    <row r="45" spans="2:15">
      <c r="B45" s="58" t="s">
        <v>162</v>
      </c>
      <c r="C45" s="108">
        <v>0.68</v>
      </c>
      <c r="D45" s="66">
        <f t="shared" si="32"/>
        <v>4.7393364928909949E-4</v>
      </c>
      <c r="E45" s="330"/>
      <c r="F45" s="21">
        <f>ROUND('PU Wise OWE'!$AR$82/10000,2)</f>
        <v>0.09</v>
      </c>
      <c r="G45" s="24">
        <f t="shared" si="33"/>
        <v>6.0261535062169814E-5</v>
      </c>
      <c r="H45" s="70">
        <f>ROUND('PU Wise OWE'!$AR$84/10000,2)</f>
        <v>0.75</v>
      </c>
      <c r="I45" s="21">
        <f>ROUND('PU Wise OWE'!$AR$83/10000,2)</f>
        <v>-0.09</v>
      </c>
      <c r="J45" s="21">
        <f>ROUND('PU Wise OWE'!$AR$85/10000,2)</f>
        <v>1.24</v>
      </c>
      <c r="K45" s="22">
        <f t="shared" ref="K45:K46" si="46">J45-I45</f>
        <v>1.33</v>
      </c>
      <c r="L45" s="24">
        <f t="shared" ref="L45:L46" si="47">K45/I45</f>
        <v>-14.777777777777779</v>
      </c>
      <c r="M45" s="22">
        <f t="shared" si="39"/>
        <v>0.49</v>
      </c>
      <c r="N45" s="52">
        <f t="shared" si="40"/>
        <v>0.65333333333333332</v>
      </c>
      <c r="O45" s="52">
        <f t="shared" si="36"/>
        <v>13.777777777777779</v>
      </c>
    </row>
    <row r="46" spans="2:15">
      <c r="B46" s="58" t="s">
        <v>163</v>
      </c>
      <c r="C46" s="108">
        <v>-1.1499999999999999</v>
      </c>
      <c r="D46" s="66">
        <f t="shared" si="32"/>
        <v>-8.0150543629774163E-4</v>
      </c>
      <c r="E46" s="330"/>
      <c r="F46" s="21">
        <f>ROUND('PU Wise OWE'!$AU$82/10000,2)</f>
        <v>1.62</v>
      </c>
      <c r="G46" s="24">
        <f t="shared" si="33"/>
        <v>1.0847076311190568E-3</v>
      </c>
      <c r="H46" s="70">
        <f>ROUND('PU Wise OWE'!$AU$84/10000,2)</f>
        <v>-1.04</v>
      </c>
      <c r="I46" s="21">
        <f>ROUND('PU Wise OWE'!$AU$83/10000,2)</f>
        <v>-0.78</v>
      </c>
      <c r="J46" s="21">
        <f>ROUND('PU Wise OWE'!$AU$85/10000,2)</f>
        <v>1.05</v>
      </c>
      <c r="K46" s="22">
        <f t="shared" si="46"/>
        <v>1.83</v>
      </c>
      <c r="L46" s="24">
        <f t="shared" si="47"/>
        <v>-2.3461538461538463</v>
      </c>
      <c r="M46" s="22">
        <f t="shared" si="39"/>
        <v>2.09</v>
      </c>
      <c r="N46" s="52">
        <f t="shared" si="40"/>
        <v>-2.0096153846153846</v>
      </c>
      <c r="O46" s="52">
        <f t="shared" si="36"/>
        <v>0.64814814814814814</v>
      </c>
    </row>
    <row r="47" spans="2:15">
      <c r="B47" s="57" t="s">
        <v>160</v>
      </c>
      <c r="C47" s="21">
        <v>0</v>
      </c>
      <c r="D47" s="66">
        <f t="shared" si="32"/>
        <v>0</v>
      </c>
      <c r="E47" s="330"/>
      <c r="F47" s="21">
        <f>ROUND('PU Wise OWE'!$AZ$82/10000,2)</f>
        <v>0</v>
      </c>
      <c r="G47" s="24">
        <f t="shared" si="33"/>
        <v>0</v>
      </c>
      <c r="H47" s="70">
        <f>ROUND('PU Wise OWE'!$AZ$84/10000,2)</f>
        <v>0</v>
      </c>
      <c r="I47" s="21">
        <f>ROUND('PU Wise OWE'!$AZ$83/10000,2)</f>
        <v>0</v>
      </c>
      <c r="J47" s="21">
        <f>ROUND('PU Wise OWE'!$AZ$85/10000,2)</f>
        <v>0</v>
      </c>
      <c r="K47" s="22">
        <f t="shared" si="37"/>
        <v>0</v>
      </c>
      <c r="L47" s="24" t="e">
        <f t="shared" si="38"/>
        <v>#DIV/0!</v>
      </c>
      <c r="M47" s="22">
        <f t="shared" si="39"/>
        <v>0</v>
      </c>
      <c r="N47" s="52" t="e">
        <f t="shared" si="40"/>
        <v>#DIV/0!</v>
      </c>
      <c r="O47" s="52" t="e">
        <f t="shared" si="36"/>
        <v>#DIV/0!</v>
      </c>
    </row>
    <row r="48" spans="2:15">
      <c r="B48" s="58" t="s">
        <v>161</v>
      </c>
      <c r="C48" s="108">
        <v>84.44</v>
      </c>
      <c r="D48" s="66">
        <f t="shared" si="32"/>
        <v>5.8851407861722882E-2</v>
      </c>
      <c r="E48" s="330"/>
      <c r="F48" s="21">
        <f>ROUND('PU Wise OWE'!$BA$82/10000,2)</f>
        <v>35.25</v>
      </c>
      <c r="G48" s="24">
        <f t="shared" si="33"/>
        <v>2.360243456601651E-2</v>
      </c>
      <c r="H48" s="70">
        <f>ROUND('PU Wise OWE'!$BA$84/10000,2)</f>
        <v>80.83</v>
      </c>
      <c r="I48" s="21">
        <f>ROUND('PU Wise OWE'!$BA$83/10000,2)</f>
        <v>38.090000000000003</v>
      </c>
      <c r="J48" s="21">
        <f>ROUND('PU Wise OWE'!$BA$85/10000,2)</f>
        <v>36.39</v>
      </c>
      <c r="K48" s="22">
        <f t="shared" si="37"/>
        <v>-1.7000000000000028</v>
      </c>
      <c r="L48" s="24">
        <f t="shared" si="38"/>
        <v>-4.46311367813075E-2</v>
      </c>
      <c r="M48" s="22">
        <f t="shared" si="39"/>
        <v>-44.44</v>
      </c>
      <c r="N48" s="52">
        <f t="shared" si="40"/>
        <v>-0.54979586787084</v>
      </c>
      <c r="O48" s="52">
        <f t="shared" si="36"/>
        <v>1.0323404255319149</v>
      </c>
    </row>
    <row r="49" spans="2:15">
      <c r="B49" s="59" t="s">
        <v>164</v>
      </c>
      <c r="C49" s="103">
        <v>255.98000000000002</v>
      </c>
      <c r="D49" s="66">
        <f t="shared" si="32"/>
        <v>0.17840814050738779</v>
      </c>
      <c r="E49" s="330"/>
      <c r="F49" s="21">
        <f>ROUND('PU Wise OWE'!$AM$82/10000,2)-10.96</f>
        <v>253.20000000000002</v>
      </c>
      <c r="G49" s="24">
        <f t="shared" si="33"/>
        <v>0.16953578530823776</v>
      </c>
      <c r="H49" s="70">
        <f>ROUND('PU Wise OWE'!$AM$84/10000,2)-ROUND('Upto Month COPPY'!I60/10000,2)</f>
        <v>229.26</v>
      </c>
      <c r="I49" s="21">
        <f>ROUND('PU Wise OWE'!$AM$83/10000,2)-6.11</f>
        <v>250.40999999999997</v>
      </c>
      <c r="J49" s="21">
        <f>ROUND('PU Wise OWE'!$AM$85/10000,2)-ROUND('Upto Month Current'!I60/10000,2)</f>
        <v>195.51</v>
      </c>
      <c r="K49" s="22">
        <f t="shared" si="37"/>
        <v>-54.899999999999977</v>
      </c>
      <c r="L49" s="24">
        <f t="shared" si="38"/>
        <v>-0.21924044566910261</v>
      </c>
      <c r="M49" s="22">
        <f t="shared" si="39"/>
        <v>-33.75</v>
      </c>
      <c r="N49" s="52">
        <f t="shared" si="40"/>
        <v>-0.14721277152577861</v>
      </c>
      <c r="O49" s="52">
        <f t="shared" si="36"/>
        <v>0.77215639810426528</v>
      </c>
    </row>
    <row r="50" spans="2:15" s="36" customFormat="1">
      <c r="B50" s="60" t="s">
        <v>124</v>
      </c>
      <c r="C50" s="138">
        <f>C42+C49</f>
        <v>342.83000000000004</v>
      </c>
      <c r="D50" s="67">
        <f t="shared" si="32"/>
        <v>0.23893922497909115</v>
      </c>
      <c r="E50" s="331"/>
      <c r="F50" s="104">
        <v>174.81</v>
      </c>
      <c r="G50" s="54">
        <f t="shared" si="33"/>
        <v>0.11704798826908784</v>
      </c>
      <c r="H50" s="138">
        <f>H42+H49</f>
        <v>312.56</v>
      </c>
      <c r="I50" s="104">
        <f>I42+I49</f>
        <v>289.47999999999996</v>
      </c>
      <c r="J50" s="26">
        <f>J42+J49</f>
        <v>234.5</v>
      </c>
      <c r="K50" s="26">
        <f t="shared" si="37"/>
        <v>-54.979999999999961</v>
      </c>
      <c r="L50" s="54">
        <f t="shared" si="38"/>
        <v>-0.18992676523421295</v>
      </c>
      <c r="M50" s="26">
        <f t="shared" ref="M50" si="48">J50-H50</f>
        <v>-78.06</v>
      </c>
      <c r="N50" s="55">
        <f t="shared" ref="N50" si="49">M50/H50</f>
        <v>-0.24974404914256462</v>
      </c>
      <c r="O50" s="55">
        <f t="shared" ref="O50" si="50">J50/F50</f>
        <v>1.3414564384188548</v>
      </c>
    </row>
    <row r="52" spans="2:15">
      <c r="B52" s="75" t="s">
        <v>178</v>
      </c>
      <c r="C52" s="278"/>
    </row>
    <row r="53" spans="2:15" ht="47.25" customHeight="1">
      <c r="B53" s="81" t="s">
        <v>179</v>
      </c>
      <c r="C53" s="109">
        <v>15.490000000000002</v>
      </c>
      <c r="D53" s="66">
        <f t="shared" ref="D53:D57" si="51">C53/$C$7</f>
        <v>1.0795929746306105E-2</v>
      </c>
      <c r="E53" s="335"/>
      <c r="F53" s="105">
        <f>ROUND('PU Wise OWE'!$AK$126/10000,2)-F43</f>
        <v>13.620000000000001</v>
      </c>
      <c r="G53" s="24">
        <f t="shared" ref="G53:G55" si="52">F53/$F$7</f>
        <v>9.1195789727416994E-3</v>
      </c>
      <c r="H53" s="70">
        <f>ROUND('PU Wise OWE'!$AK$128/10000,2)-H43</f>
        <v>12.64</v>
      </c>
      <c r="I53" s="105">
        <f>ROUND('PU Wise OWE'!$AK$127/10000,2)-I43</f>
        <v>13.46</v>
      </c>
      <c r="J53" s="22">
        <f>ROUND('PU Wise OWE'!$AK$129/10000,2)-J43</f>
        <v>15.999999999999998</v>
      </c>
      <c r="K53" s="22">
        <f>J53-I53</f>
        <v>2.5399999999999974</v>
      </c>
      <c r="L53" s="24">
        <f>K53/I53</f>
        <v>0.1887072808320949</v>
      </c>
      <c r="M53" s="22">
        <f t="shared" ref="M53" si="53">J53-H53</f>
        <v>3.3599999999999977</v>
      </c>
      <c r="N53" s="52">
        <f t="shared" ref="N53" si="54">M53/H53</f>
        <v>0.26582278481012639</v>
      </c>
      <c r="O53" s="52">
        <f t="shared" ref="O53:O55" si="55">J53/F53</f>
        <v>1.1747430249632891</v>
      </c>
    </row>
    <row r="54" spans="2:15">
      <c r="B54" s="20" t="s">
        <v>156</v>
      </c>
      <c r="C54" s="105">
        <v>26.05</v>
      </c>
      <c r="D54" s="66">
        <f t="shared" si="51"/>
        <v>1.8155840535266237E-2</v>
      </c>
      <c r="E54" s="336"/>
      <c r="F54" s="105">
        <f>ROUND('PU Wise OWE'!$AL$126/10000,2)</f>
        <v>18.55</v>
      </c>
      <c r="G54" s="24">
        <f t="shared" si="52"/>
        <v>1.2420571948925001E-2</v>
      </c>
      <c r="H54" s="70">
        <f>ROUND('PU Wise OWE'!$AL$128/10000,2)</f>
        <v>18.23</v>
      </c>
      <c r="I54" s="105">
        <f>ROUND('PU Wise OWE'!$AL$127/10000,2)</f>
        <v>17.95</v>
      </c>
      <c r="J54" s="23">
        <f>ROUND('PU Wise OWE'!$AL$129/10000,2)</f>
        <v>27.28</v>
      </c>
      <c r="K54" s="22">
        <f t="shared" ref="K54" si="56">J54-I54</f>
        <v>9.3300000000000018</v>
      </c>
      <c r="L54" s="24">
        <f t="shared" ref="L54" si="57">K54/I54</f>
        <v>0.51977715877437336</v>
      </c>
      <c r="M54" s="22">
        <f t="shared" ref="M54:M55" si="58">J54-H54</f>
        <v>9.0500000000000007</v>
      </c>
      <c r="N54" s="52">
        <f t="shared" ref="N54:N55" si="59">M54/H54</f>
        <v>0.49643444871091608</v>
      </c>
      <c r="O54" s="52">
        <f t="shared" si="55"/>
        <v>1.4706199460916443</v>
      </c>
    </row>
    <row r="55" spans="2:15" s="36" customFormat="1">
      <c r="B55" s="25" t="s">
        <v>124</v>
      </c>
      <c r="C55" s="104">
        <f>C53+C54</f>
        <v>41.540000000000006</v>
      </c>
      <c r="D55" s="67">
        <f t="shared" si="51"/>
        <v>2.8951770281572347E-2</v>
      </c>
      <c r="E55" s="337"/>
      <c r="F55" s="138">
        <f t="shared" ref="F55:J55" si="60">SUM(F53:F54)</f>
        <v>32.17</v>
      </c>
      <c r="G55" s="54">
        <f t="shared" si="52"/>
        <v>2.1540150921666702E-2</v>
      </c>
      <c r="H55" s="138">
        <f>SUM(H53:H54)</f>
        <v>30.87</v>
      </c>
      <c r="I55" s="138">
        <f t="shared" si="60"/>
        <v>31.41</v>
      </c>
      <c r="J55" s="74">
        <f t="shared" si="60"/>
        <v>43.28</v>
      </c>
      <c r="K55" s="26">
        <f t="shared" ref="K55" si="61">J55-I55</f>
        <v>11.870000000000001</v>
      </c>
      <c r="L55" s="54">
        <f t="shared" ref="L55" si="62">K55/I55</f>
        <v>0.37790512575612867</v>
      </c>
      <c r="M55" s="26">
        <f t="shared" si="58"/>
        <v>12.41</v>
      </c>
      <c r="N55" s="55">
        <f t="shared" si="59"/>
        <v>0.40200842241658569</v>
      </c>
      <c r="O55" s="55">
        <f t="shared" si="55"/>
        <v>1.3453528131799812</v>
      </c>
    </row>
    <row r="57" spans="2:15" s="36" customFormat="1">
      <c r="B57" s="196" t="s">
        <v>157</v>
      </c>
      <c r="C57" s="110">
        <v>63.9</v>
      </c>
      <c r="D57" s="240">
        <f t="shared" si="51"/>
        <v>4.4535823808196255E-2</v>
      </c>
      <c r="E57" s="53"/>
      <c r="F57" s="110">
        <f>ROUND('PU Wise OWE'!$AO$126/10000,2)</f>
        <v>90.26</v>
      </c>
      <c r="G57" s="193">
        <f t="shared" ref="G57" si="63">F57/$F$7</f>
        <v>6.043562394123831E-2</v>
      </c>
      <c r="H57" s="293">
        <f>ROUND('PU Wise OWE'!$AO$128/10000,2)</f>
        <v>61.85</v>
      </c>
      <c r="I57" s="110">
        <f>ROUND('PU Wise OWE'!$AO$127/10000,2)</f>
        <v>67.569999999999993</v>
      </c>
      <c r="J57" s="133">
        <f>ROUND('PU Wise OWE'!$AO$129/10000,2)</f>
        <v>85.04</v>
      </c>
      <c r="K57" s="192">
        <f t="shared" ref="K57" si="64">J57-I57</f>
        <v>17.470000000000013</v>
      </c>
      <c r="L57" s="193">
        <f t="shared" ref="L57" si="65">K57/I57</f>
        <v>0.25854669231907673</v>
      </c>
      <c r="M57" s="192">
        <f t="shared" ref="M57" si="66">J57-H57</f>
        <v>23.190000000000005</v>
      </c>
      <c r="N57" s="194">
        <f t="shared" ref="N57" si="67">M57/H57</f>
        <v>0.37493936944219891</v>
      </c>
      <c r="O57" s="194">
        <f t="shared" ref="O57" si="68">J57/F57</f>
        <v>0.94216707290050961</v>
      </c>
    </row>
    <row r="58" spans="2:15">
      <c r="C58" s="282"/>
      <c r="O58" s="100"/>
    </row>
    <row r="59" spans="2:15">
      <c r="B59" s="75" t="s">
        <v>180</v>
      </c>
      <c r="C59" s="191"/>
      <c r="O59" s="195"/>
    </row>
    <row r="60" spans="2:15">
      <c r="B60" s="23" t="s">
        <v>181</v>
      </c>
      <c r="C60" s="105">
        <v>17.97</v>
      </c>
      <c r="D60" s="66">
        <f t="shared" ref="D60:D64" si="69">C60/$C$7</f>
        <v>1.2524393643713407E-2</v>
      </c>
      <c r="E60" s="332"/>
      <c r="F60" s="105">
        <f>ROUND('PU Wise OWE'!$AM$60/10000,2)</f>
        <v>13.19</v>
      </c>
      <c r="G60" s="24">
        <f t="shared" ref="G60:G64" si="70">F60/$F$7</f>
        <v>8.8316627496668864E-3</v>
      </c>
      <c r="H60" s="70">
        <f>ROUND('PU Wise OWE'!$AM$62/10000,2)</f>
        <v>16.91</v>
      </c>
      <c r="I60" s="105">
        <f>ROUND('PU Wise OWE'!$AM$61/10000,2)</f>
        <v>13.77</v>
      </c>
      <c r="J60" s="23">
        <f>ROUND('PU Wise OWE'!$AM$63/10000,2)</f>
        <v>11.71</v>
      </c>
      <c r="K60" s="22">
        <f t="shared" ref="K60:K62" si="71">J60-I60</f>
        <v>-2.0599999999999987</v>
      </c>
      <c r="L60" s="24">
        <f t="shared" ref="L60:L62" si="72">K60/I60</f>
        <v>-0.14960058097312989</v>
      </c>
      <c r="M60" s="22">
        <f t="shared" ref="M60" si="73">J60-H60</f>
        <v>-5.1999999999999993</v>
      </c>
      <c r="N60" s="52">
        <f t="shared" ref="N60" si="74">M60/H60</f>
        <v>-0.30751034890597273</v>
      </c>
      <c r="O60" s="52">
        <f t="shared" ref="O60:O64" si="75">J60/F60</f>
        <v>0.88779378316906754</v>
      </c>
    </row>
    <row r="61" spans="2:15">
      <c r="B61" s="23" t="s">
        <v>182</v>
      </c>
      <c r="C61" s="105">
        <v>-0.43</v>
      </c>
      <c r="D61" s="66">
        <f t="shared" si="69"/>
        <v>-2.9969333705045994E-4</v>
      </c>
      <c r="E61" s="333"/>
      <c r="F61" s="105">
        <f>ROUND('PU Wise OWE'!$AM$93/10000,2)</f>
        <v>0.45</v>
      </c>
      <c r="G61" s="24">
        <f t="shared" si="70"/>
        <v>3.0130767531084908E-4</v>
      </c>
      <c r="H61" s="70">
        <f>ROUND('PU Wise OWE'!$AM$95/10000,2)</f>
        <v>-0.43</v>
      </c>
      <c r="I61" s="105">
        <f>ROUND('PU Wise OWE'!$AM$94/10000,2)</f>
        <v>0.08</v>
      </c>
      <c r="J61" s="23">
        <f>ROUND('PU Wise OWE'!$AM$96/10000,2)</f>
        <v>2.5</v>
      </c>
      <c r="K61" s="22">
        <f t="shared" si="71"/>
        <v>2.42</v>
      </c>
      <c r="L61" s="24">
        <f t="shared" si="72"/>
        <v>30.25</v>
      </c>
      <c r="M61" s="22">
        <f t="shared" ref="M61:M63" si="76">J61-H61</f>
        <v>2.93</v>
      </c>
      <c r="N61" s="52">
        <f t="shared" ref="N61:N63" si="77">M61/H61</f>
        <v>-6.8139534883720936</v>
      </c>
      <c r="O61" s="52">
        <f t="shared" si="75"/>
        <v>5.5555555555555554</v>
      </c>
    </row>
    <row r="62" spans="2:15">
      <c r="B62" s="23" t="s">
        <v>183</v>
      </c>
      <c r="C62" s="105">
        <v>3.18</v>
      </c>
      <c r="D62" s="66">
        <f t="shared" si="69"/>
        <v>2.2163367716754945E-3</v>
      </c>
      <c r="E62" s="333"/>
      <c r="F62" s="105">
        <f>ROUND('PU Wise OWE'!$AN$16/10000,2)</f>
        <v>1.86</v>
      </c>
      <c r="G62" s="24">
        <f>F62/$F$7</f>
        <v>1.2454050579515097E-3</v>
      </c>
      <c r="H62" s="70">
        <f>ROUND('PU Wise OWE'!$AN$18/10000,2)</f>
        <v>5.72</v>
      </c>
      <c r="I62" s="105">
        <f>ROUND('PU Wise OWE'!$AN$17/10000,2)</f>
        <v>3.34</v>
      </c>
      <c r="J62" s="23">
        <f>ROUND('PU Wise OWE'!$AN$19/10000,2)</f>
        <v>1.99</v>
      </c>
      <c r="K62" s="22">
        <f t="shared" si="71"/>
        <v>-1.3499999999999999</v>
      </c>
      <c r="L62" s="24">
        <f t="shared" si="72"/>
        <v>-0.40419161676646703</v>
      </c>
      <c r="M62" s="22">
        <f t="shared" si="76"/>
        <v>-3.7299999999999995</v>
      </c>
      <c r="N62" s="52">
        <f t="shared" si="77"/>
        <v>-0.65209790209790208</v>
      </c>
      <c r="O62" s="52">
        <f t="shared" si="75"/>
        <v>1.0698924731182795</v>
      </c>
    </row>
    <row r="63" spans="2:15">
      <c r="B63" s="23" t="s">
        <v>184</v>
      </c>
      <c r="C63" s="105">
        <v>1.89</v>
      </c>
      <c r="D63" s="66">
        <f t="shared" si="69"/>
        <v>1.3172567605241145E-3</v>
      </c>
      <c r="E63" s="333"/>
      <c r="F63" s="105">
        <f>ROUND('PU Wise OWE'!$AN$60/10000,2)</f>
        <v>1.81</v>
      </c>
      <c r="G63" s="24">
        <f>F63/$F$7</f>
        <v>1.2119264273614152E-3</v>
      </c>
      <c r="H63" s="70">
        <f>ROUND('PU Wise OWE'!$AN$62/10000,2)</f>
        <v>1.89</v>
      </c>
      <c r="I63" s="105">
        <f>ROUND('PU Wise OWE'!$AN$61/10000,2)</f>
        <v>1.61</v>
      </c>
      <c r="J63" s="23">
        <f>ROUND('PU Wise OWE'!$AN$63/10000,2)</f>
        <v>3.81</v>
      </c>
      <c r="K63" s="22">
        <f t="shared" ref="K63" si="78">J63-I63</f>
        <v>2.2000000000000002</v>
      </c>
      <c r="L63" s="24">
        <f t="shared" ref="L63" si="79">K63/I63</f>
        <v>1.3664596273291927</v>
      </c>
      <c r="M63" s="22">
        <f t="shared" si="76"/>
        <v>1.9200000000000002</v>
      </c>
      <c r="N63" s="52">
        <f t="shared" si="77"/>
        <v>1.015873015873016</v>
      </c>
      <c r="O63" s="52">
        <f t="shared" si="75"/>
        <v>2.1049723756906076</v>
      </c>
    </row>
    <row r="64" spans="2:15" s="36" customFormat="1">
      <c r="B64" s="25" t="s">
        <v>124</v>
      </c>
      <c r="C64" s="104">
        <f>C60+C61+C62+C63</f>
        <v>22.61</v>
      </c>
      <c r="D64" s="67">
        <f t="shared" si="69"/>
        <v>1.5758293838862555E-2</v>
      </c>
      <c r="E64" s="334"/>
      <c r="F64" s="104">
        <f>SUM(F60:F63)</f>
        <v>17.309999999999999</v>
      </c>
      <c r="G64" s="54">
        <f t="shared" si="70"/>
        <v>1.1590301910290661E-2</v>
      </c>
      <c r="H64" s="138">
        <f>SUM(H60:H63)</f>
        <v>24.09</v>
      </c>
      <c r="I64" s="104">
        <f>SUM(I60:I63)</f>
        <v>18.799999999999997</v>
      </c>
      <c r="J64" s="26">
        <f>SUM(J60:J63)</f>
        <v>20.009999999999998</v>
      </c>
      <c r="K64" s="26">
        <f t="shared" ref="K64" si="80">J64-I64</f>
        <v>1.2100000000000009</v>
      </c>
      <c r="L64" s="54">
        <f t="shared" ref="L64" si="81">K64/I64</f>
        <v>6.4361702127659626E-2</v>
      </c>
      <c r="M64" s="26">
        <f t="shared" ref="M64" si="82">J64-H64</f>
        <v>-4.0800000000000018</v>
      </c>
      <c r="N64" s="55">
        <f t="shared" ref="N64" si="83">M64/H64</f>
        <v>-0.16936488169364888</v>
      </c>
      <c r="O64" s="55">
        <f t="shared" si="75"/>
        <v>1.1559792027729636</v>
      </c>
    </row>
    <row r="65" spans="2:15">
      <c r="O65" s="92"/>
    </row>
    <row r="66" spans="2:15">
      <c r="B66" s="75" t="s">
        <v>185</v>
      </c>
      <c r="C66" s="278"/>
    </row>
    <row r="67" spans="2:15">
      <c r="B67" s="23" t="s">
        <v>186</v>
      </c>
      <c r="C67" s="105">
        <v>0.02</v>
      </c>
      <c r="D67" s="66">
        <f t="shared" ref="D67:D69" si="84">C67/$C$7</f>
        <v>1.3939224979091161E-5</v>
      </c>
      <c r="E67" s="23"/>
      <c r="F67" s="105">
        <f>ROUND('PU Wise OWE'!$AP$71/10000,2)</f>
        <v>0</v>
      </c>
      <c r="G67" s="24">
        <f t="shared" ref="G67:G69" si="85">F67/$F$7</f>
        <v>0</v>
      </c>
      <c r="H67" s="70">
        <f>ROUND('PU Wise OWE'!$AP$73/10000,2)</f>
        <v>0.02</v>
      </c>
      <c r="I67" s="105">
        <f>ROUND('PU Wise OWE'!$AP$72/10000,2)</f>
        <v>0</v>
      </c>
      <c r="J67" s="23">
        <f>ROUND('PU Wise OWE'!$AP$74/10000,2)</f>
        <v>0</v>
      </c>
      <c r="K67" s="22">
        <f t="shared" ref="K67" si="86">J67-I67</f>
        <v>0</v>
      </c>
      <c r="L67" s="24" t="e">
        <f t="shared" ref="L67" si="87">K67/I67</f>
        <v>#DIV/0!</v>
      </c>
      <c r="M67" s="22">
        <f t="shared" ref="M67" si="88">J67-H67</f>
        <v>-0.02</v>
      </c>
      <c r="N67" s="52">
        <f t="shared" ref="N67" si="89">M67/H67</f>
        <v>-1</v>
      </c>
      <c r="O67" s="52" t="e">
        <f t="shared" ref="O67:O69" si="90">J67/F67</f>
        <v>#DIV/0!</v>
      </c>
    </row>
    <row r="68" spans="2:15">
      <c r="B68" s="87" t="s">
        <v>187</v>
      </c>
      <c r="C68" s="283">
        <v>25.97</v>
      </c>
      <c r="D68" s="66">
        <f t="shared" si="84"/>
        <v>1.8100083635349873E-2</v>
      </c>
      <c r="E68" s="23"/>
      <c r="F68" s="105">
        <f>ROUND('PU Wise OWE'!$AP$126/10000,2)-F67-F44</f>
        <v>16.420000000000002</v>
      </c>
      <c r="G68" s="24">
        <f t="shared" si="85"/>
        <v>1.0994382285786983E-2</v>
      </c>
      <c r="H68" s="70">
        <f>ROUND('PU Wise OWE'!$AP$128/10000,2)-H67-H44</f>
        <v>29.43</v>
      </c>
      <c r="I68" s="105">
        <f>ROUND('PU Wise OWE'!$AP$127/10000,2)-I67-I44</f>
        <v>27.95</v>
      </c>
      <c r="J68" s="22">
        <f>ROUND('PU Wise OWE'!$AP$129/10000,2)-J67-J44</f>
        <v>22.14</v>
      </c>
      <c r="K68" s="22">
        <f>J68-I68</f>
        <v>-5.8099999999999987</v>
      </c>
      <c r="L68" s="24">
        <f t="shared" ref="L68:L84" si="91">K68/I68</f>
        <v>-0.20787119856887296</v>
      </c>
      <c r="M68" s="22">
        <f t="shared" ref="M68" si="92">J68-H68</f>
        <v>-7.2899999999999991</v>
      </c>
      <c r="N68" s="52">
        <f t="shared" ref="N68" si="93">M68/H68</f>
        <v>-0.24770642201834861</v>
      </c>
      <c r="O68" s="52">
        <f t="shared" si="90"/>
        <v>1.3483556638246041</v>
      </c>
    </row>
    <row r="69" spans="2:15" s="36" customFormat="1">
      <c r="B69" s="25" t="s">
        <v>124</v>
      </c>
      <c r="C69" s="74">
        <f>SUM(C67:C68)</f>
        <v>25.99</v>
      </c>
      <c r="D69" s="67">
        <f t="shared" si="84"/>
        <v>1.8114022860328961E-2</v>
      </c>
      <c r="E69" s="88"/>
      <c r="F69" s="138">
        <f>SUM(F67:F68)</f>
        <v>16.420000000000002</v>
      </c>
      <c r="G69" s="54">
        <f t="shared" si="85"/>
        <v>1.0994382285786983E-2</v>
      </c>
      <c r="H69" s="138">
        <f>SUM(H67:H68)</f>
        <v>29.45</v>
      </c>
      <c r="I69" s="138">
        <f>SUM(I67:I68)</f>
        <v>27.95</v>
      </c>
      <c r="J69" s="74">
        <f>SUM(J67:J68)</f>
        <v>22.14</v>
      </c>
      <c r="K69" s="26">
        <f t="shared" ref="K69:K84" si="94">J69-I69</f>
        <v>-5.8099999999999987</v>
      </c>
      <c r="L69" s="54">
        <f t="shared" si="91"/>
        <v>-0.20787119856887296</v>
      </c>
      <c r="M69" s="26">
        <f t="shared" ref="M69" si="95">J69-H69</f>
        <v>-7.3099999999999987</v>
      </c>
      <c r="N69" s="55">
        <f t="shared" ref="N69" si="96">M69/H69</f>
        <v>-0.24821731748726653</v>
      </c>
      <c r="O69" s="55">
        <f t="shared" si="90"/>
        <v>1.3483556638246041</v>
      </c>
    </row>
    <row r="70" spans="2:15">
      <c r="E70" s="31"/>
      <c r="F70" s="287"/>
      <c r="G70" s="34"/>
      <c r="I70" s="287"/>
      <c r="J70" s="31"/>
      <c r="K70" s="34"/>
      <c r="L70" s="35"/>
      <c r="M70" s="34"/>
      <c r="N70" s="92"/>
      <c r="O70" s="36"/>
    </row>
    <row r="71" spans="2:15">
      <c r="B71" s="75" t="s">
        <v>189</v>
      </c>
      <c r="C71" s="278"/>
      <c r="E71" s="31"/>
      <c r="F71" s="287"/>
      <c r="G71" s="34"/>
      <c r="I71" s="287"/>
      <c r="J71" s="31"/>
      <c r="K71" s="34"/>
      <c r="L71" s="35"/>
      <c r="M71" s="34"/>
      <c r="N71" s="92"/>
    </row>
    <row r="72" spans="2:15">
      <c r="B72" s="23" t="s">
        <v>188</v>
      </c>
      <c r="C72" s="105">
        <v>0.25</v>
      </c>
      <c r="D72" s="66">
        <f t="shared" ref="D72:D74" si="97">C72/$C$7</f>
        <v>1.742403122386395E-4</v>
      </c>
      <c r="E72" s="23"/>
      <c r="F72" s="70">
        <f>ROUND('PU Wise OWE'!$AQ$27/10000,2)+ROUND('PU Wise OWE'!$BB$27/10000,2)</f>
        <v>0</v>
      </c>
      <c r="G72" s="24">
        <f t="shared" ref="G72:G74" si="98">F72/$F$7</f>
        <v>0</v>
      </c>
      <c r="H72" s="70">
        <f>ROUND('PU Wise OWE'!$AQ$29/10000,2)+ROUND('PU Wise OWE'!$BB$29/10000,2)</f>
        <v>0.25</v>
      </c>
      <c r="I72" s="70">
        <f>ROUND('PU Wise OWE'!$AQ$28/10000,2)+ROUND('PU Wise OWE'!$BB$28/10000,2)</f>
        <v>0.13</v>
      </c>
      <c r="J72" s="70">
        <f>ROUND('PU Wise OWE'!$AQ$30/10000,2)+ROUND('PU Wise OWE'!$BB$30/10000,2)</f>
        <v>0</v>
      </c>
      <c r="K72" s="22">
        <f t="shared" si="94"/>
        <v>-0.13</v>
      </c>
      <c r="L72" s="24">
        <f t="shared" si="91"/>
        <v>-1</v>
      </c>
      <c r="M72" s="22">
        <f t="shared" ref="M72:M73" si="99">J72-H72</f>
        <v>-0.25</v>
      </c>
      <c r="N72" s="52">
        <f t="shared" ref="N72:N73" si="100">M72/H72</f>
        <v>-1</v>
      </c>
      <c r="O72" s="52" t="e">
        <f t="shared" ref="O72:O74" si="101">J72/F72</f>
        <v>#DIV/0!</v>
      </c>
    </row>
    <row r="73" spans="2:15">
      <c r="B73" s="23" t="s">
        <v>190</v>
      </c>
      <c r="C73" s="105">
        <v>12.11</v>
      </c>
      <c r="D73" s="66">
        <f t="shared" si="97"/>
        <v>8.4402007248396971E-3</v>
      </c>
      <c r="E73" s="23"/>
      <c r="F73" s="70">
        <f>ROUND('PU Wise OWE'!$AQ$38/10000,2)+ROUND('PU Wise OWE'!$BB$38/10000,2)</f>
        <v>15.31</v>
      </c>
      <c r="G73" s="24">
        <f t="shared" si="98"/>
        <v>1.0251156686686889E-2</v>
      </c>
      <c r="H73" s="70">
        <f>ROUND('PU Wise OWE'!$AQ$40/10000,2)+ROUND('PU Wise OWE'!$BB$40/10000,2)</f>
        <v>10.38</v>
      </c>
      <c r="I73" s="70">
        <f>ROUND('PU Wise OWE'!$AQ$39/10000,2)+ROUND('PU Wise OWE'!$BB$39/10000,2)</f>
        <v>14.879999999999999</v>
      </c>
      <c r="J73" s="70">
        <f>ROUND('PU Wise OWE'!$AQ$41/10000,2)+ROUND('PU Wise OWE'!$BB$41/10000,2)</f>
        <v>14.65</v>
      </c>
      <c r="K73" s="22">
        <f t="shared" si="94"/>
        <v>-0.22999999999999865</v>
      </c>
      <c r="L73" s="24">
        <f t="shared" si="91"/>
        <v>-1.5456989247311738E-2</v>
      </c>
      <c r="M73" s="22">
        <f t="shared" si="99"/>
        <v>4.2699999999999996</v>
      </c>
      <c r="N73" s="52">
        <f t="shared" si="100"/>
        <v>0.4113680154142581</v>
      </c>
      <c r="O73" s="52">
        <f t="shared" si="101"/>
        <v>0.95689092096668849</v>
      </c>
    </row>
    <row r="74" spans="2:15" s="36" customFormat="1">
      <c r="B74" s="25" t="s">
        <v>124</v>
      </c>
      <c r="C74" s="104">
        <f>C72+C73</f>
        <v>12.36</v>
      </c>
      <c r="D74" s="67">
        <f t="shared" si="97"/>
        <v>8.6144410370783374E-3</v>
      </c>
      <c r="E74" s="25"/>
      <c r="F74" s="138">
        <f>SUM(F72:F73)</f>
        <v>15.31</v>
      </c>
      <c r="G74" s="54">
        <f t="shared" si="98"/>
        <v>1.0251156686686889E-2</v>
      </c>
      <c r="H74" s="138">
        <f>SUM(H72:H73)</f>
        <v>10.63</v>
      </c>
      <c r="I74" s="138">
        <f t="shared" ref="I74:J74" si="102">SUM(I72:I73)</f>
        <v>15.01</v>
      </c>
      <c r="J74" s="74">
        <f t="shared" si="102"/>
        <v>14.65</v>
      </c>
      <c r="K74" s="26">
        <f t="shared" si="94"/>
        <v>-0.35999999999999943</v>
      </c>
      <c r="L74" s="54">
        <f t="shared" si="91"/>
        <v>-2.3984010659560257E-2</v>
      </c>
      <c r="M74" s="26">
        <f t="shared" ref="M74" si="103">J74-H74</f>
        <v>4.0199999999999996</v>
      </c>
      <c r="N74" s="55">
        <f t="shared" ref="N74" si="104">M74/H74</f>
        <v>0.3781749764816556</v>
      </c>
      <c r="O74" s="55">
        <f t="shared" si="101"/>
        <v>0.95689092096668849</v>
      </c>
    </row>
    <row r="75" spans="2:15" s="36" customFormat="1">
      <c r="B75" s="201"/>
      <c r="C75" s="284"/>
      <c r="D75" s="204"/>
      <c r="E75" s="201"/>
      <c r="F75" s="288"/>
      <c r="G75" s="205"/>
      <c r="H75" s="288"/>
      <c r="I75" s="288"/>
      <c r="J75" s="203"/>
      <c r="K75" s="202"/>
      <c r="L75" s="205"/>
      <c r="M75" s="202"/>
      <c r="N75" s="206"/>
      <c r="O75" s="206"/>
    </row>
    <row r="76" spans="2:15" s="36" customFormat="1">
      <c r="B76" s="201"/>
      <c r="C76" s="284"/>
      <c r="D76" s="204"/>
      <c r="E76" s="201"/>
      <c r="F76" s="288"/>
      <c r="G76" s="205"/>
      <c r="H76" s="288"/>
      <c r="I76" s="288"/>
      <c r="J76" s="203"/>
      <c r="K76" s="202"/>
      <c r="L76" s="205"/>
      <c r="M76" s="36" t="s">
        <v>144</v>
      </c>
      <c r="N76" s="206"/>
      <c r="O76" s="206"/>
    </row>
    <row r="77" spans="2:15" ht="15" customHeight="1">
      <c r="B77" s="352" t="s">
        <v>304</v>
      </c>
      <c r="C77" s="324" t="s">
        <v>328</v>
      </c>
      <c r="D77" s="321" t="s">
        <v>167</v>
      </c>
      <c r="E77" s="326"/>
      <c r="F77" s="327" t="str">
        <f>'PU Wise OWE'!$B$5</f>
        <v>RG 2023-24</v>
      </c>
      <c r="G77" s="321" t="s">
        <v>337</v>
      </c>
      <c r="H77" s="327" t="str">
        <f>'PU Wise OWE'!$B$7</f>
        <v>Actuals upto Feb'23</v>
      </c>
      <c r="I77" s="327" t="str">
        <f>'PU Wise OWE'!$B$6</f>
        <v>BP to end of  Feb'24</v>
      </c>
      <c r="J77" s="328" t="str">
        <f>'PU Wise OWE'!$B$8</f>
        <v>Actuals upto Feb'24</v>
      </c>
      <c r="K77" s="338" t="s">
        <v>200</v>
      </c>
      <c r="L77" s="338"/>
      <c r="M77" s="338" t="s">
        <v>141</v>
      </c>
      <c r="N77" s="338"/>
      <c r="O77" s="326" t="s">
        <v>336</v>
      </c>
    </row>
    <row r="78" spans="2:15" ht="26.25" customHeight="1">
      <c r="B78" s="352"/>
      <c r="C78" s="325"/>
      <c r="D78" s="322"/>
      <c r="E78" s="326"/>
      <c r="F78" s="325"/>
      <c r="G78" s="322"/>
      <c r="H78" s="325"/>
      <c r="I78" s="325"/>
      <c r="J78" s="322"/>
      <c r="K78" s="79" t="s">
        <v>139</v>
      </c>
      <c r="L78" s="80" t="s">
        <v>140</v>
      </c>
      <c r="M78" s="79" t="s">
        <v>139</v>
      </c>
      <c r="N78" s="80" t="s">
        <v>140</v>
      </c>
      <c r="O78" s="326"/>
    </row>
    <row r="79" spans="2:15">
      <c r="B79" s="23" t="s">
        <v>193</v>
      </c>
      <c r="C79" s="105">
        <v>0.56000000000000005</v>
      </c>
      <c r="D79" s="66">
        <f t="shared" ref="D79:D87" si="105">C79/$C$7</f>
        <v>3.9029829941455253E-4</v>
      </c>
      <c r="E79" s="23"/>
      <c r="F79" s="105">
        <f>ROUND('PU Wise OWE'!$AW$126/10000,2)</f>
        <v>0.44</v>
      </c>
      <c r="G79" s="24">
        <f t="shared" ref="G79:G85" si="106">F79/$F$7</f>
        <v>2.946119491928302E-4</v>
      </c>
      <c r="H79" s="70">
        <f>ROUND('PU Wise OWE'!$AW$128/10000,2)</f>
        <v>0.56000000000000005</v>
      </c>
      <c r="I79" s="105">
        <f>ROUND('PU Wise OWE'!$AW$127/10000,2)</f>
        <v>0.33</v>
      </c>
      <c r="J79" s="23">
        <f>ROUND('PU Wise OWE'!$AW$129/10000,2)</f>
        <v>0.48</v>
      </c>
      <c r="K79" s="22">
        <f t="shared" si="94"/>
        <v>0.14999999999999997</v>
      </c>
      <c r="L79" s="24">
        <f t="shared" si="91"/>
        <v>0.45454545454545442</v>
      </c>
      <c r="M79" s="22">
        <f t="shared" ref="M79:M80" si="107">J79-H79</f>
        <v>-8.0000000000000071E-2</v>
      </c>
      <c r="N79" s="52">
        <f t="shared" ref="N79:N80" si="108">M79/H79</f>
        <v>-0.14285714285714296</v>
      </c>
      <c r="O79" s="52">
        <f t="shared" ref="O79:O87" si="109">J79/F79</f>
        <v>1.0909090909090908</v>
      </c>
    </row>
    <row r="80" spans="2:15">
      <c r="B80" s="23" t="s">
        <v>192</v>
      </c>
      <c r="C80" s="105">
        <v>0.28000000000000003</v>
      </c>
      <c r="D80" s="66">
        <f t="shared" si="105"/>
        <v>1.9514914970727626E-4</v>
      </c>
      <c r="E80" s="23"/>
      <c r="F80" s="105">
        <f>ROUND('PU Wise OWE'!$AX$126/10000,2)</f>
        <v>0.32</v>
      </c>
      <c r="G80" s="24">
        <f t="shared" si="106"/>
        <v>2.142632357766038E-4</v>
      </c>
      <c r="H80" s="70">
        <f>ROUND('PU Wise OWE'!$AX$128/10000,2)</f>
        <v>0.28000000000000003</v>
      </c>
      <c r="I80" s="105">
        <f>ROUND('PU Wise OWE'!$AX$127/10000,2)</f>
        <v>0.26</v>
      </c>
      <c r="J80" s="23">
        <f>ROUND('PU Wise OWE'!$AX$129/10000,2)</f>
        <v>0.28999999999999998</v>
      </c>
      <c r="K80" s="22">
        <f t="shared" si="94"/>
        <v>2.9999999999999971E-2</v>
      </c>
      <c r="L80" s="24">
        <f t="shared" si="91"/>
        <v>0.11538461538461527</v>
      </c>
      <c r="M80" s="22">
        <f t="shared" si="107"/>
        <v>9.9999999999999534E-3</v>
      </c>
      <c r="N80" s="52">
        <f t="shared" si="108"/>
        <v>3.5714285714285546E-2</v>
      </c>
      <c r="O80" s="52">
        <f t="shared" si="109"/>
        <v>0.90624999999999989</v>
      </c>
    </row>
    <row r="81" spans="2:15">
      <c r="B81" s="23" t="s">
        <v>194</v>
      </c>
      <c r="C81" s="105">
        <v>1.81</v>
      </c>
      <c r="D81" s="66">
        <f t="shared" si="105"/>
        <v>1.2614998606077501E-3</v>
      </c>
      <c r="E81" s="23"/>
      <c r="F81" s="105">
        <f>ROUND('PU Wise OWE'!$BC$126/10000,2)</f>
        <v>2.8</v>
      </c>
      <c r="G81" s="24">
        <f t="shared" si="106"/>
        <v>1.874803313045283E-3</v>
      </c>
      <c r="H81" s="70">
        <f>ROUND('PU Wise OWE'!$BC$128/10000,2)</f>
        <v>1.8</v>
      </c>
      <c r="I81" s="105">
        <f>ROUND('PU Wise OWE'!$BC$127/10000,2)</f>
        <v>2.0499999999999998</v>
      </c>
      <c r="J81" s="23">
        <f>ROUND('PU Wise OWE'!$BC$129/10000,2)</f>
        <v>3.72</v>
      </c>
      <c r="K81" s="22">
        <f t="shared" si="94"/>
        <v>1.6700000000000004</v>
      </c>
      <c r="L81" s="24">
        <f t="shared" si="91"/>
        <v>0.81463414634146369</v>
      </c>
      <c r="M81" s="22">
        <f t="shared" ref="M81:M84" si="110">J81-H81</f>
        <v>1.9200000000000002</v>
      </c>
      <c r="N81" s="52">
        <f t="shared" ref="N81:N84" si="111">M81/H81</f>
        <v>1.0666666666666667</v>
      </c>
      <c r="O81" s="52">
        <f t="shared" si="109"/>
        <v>1.3285714285714287</v>
      </c>
    </row>
    <row r="82" spans="2:15">
      <c r="B82" s="23" t="s">
        <v>195</v>
      </c>
      <c r="C82" s="105">
        <v>1.76</v>
      </c>
      <c r="D82" s="66">
        <f t="shared" si="105"/>
        <v>1.2266517981600221E-3</v>
      </c>
      <c r="E82" s="23"/>
      <c r="F82" s="105">
        <f>ROUND('PU Wise OWE'!$BD$126/10000,2)</f>
        <v>2.78</v>
      </c>
      <c r="G82" s="24">
        <f t="shared" si="106"/>
        <v>1.8614118608092454E-3</v>
      </c>
      <c r="H82" s="70">
        <f>ROUND('PU Wise OWE'!$BD$128/10000,2)</f>
        <v>1.75</v>
      </c>
      <c r="I82" s="105">
        <f>ROUND('PU Wise OWE'!$BD$127/10000,2)</f>
        <v>2.0499999999999998</v>
      </c>
      <c r="J82" s="23">
        <f>ROUND('PU Wise OWE'!$BD$129/10000,2)</f>
        <v>3.72</v>
      </c>
      <c r="K82" s="22">
        <f t="shared" si="94"/>
        <v>1.6700000000000004</v>
      </c>
      <c r="L82" s="24">
        <f t="shared" si="91"/>
        <v>0.81463414634146369</v>
      </c>
      <c r="M82" s="22">
        <f t="shared" si="110"/>
        <v>1.9700000000000002</v>
      </c>
      <c r="N82" s="52">
        <f t="shared" si="111"/>
        <v>1.1257142857142859</v>
      </c>
      <c r="O82" s="52">
        <f t="shared" si="109"/>
        <v>1.3381294964028778</v>
      </c>
    </row>
    <row r="83" spans="2:15">
      <c r="B83" s="23" t="s">
        <v>196</v>
      </c>
      <c r="C83" s="105">
        <v>2.17</v>
      </c>
      <c r="D83" s="66">
        <f t="shared" si="105"/>
        <v>1.512405910231391E-3</v>
      </c>
      <c r="E83" s="23"/>
      <c r="F83" s="105">
        <f>ROUND('PU Wise OWE'!$BF$126/10000,2)</f>
        <v>3.85</v>
      </c>
      <c r="G83" s="24">
        <f t="shared" si="106"/>
        <v>2.5778545554372644E-3</v>
      </c>
      <c r="H83" s="70">
        <f>ROUND('PU Wise OWE'!$BF$128/10000,2)</f>
        <v>2.17</v>
      </c>
      <c r="I83" s="105">
        <f>ROUND('PU Wise OWE'!$BF$127/10000,2)</f>
        <v>2.94</v>
      </c>
      <c r="J83" s="23">
        <f>ROUND('PU Wise OWE'!$BF$129/10000,2)</f>
        <v>3.42</v>
      </c>
      <c r="K83" s="22">
        <f t="shared" si="94"/>
        <v>0.48</v>
      </c>
      <c r="L83" s="24">
        <f t="shared" si="91"/>
        <v>0.16326530612244897</v>
      </c>
      <c r="M83" s="22">
        <f t="shared" si="110"/>
        <v>1.25</v>
      </c>
      <c r="N83" s="52">
        <f t="shared" si="111"/>
        <v>0.57603686635944706</v>
      </c>
      <c r="O83" s="52">
        <f t="shared" si="109"/>
        <v>0.88831168831168827</v>
      </c>
    </row>
    <row r="84" spans="2:15">
      <c r="B84" s="23" t="s">
        <v>197</v>
      </c>
      <c r="C84" s="105">
        <v>34.07</v>
      </c>
      <c r="D84" s="66">
        <f t="shared" si="105"/>
        <v>2.3745469751881791E-2</v>
      </c>
      <c r="E84" s="23"/>
      <c r="F84" s="105">
        <f>ROUND('PU Wise OWE'!$BG$126/10000,2)-ROUND('PU Wise OWE'!$BG$115/10000,2)</f>
        <v>37.099999999999994</v>
      </c>
      <c r="G84" s="24">
        <f t="shared" si="106"/>
        <v>2.4841143897849999E-2</v>
      </c>
      <c r="H84" s="70">
        <f>ROUND('PU Wise OWE'!$BG$128/10000,2)-ROUND('PU Wise OWE'!$BG$117/10000,2)</f>
        <v>30.710000000000008</v>
      </c>
      <c r="I84" s="105">
        <f>ROUND('PU Wise OWE'!$BG$127/10000,2)-ROUND('PU Wise OWE'!$BG$116/10000,2)</f>
        <v>22.43</v>
      </c>
      <c r="J84" s="23">
        <f>ROUND('PU Wise OWE'!$BG$129/10000,2)-ROUND('PU Wise OWE'!$BG$118/10000,2)</f>
        <v>28.67</v>
      </c>
      <c r="K84" s="22">
        <f t="shared" si="94"/>
        <v>6.240000000000002</v>
      </c>
      <c r="L84" s="24">
        <f t="shared" si="91"/>
        <v>0.27819884083816326</v>
      </c>
      <c r="M84" s="22">
        <f t="shared" si="110"/>
        <v>-2.0400000000000063</v>
      </c>
      <c r="N84" s="52">
        <f t="shared" si="111"/>
        <v>-6.642787365678951E-2</v>
      </c>
      <c r="O84" s="52">
        <f t="shared" si="109"/>
        <v>0.77277628032345025</v>
      </c>
    </row>
    <row r="85" spans="2:15" s="36" customFormat="1">
      <c r="B85" s="25" t="s">
        <v>124</v>
      </c>
      <c r="C85" s="104">
        <f>C79+C80+C81+C82+C83+C84</f>
        <v>40.65</v>
      </c>
      <c r="D85" s="67">
        <f t="shared" si="105"/>
        <v>2.8331474770002783E-2</v>
      </c>
      <c r="E85" s="25"/>
      <c r="F85" s="138">
        <f>SUM(F79:F84)</f>
        <v>47.289999999999992</v>
      </c>
      <c r="G85" s="54">
        <f t="shared" si="106"/>
        <v>3.1664088812111225E-2</v>
      </c>
      <c r="H85" s="138">
        <f>SUM(H79:H84)</f>
        <v>37.27000000000001</v>
      </c>
      <c r="I85" s="138">
        <f>SUM(I79:I84)</f>
        <v>30.06</v>
      </c>
      <c r="J85" s="74">
        <f>SUM(J79:J84)</f>
        <v>40.300000000000004</v>
      </c>
      <c r="K85" s="26">
        <f t="shared" ref="K85" si="112">J85-I85</f>
        <v>10.240000000000006</v>
      </c>
      <c r="L85" s="54">
        <f t="shared" ref="L85" si="113">K85/I85</f>
        <v>0.34065202927478394</v>
      </c>
      <c r="M85" s="26">
        <f t="shared" ref="M85" si="114">J85-H85</f>
        <v>3.029999999999994</v>
      </c>
      <c r="N85" s="55">
        <f t="shared" ref="N85" si="115">M85/H85</f>
        <v>8.1298631607190586E-2</v>
      </c>
      <c r="O85" s="55">
        <f t="shared" si="109"/>
        <v>0.85218862338760859</v>
      </c>
    </row>
    <row r="86" spans="2:15">
      <c r="O86" s="25"/>
    </row>
    <row r="87" spans="2:15" s="36" customFormat="1" ht="30" customHeight="1">
      <c r="B87" s="93" t="s">
        <v>198</v>
      </c>
      <c r="C87" s="285">
        <v>554.74</v>
      </c>
      <c r="D87" s="240">
        <f t="shared" si="105"/>
        <v>0.38663228324505156</v>
      </c>
      <c r="E87" s="25"/>
      <c r="F87" s="285">
        <v>309.91000000000003</v>
      </c>
      <c r="G87" s="193">
        <f t="shared" ref="G87" si="116">F87/$F$7</f>
        <v>0.20750724812352278</v>
      </c>
      <c r="H87" s="285">
        <f>H37+H50+H55+H57+H64+H69+H74+H85</f>
        <v>511.30999999999995</v>
      </c>
      <c r="I87" s="285">
        <v>157.11000000000001</v>
      </c>
      <c r="J87" s="112">
        <f>J37+J50+J55+J57+J64+J69+J74+J85</f>
        <v>465.5</v>
      </c>
      <c r="K87" s="192">
        <f t="shared" ref="K87" si="117">J87-I87</f>
        <v>308.39</v>
      </c>
      <c r="L87" s="193">
        <f t="shared" ref="L87" si="118">K87/I87</f>
        <v>1.9628922411049581</v>
      </c>
      <c r="M87" s="192">
        <f t="shared" ref="M87" si="119">J87-H87</f>
        <v>-45.809999999999945</v>
      </c>
      <c r="N87" s="194">
        <f t="shared" ref="N87" si="120">M87/H87</f>
        <v>-8.9593397351899931E-2</v>
      </c>
      <c r="O87" s="194">
        <f t="shared" si="109"/>
        <v>1.5020489819625051</v>
      </c>
    </row>
    <row r="88" spans="2:15">
      <c r="O88" s="92"/>
    </row>
    <row r="89" spans="2:15">
      <c r="O89" s="176"/>
    </row>
    <row r="90" spans="2:15" ht="15" customHeight="1">
      <c r="B90" s="350" t="s">
        <v>247</v>
      </c>
      <c r="C90" s="324" t="s">
        <v>328</v>
      </c>
      <c r="D90" s="324" t="s">
        <v>167</v>
      </c>
      <c r="E90" s="341"/>
      <c r="F90" s="327" t="str">
        <f>'PU Wise OWE'!$B$5</f>
        <v>RG 2023-24</v>
      </c>
      <c r="G90" s="321" t="s">
        <v>335</v>
      </c>
      <c r="H90" s="327" t="str">
        <f>H77</f>
        <v>Actuals upto Feb'23</v>
      </c>
      <c r="I90" s="327" t="str">
        <f>J77</f>
        <v>Actuals upto Feb'24</v>
      </c>
      <c r="J90" s="341" t="s">
        <v>199</v>
      </c>
      <c r="K90" s="344" t="s">
        <v>141</v>
      </c>
      <c r="L90" s="344"/>
      <c r="M90" s="326" t="str">
        <f>O77</f>
        <v>RG Utilization</v>
      </c>
      <c r="N90" s="187"/>
      <c r="O90" s="191"/>
    </row>
    <row r="91" spans="2:15" ht="30" customHeight="1">
      <c r="B91" s="351"/>
      <c r="C91" s="325"/>
      <c r="D91" s="325"/>
      <c r="E91" s="342"/>
      <c r="F91" s="325"/>
      <c r="G91" s="322"/>
      <c r="H91" s="325"/>
      <c r="I91" s="343"/>
      <c r="J91" s="342"/>
      <c r="K91" s="79" t="s">
        <v>139</v>
      </c>
      <c r="L91" s="79" t="s">
        <v>140</v>
      </c>
      <c r="M91" s="326"/>
      <c r="N91" s="187"/>
      <c r="O91" s="191"/>
    </row>
    <row r="92" spans="2:15">
      <c r="B92" s="20" t="s">
        <v>248</v>
      </c>
      <c r="C92" s="20">
        <v>0</v>
      </c>
      <c r="D92" s="66">
        <f t="shared" ref="D92:D105" si="121">C92/$C$7</f>
        <v>0</v>
      </c>
      <c r="E92" s="20"/>
      <c r="F92" s="105">
        <f>'PU Wise OWE'!V27/10000</f>
        <v>0</v>
      </c>
      <c r="G92" s="182">
        <f t="shared" ref="G92:G105" si="122">F92/$F$7</f>
        <v>0</v>
      </c>
      <c r="H92" s="294">
        <f>'PU Wise OWE'!V29</f>
        <v>0</v>
      </c>
      <c r="I92" s="294">
        <f>'PU Wise OWE'!W30</f>
        <v>0</v>
      </c>
      <c r="J92" s="182">
        <f t="shared" ref="J92:J105" si="123">I92/$I$7</f>
        <v>0</v>
      </c>
      <c r="K92" s="22">
        <f>I92-H92</f>
        <v>0</v>
      </c>
      <c r="L92" s="52">
        <v>0</v>
      </c>
      <c r="M92" s="183">
        <v>0</v>
      </c>
      <c r="N92" s="187"/>
      <c r="O92" s="189"/>
    </row>
    <row r="93" spans="2:15">
      <c r="B93" s="20" t="s">
        <v>249</v>
      </c>
      <c r="C93" s="20">
        <v>7.86</v>
      </c>
      <c r="D93" s="66">
        <f t="shared" si="121"/>
        <v>5.4781154167828265E-3</v>
      </c>
      <c r="E93" s="20"/>
      <c r="F93" s="105">
        <f>'PU Wise OWE'!V38/10000</f>
        <v>7.3465999999999996</v>
      </c>
      <c r="G93" s="182">
        <f t="shared" si="122"/>
        <v>4.919082149863742E-3</v>
      </c>
      <c r="H93" s="109">
        <f>'PU Wise OWE'!V40/10000</f>
        <v>6.9291</v>
      </c>
      <c r="I93" s="109">
        <f>'PU Wise OWE'!V41/10000</f>
        <v>6.4302999999999999</v>
      </c>
      <c r="J93" s="182">
        <f t="shared" si="123"/>
        <v>4.6608197731308658E-3</v>
      </c>
      <c r="K93" s="22">
        <f t="shared" ref="K93:K94" si="124">I93-H93</f>
        <v>-0.49880000000000013</v>
      </c>
      <c r="L93" s="52">
        <f t="shared" ref="L93:L94" si="125">K93/H93</f>
        <v>-7.1986260841956404E-2</v>
      </c>
      <c r="M93" s="183">
        <f t="shared" ref="M93:M105" si="126">I93/F93</f>
        <v>0.87527563770996109</v>
      </c>
      <c r="N93" s="187"/>
      <c r="O93" s="189"/>
    </row>
    <row r="94" spans="2:15">
      <c r="B94" s="20" t="s">
        <v>259</v>
      </c>
      <c r="C94" s="20">
        <v>0</v>
      </c>
      <c r="D94" s="66">
        <f t="shared" si="121"/>
        <v>0</v>
      </c>
      <c r="E94" s="20"/>
      <c r="F94" s="105">
        <f>'PU Wise OWE'!V49/10000</f>
        <v>0</v>
      </c>
      <c r="G94" s="182">
        <f t="shared" si="122"/>
        <v>0</v>
      </c>
      <c r="H94" s="109">
        <f>'PU Wise OWE'!V51/10000</f>
        <v>0</v>
      </c>
      <c r="I94" s="105">
        <f>'PU Wise OWE'!V52/10000</f>
        <v>0</v>
      </c>
      <c r="J94" s="182">
        <f t="shared" si="123"/>
        <v>0</v>
      </c>
      <c r="K94" s="22">
        <f t="shared" si="124"/>
        <v>0</v>
      </c>
      <c r="L94" s="52" t="e">
        <f t="shared" si="125"/>
        <v>#DIV/0!</v>
      </c>
      <c r="M94" s="183" t="e">
        <f t="shared" si="126"/>
        <v>#DIV/0!</v>
      </c>
      <c r="N94" s="187"/>
      <c r="O94" s="189"/>
    </row>
    <row r="95" spans="2:15">
      <c r="B95" s="59" t="s">
        <v>250</v>
      </c>
      <c r="C95" s="27">
        <f>SUM(C92:C94)</f>
        <v>7.86</v>
      </c>
      <c r="D95" s="67">
        <f t="shared" si="121"/>
        <v>5.4781154167828265E-3</v>
      </c>
      <c r="E95" s="27">
        <f t="shared" ref="E95" si="127">SUM(E92:E93)</f>
        <v>0</v>
      </c>
      <c r="F95" s="104">
        <f>F92+F93+F94</f>
        <v>7.3465999999999996</v>
      </c>
      <c r="G95" s="184">
        <f t="shared" si="122"/>
        <v>4.919082149863742E-3</v>
      </c>
      <c r="H95" s="104">
        <f>SUM(H92:H94)</f>
        <v>6.9291</v>
      </c>
      <c r="I95" s="104">
        <f>SUM(I92:I94)</f>
        <v>6.4302999999999999</v>
      </c>
      <c r="J95" s="184">
        <f t="shared" si="123"/>
        <v>4.6608197731308658E-3</v>
      </c>
      <c r="K95" s="26">
        <f t="shared" ref="K95" si="128">I95-H95</f>
        <v>-0.49880000000000013</v>
      </c>
      <c r="L95" s="55">
        <f t="shared" ref="L95" si="129">K95/H95</f>
        <v>-7.1986260841956404E-2</v>
      </c>
      <c r="M95" s="185">
        <f t="shared" si="126"/>
        <v>0.87527563770996109</v>
      </c>
      <c r="N95" s="187"/>
      <c r="O95" s="190"/>
    </row>
    <row r="96" spans="2:15">
      <c r="B96" s="20" t="s">
        <v>251</v>
      </c>
      <c r="C96" s="20">
        <v>0</v>
      </c>
      <c r="D96" s="66">
        <f t="shared" si="121"/>
        <v>0</v>
      </c>
      <c r="E96" s="20"/>
      <c r="F96" s="105">
        <f>'PU Wise OWE'!AQ27</f>
        <v>0</v>
      </c>
      <c r="G96" s="182">
        <f t="shared" si="122"/>
        <v>0</v>
      </c>
      <c r="H96" s="294">
        <f>'PU Wise OWE'!AQ29/10000</f>
        <v>0</v>
      </c>
      <c r="I96" s="105">
        <f>'PU Wise OWE'!AQ30</f>
        <v>0</v>
      </c>
      <c r="J96" s="182">
        <f t="shared" si="123"/>
        <v>0</v>
      </c>
      <c r="K96" s="22">
        <f>I96-H96</f>
        <v>0</v>
      </c>
      <c r="L96" s="52">
        <v>0</v>
      </c>
      <c r="M96" s="183">
        <v>0</v>
      </c>
      <c r="N96" s="187"/>
      <c r="O96" s="189"/>
    </row>
    <row r="97" spans="2:15">
      <c r="B97" s="20" t="s">
        <v>252</v>
      </c>
      <c r="C97" s="20">
        <v>9.1300000000000008</v>
      </c>
      <c r="D97" s="66">
        <f t="shared" si="121"/>
        <v>6.3632562029551157E-3</v>
      </c>
      <c r="E97" s="20"/>
      <c r="F97" s="105">
        <f>'PU Wise OWE'!AQ38/10000</f>
        <v>11.337</v>
      </c>
      <c r="G97" s="182">
        <f t="shared" si="122"/>
        <v>7.5909446999979906E-3</v>
      </c>
      <c r="H97" s="109">
        <f>'PU Wise OWE'!AQ40/10000</f>
        <v>7.5681000000000003</v>
      </c>
      <c r="I97" s="105">
        <f>'PU Wise OWE'!AQ41/10000</f>
        <v>9.3018999999999998</v>
      </c>
      <c r="J97" s="182">
        <f t="shared" si="123"/>
        <v>6.7422172290073565E-3</v>
      </c>
      <c r="K97" s="22">
        <f t="shared" ref="K97:K99" si="130">I97-H97</f>
        <v>1.7337999999999996</v>
      </c>
      <c r="L97" s="52">
        <f t="shared" ref="L97:L99" si="131">K97/H97</f>
        <v>0.22909316737358115</v>
      </c>
      <c r="M97" s="183">
        <f t="shared" si="126"/>
        <v>0.82049042956690488</v>
      </c>
      <c r="N97" s="187"/>
      <c r="O97" s="189"/>
    </row>
    <row r="98" spans="2:15">
      <c r="B98" s="20" t="s">
        <v>260</v>
      </c>
      <c r="C98" s="20">
        <v>0</v>
      </c>
      <c r="D98" s="66">
        <f t="shared" si="121"/>
        <v>0</v>
      </c>
      <c r="E98" s="20"/>
      <c r="F98" s="105">
        <f>'PU Wise OWE'!AQ49/10000</f>
        <v>0</v>
      </c>
      <c r="G98" s="182">
        <f t="shared" si="122"/>
        <v>0</v>
      </c>
      <c r="H98" s="109">
        <f>'PU Wise OWE'!AQ51/10000</f>
        <v>0</v>
      </c>
      <c r="I98" s="109">
        <f>'PU Wise OWE'!AQ52/10000</f>
        <v>0</v>
      </c>
      <c r="J98" s="182">
        <f t="shared" si="123"/>
        <v>0</v>
      </c>
      <c r="K98" s="22">
        <f t="shared" si="130"/>
        <v>0</v>
      </c>
      <c r="L98" s="52" t="e">
        <f t="shared" si="131"/>
        <v>#DIV/0!</v>
      </c>
      <c r="M98" s="183">
        <v>0</v>
      </c>
      <c r="N98" s="187"/>
      <c r="O98" s="189"/>
    </row>
    <row r="99" spans="2:15">
      <c r="B99" s="59" t="s">
        <v>253</v>
      </c>
      <c r="C99" s="27">
        <f>SUM(C96:C98)</f>
        <v>9.1300000000000008</v>
      </c>
      <c r="D99" s="67">
        <f t="shared" si="121"/>
        <v>6.3632562029551157E-3</v>
      </c>
      <c r="E99" s="27">
        <f t="shared" ref="E99" si="132">SUM(E96:E97)</f>
        <v>0</v>
      </c>
      <c r="F99" s="104">
        <f>SUM(F96:F98)</f>
        <v>11.337</v>
      </c>
      <c r="G99" s="184">
        <f t="shared" si="122"/>
        <v>7.5909446999979906E-3</v>
      </c>
      <c r="H99" s="104">
        <f>H97+H98</f>
        <v>7.5681000000000003</v>
      </c>
      <c r="I99" s="104">
        <f>I97+I98</f>
        <v>9.3018999999999998</v>
      </c>
      <c r="J99" s="184">
        <f t="shared" si="123"/>
        <v>6.7422172290073565E-3</v>
      </c>
      <c r="K99" s="26">
        <f t="shared" si="130"/>
        <v>1.7337999999999996</v>
      </c>
      <c r="L99" s="55">
        <f t="shared" si="131"/>
        <v>0.22909316737358115</v>
      </c>
      <c r="M99" s="185">
        <f t="shared" si="126"/>
        <v>0.82049042956690488</v>
      </c>
      <c r="N99" s="187"/>
      <c r="O99" s="190"/>
    </row>
    <row r="100" spans="2:15">
      <c r="B100" s="20" t="s">
        <v>254</v>
      </c>
      <c r="C100" s="105">
        <v>0.65</v>
      </c>
      <c r="D100" s="66">
        <f t="shared" si="121"/>
        <v>4.5302481182046275E-4</v>
      </c>
      <c r="E100" s="20"/>
      <c r="F100" s="105">
        <v>0</v>
      </c>
      <c r="G100" s="182">
        <f t="shared" si="122"/>
        <v>0</v>
      </c>
      <c r="H100" s="109">
        <f>'PU Wise OWE'!AC29/10000</f>
        <v>0.64649999999999996</v>
      </c>
      <c r="I100" s="105">
        <f>'PU Wise OWE'!AC30/10000</f>
        <v>0</v>
      </c>
      <c r="J100" s="182">
        <f t="shared" si="123"/>
        <v>0</v>
      </c>
      <c r="K100" s="22">
        <f>I100-H100</f>
        <v>-0.64649999999999996</v>
      </c>
      <c r="L100" s="52">
        <f>K100/H100</f>
        <v>-1</v>
      </c>
      <c r="M100" s="183" t="e">
        <f t="shared" si="126"/>
        <v>#DIV/0!</v>
      </c>
      <c r="N100" s="187"/>
      <c r="O100" s="189"/>
    </row>
    <row r="101" spans="2:15">
      <c r="B101" s="20" t="s">
        <v>255</v>
      </c>
      <c r="C101" s="20">
        <v>5.35</v>
      </c>
      <c r="D101" s="66">
        <f t="shared" si="121"/>
        <v>3.7287426819068853E-3</v>
      </c>
      <c r="E101" s="20"/>
      <c r="F101" s="105">
        <f>'PU Wise OWE'!AC38/10000</f>
        <v>4.8425000000000002</v>
      </c>
      <c r="G101" s="182">
        <f t="shared" si="122"/>
        <v>3.2424053726506372E-3</v>
      </c>
      <c r="H101" s="109">
        <f>'PU Wise OWE'!AC40/10000</f>
        <v>5.2249999999999996</v>
      </c>
      <c r="I101" s="105">
        <f>'PU Wise OWE'!AC41/10000</f>
        <v>4.2957000000000001</v>
      </c>
      <c r="J101" s="182">
        <f t="shared" si="123"/>
        <v>3.1136157721161164E-3</v>
      </c>
      <c r="K101" s="22">
        <f t="shared" ref="K101:K102" si="133">I101-H101</f>
        <v>-0.92929999999999957</v>
      </c>
      <c r="L101" s="52">
        <f t="shared" ref="L101:L102" si="134">K101/H101</f>
        <v>-0.17785645933014346</v>
      </c>
      <c r="M101" s="183">
        <f t="shared" si="126"/>
        <v>0.88708311822405783</v>
      </c>
      <c r="N101" s="187"/>
      <c r="O101" s="189"/>
    </row>
    <row r="102" spans="2:15">
      <c r="B102" s="59" t="s">
        <v>256</v>
      </c>
      <c r="C102" s="104">
        <f>SUM(C100:C101)</f>
        <v>6</v>
      </c>
      <c r="D102" s="67">
        <f t="shared" si="121"/>
        <v>4.1817674937273484E-3</v>
      </c>
      <c r="E102" s="27">
        <f t="shared" ref="E102:I102" si="135">SUM(E100:E101)</f>
        <v>0</v>
      </c>
      <c r="F102" s="104">
        <f>F100+F101</f>
        <v>4.8425000000000002</v>
      </c>
      <c r="G102" s="184">
        <f t="shared" si="122"/>
        <v>3.2424053726506372E-3</v>
      </c>
      <c r="H102" s="104">
        <f t="shared" ref="H102" si="136">SUM(H100:H101)</f>
        <v>5.8714999999999993</v>
      </c>
      <c r="I102" s="104">
        <f t="shared" si="135"/>
        <v>4.2957000000000001</v>
      </c>
      <c r="J102" s="184">
        <f t="shared" si="123"/>
        <v>3.1136157721161164E-3</v>
      </c>
      <c r="K102" s="22">
        <f t="shared" si="133"/>
        <v>-1.5757999999999992</v>
      </c>
      <c r="L102" s="52">
        <f t="shared" si="134"/>
        <v>-0.2683811632461891</v>
      </c>
      <c r="M102" s="185">
        <f t="shared" si="126"/>
        <v>0.88708311822405783</v>
      </c>
      <c r="N102" s="187"/>
      <c r="O102" s="190"/>
    </row>
    <row r="103" spans="2:15">
      <c r="B103" s="20" t="s">
        <v>257</v>
      </c>
      <c r="C103" s="105">
        <v>0.25</v>
      </c>
      <c r="D103" s="66">
        <f t="shared" si="121"/>
        <v>1.742403122386395E-4</v>
      </c>
      <c r="E103" s="20"/>
      <c r="F103" s="105">
        <f>'PU Wise OWE'!BB27/10000</f>
        <v>0</v>
      </c>
      <c r="G103" s="182">
        <f t="shared" si="122"/>
        <v>0</v>
      </c>
      <c r="H103" s="109">
        <f>'PU Wise OWE'!BB29/10000</f>
        <v>0.2535</v>
      </c>
      <c r="I103" s="105">
        <f>'PU Wise OWE'!BB30/10000</f>
        <v>0</v>
      </c>
      <c r="J103" s="182">
        <f t="shared" si="123"/>
        <v>0</v>
      </c>
      <c r="K103" s="22">
        <f>I103-H103</f>
        <v>-0.2535</v>
      </c>
      <c r="L103" s="52">
        <f>K103/H103</f>
        <v>-1</v>
      </c>
      <c r="M103" s="183" t="e">
        <f t="shared" si="126"/>
        <v>#DIV/0!</v>
      </c>
      <c r="N103" s="187"/>
      <c r="O103" s="189"/>
    </row>
    <row r="104" spans="2:15">
      <c r="B104" s="20" t="s">
        <v>258</v>
      </c>
      <c r="C104" s="105">
        <v>2.98</v>
      </c>
      <c r="D104" s="66">
        <f t="shared" si="121"/>
        <v>2.0769445218845831E-3</v>
      </c>
      <c r="E104" s="20"/>
      <c r="F104" s="105">
        <v>4.72</v>
      </c>
      <c r="G104" s="182">
        <f t="shared" si="122"/>
        <v>3.1603827277049057E-3</v>
      </c>
      <c r="H104" s="109">
        <f>'PU Wise OWE'!BB40/10000</f>
        <v>2.8109000000000002</v>
      </c>
      <c r="I104" s="105">
        <f>'PU Wise OWE'!BB41/10000</f>
        <v>5.3493000000000004</v>
      </c>
      <c r="J104" s="182">
        <f t="shared" si="123"/>
        <v>3.8772877178994674E-3</v>
      </c>
      <c r="K104" s="22">
        <f t="shared" ref="K104:K105" si="137">I104-H104</f>
        <v>2.5384000000000002</v>
      </c>
      <c r="L104" s="52">
        <f t="shared" ref="L104:L105" si="138">K104/H104</f>
        <v>0.90305596072432315</v>
      </c>
      <c r="M104" s="183">
        <f t="shared" si="126"/>
        <v>1.1333262711864409</v>
      </c>
      <c r="N104" s="187"/>
      <c r="O104" s="189"/>
    </row>
    <row r="105" spans="2:15">
      <c r="B105" s="59" t="s">
        <v>288</v>
      </c>
      <c r="C105" s="104">
        <f>SUM(C103:C104)</f>
        <v>3.23</v>
      </c>
      <c r="D105" s="67">
        <f t="shared" si="121"/>
        <v>2.2511848341232226E-3</v>
      </c>
      <c r="E105" s="27">
        <f t="shared" ref="E105:F105" si="139">SUM(E103:E104)</f>
        <v>0</v>
      </c>
      <c r="F105" s="104">
        <f t="shared" si="139"/>
        <v>4.72</v>
      </c>
      <c r="G105" s="184">
        <f t="shared" si="122"/>
        <v>3.1603827277049057E-3</v>
      </c>
      <c r="H105" s="104">
        <f>SUM(H103:H104)</f>
        <v>3.0644</v>
      </c>
      <c r="I105" s="104">
        <f>SUM(I103:I104)</f>
        <v>5.3493000000000004</v>
      </c>
      <c r="J105" s="184">
        <f t="shared" si="123"/>
        <v>3.8772877178994674E-3</v>
      </c>
      <c r="K105" s="26">
        <f t="shared" si="137"/>
        <v>2.2849000000000004</v>
      </c>
      <c r="L105" s="55">
        <f t="shared" si="138"/>
        <v>0.74562720271505034</v>
      </c>
      <c r="M105" s="185">
        <f t="shared" si="126"/>
        <v>1.1333262711864409</v>
      </c>
      <c r="N105" s="187"/>
      <c r="O105" s="190"/>
    </row>
    <row r="106" spans="2:15" s="259" customFormat="1">
      <c r="B106" s="268"/>
      <c r="C106" s="284"/>
      <c r="D106" s="269"/>
      <c r="E106" s="270"/>
      <c r="F106" s="284"/>
      <c r="G106" s="271"/>
      <c r="H106" s="284"/>
      <c r="I106" s="284"/>
      <c r="J106" s="271"/>
      <c r="K106" s="202"/>
      <c r="L106" s="206"/>
      <c r="M106" s="272"/>
      <c r="N106" s="187"/>
      <c r="O106" s="190"/>
    </row>
    <row r="107" spans="2:15" ht="15.75" customHeight="1">
      <c r="B107" s="196" t="s">
        <v>212</v>
      </c>
      <c r="C107" s="286"/>
      <c r="D107" s="274"/>
      <c r="E107" s="274"/>
      <c r="F107" s="274"/>
      <c r="G107" s="274"/>
      <c r="H107" s="274"/>
      <c r="I107" s="274"/>
      <c r="J107" s="274"/>
      <c r="K107" s="274"/>
      <c r="L107" s="274"/>
      <c r="M107" s="275"/>
      <c r="N107" s="187"/>
      <c r="O107" s="188"/>
    </row>
    <row r="108" spans="2:15">
      <c r="B108" s="20" t="s">
        <v>213</v>
      </c>
      <c r="C108" s="105">
        <v>4.3099999999999996</v>
      </c>
      <c r="D108" s="66">
        <f t="shared" ref="D108:D111" si="140">C108/$C$7</f>
        <v>3.003902982994145E-3</v>
      </c>
      <c r="E108" s="20"/>
      <c r="F108" s="106">
        <v>10.1</v>
      </c>
      <c r="G108" s="182">
        <f t="shared" ref="G108:G111" si="141">F108/$F$7</f>
        <v>6.7626833791990569E-3</v>
      </c>
      <c r="H108" s="296">
        <v>4.09</v>
      </c>
      <c r="I108" s="56">
        <v>7.36</v>
      </c>
      <c r="J108" s="182">
        <f t="shared" ref="J108:J111" si="142">I108/$I$7</f>
        <v>5.3346863334903776E-3</v>
      </c>
      <c r="K108" s="105">
        <f t="shared" ref="K108" si="143">I108-H108</f>
        <v>3.2700000000000005</v>
      </c>
      <c r="L108" s="183">
        <f t="shared" ref="L108" si="144">K108/H108</f>
        <v>0.79951100244498796</v>
      </c>
      <c r="M108" s="183">
        <f t="shared" ref="M108:M111" si="145">I108/F108</f>
        <v>0.7287128712871288</v>
      </c>
      <c r="N108" s="187"/>
      <c r="O108" s="189"/>
    </row>
    <row r="109" spans="2:15">
      <c r="B109" s="20" t="s">
        <v>214</v>
      </c>
      <c r="C109" s="105">
        <v>5.39</v>
      </c>
      <c r="D109" s="66">
        <f t="shared" si="140"/>
        <v>3.7566211318650674E-3</v>
      </c>
      <c r="E109" s="20"/>
      <c r="F109" s="106">
        <v>5.05</v>
      </c>
      <c r="G109" s="182">
        <f t="shared" si="141"/>
        <v>3.3813416895995285E-3</v>
      </c>
      <c r="H109" s="296">
        <v>5.22</v>
      </c>
      <c r="I109" s="106">
        <v>6.48</v>
      </c>
      <c r="J109" s="182">
        <f t="shared" si="142"/>
        <v>4.696843402312181E-3</v>
      </c>
      <c r="K109" s="105">
        <f>I109-H109</f>
        <v>1.2600000000000007</v>
      </c>
      <c r="L109" s="183">
        <f>K109/H109</f>
        <v>0.24137931034482774</v>
      </c>
      <c r="M109" s="183">
        <f t="shared" si="145"/>
        <v>1.2831683168316832</v>
      </c>
      <c r="N109" s="187"/>
      <c r="O109" s="189"/>
    </row>
    <row r="110" spans="2:15">
      <c r="B110" s="237" t="s">
        <v>215</v>
      </c>
      <c r="C110" s="20">
        <v>3.32</v>
      </c>
      <c r="D110" s="66">
        <f t="shared" si="140"/>
        <v>2.3139113465291327E-3</v>
      </c>
      <c r="E110" s="20"/>
      <c r="F110" s="56">
        <v>4.3899999999999997</v>
      </c>
      <c r="G110" s="182">
        <f t="shared" si="141"/>
        <v>2.9394237658102833E-3</v>
      </c>
      <c r="H110" s="296">
        <v>3.08</v>
      </c>
      <c r="I110" s="106">
        <v>3.15</v>
      </c>
      <c r="J110" s="182">
        <f t="shared" si="142"/>
        <v>2.2831877650128654E-3</v>
      </c>
      <c r="K110" s="105">
        <f t="shared" ref="K110" si="146">I110-H110</f>
        <v>6.999999999999984E-2</v>
      </c>
      <c r="L110" s="183">
        <f t="shared" ref="L110" si="147">K110/H110</f>
        <v>2.2727272727272676E-2</v>
      </c>
      <c r="M110" s="183">
        <f t="shared" si="145"/>
        <v>0.71753986332574038</v>
      </c>
      <c r="N110" s="187"/>
      <c r="O110" s="189"/>
    </row>
    <row r="111" spans="2:15">
      <c r="B111" s="27" t="s">
        <v>124</v>
      </c>
      <c r="C111" s="104">
        <f>SUM(C108:C110)</f>
        <v>13.02</v>
      </c>
      <c r="D111" s="67">
        <f t="shared" si="140"/>
        <v>9.0744354613883447E-3</v>
      </c>
      <c r="E111" s="27"/>
      <c r="F111" s="25">
        <f>SUM(F108:F110)</f>
        <v>19.54</v>
      </c>
      <c r="G111" s="184">
        <f t="shared" si="141"/>
        <v>1.3083448834608869E-2</v>
      </c>
      <c r="H111" s="74">
        <f>SUM(H108:H110)</f>
        <v>12.389999999999999</v>
      </c>
      <c r="I111" s="26">
        <f>SUM(I108:I110)</f>
        <v>16.989999999999998</v>
      </c>
      <c r="J111" s="184">
        <f t="shared" si="142"/>
        <v>1.2314717500815421E-2</v>
      </c>
      <c r="K111" s="104">
        <f t="shared" ref="K111" si="148">I111-H111</f>
        <v>4.5999999999999996</v>
      </c>
      <c r="L111" s="185">
        <f t="shared" ref="L111" si="149">K111/H111</f>
        <v>0.37126715092816787</v>
      </c>
      <c r="M111" s="185">
        <f t="shared" si="145"/>
        <v>0.86949846468781977</v>
      </c>
      <c r="N111" s="187"/>
      <c r="O111" s="190"/>
    </row>
    <row r="114" spans="3:3">
      <c r="C114" s="287"/>
    </row>
    <row r="115" spans="3:3">
      <c r="C115" s="32"/>
    </row>
    <row r="116" spans="3:3">
      <c r="C116" s="32"/>
    </row>
    <row r="117" spans="3:3">
      <c r="C117" s="32"/>
    </row>
  </sheetData>
  <mergeCells count="72">
    <mergeCell ref="E77:E78"/>
    <mergeCell ref="F77:F78"/>
    <mergeCell ref="G77:G78"/>
    <mergeCell ref="I77:I78"/>
    <mergeCell ref="J77:J78"/>
    <mergeCell ref="H77:H78"/>
    <mergeCell ref="B90:B91"/>
    <mergeCell ref="B77:B78"/>
    <mergeCell ref="C77:C78"/>
    <mergeCell ref="D77:D78"/>
    <mergeCell ref="C90:C91"/>
    <mergeCell ref="D90:D91"/>
    <mergeCell ref="K90:L90"/>
    <mergeCell ref="M90:M91"/>
    <mergeCell ref="H90:H91"/>
    <mergeCell ref="O3:O4"/>
    <mergeCell ref="O11:O12"/>
    <mergeCell ref="O32:O33"/>
    <mergeCell ref="O40:O41"/>
    <mergeCell ref="K3:L3"/>
    <mergeCell ref="I3:I4"/>
    <mergeCell ref="J3:J4"/>
    <mergeCell ref="K77:L77"/>
    <mergeCell ref="M77:N77"/>
    <mergeCell ref="O77:O78"/>
    <mergeCell ref="H3:H4"/>
    <mergeCell ref="E90:E91"/>
    <mergeCell ref="F90:F91"/>
    <mergeCell ref="G90:G91"/>
    <mergeCell ref="I90:I91"/>
    <mergeCell ref="J90:J91"/>
    <mergeCell ref="E60:E64"/>
    <mergeCell ref="E53:E55"/>
    <mergeCell ref="K40:L40"/>
    <mergeCell ref="M40:N40"/>
    <mergeCell ref="J11:J12"/>
    <mergeCell ref="K11:L11"/>
    <mergeCell ref="M11:N11"/>
    <mergeCell ref="M32:N32"/>
    <mergeCell ref="E11:E12"/>
    <mergeCell ref="I11:I12"/>
    <mergeCell ref="F32:F33"/>
    <mergeCell ref="I32:I33"/>
    <mergeCell ref="J32:J33"/>
    <mergeCell ref="K32:L32"/>
    <mergeCell ref="H32:H33"/>
    <mergeCell ref="H11:H12"/>
    <mergeCell ref="B40:B41"/>
    <mergeCell ref="F40:F41"/>
    <mergeCell ref="I40:I41"/>
    <mergeCell ref="J40:J41"/>
    <mergeCell ref="D40:D41"/>
    <mergeCell ref="G40:G41"/>
    <mergeCell ref="E40:E50"/>
    <mergeCell ref="C40:C41"/>
    <mergeCell ref="H40:H41"/>
    <mergeCell ref="B32:B33"/>
    <mergeCell ref="B3:B4"/>
    <mergeCell ref="B11:B12"/>
    <mergeCell ref="F11:F12"/>
    <mergeCell ref="G11:G12"/>
    <mergeCell ref="D11:D12"/>
    <mergeCell ref="C3:C4"/>
    <mergeCell ref="D3:D4"/>
    <mergeCell ref="E3:E4"/>
    <mergeCell ref="F3:F4"/>
    <mergeCell ref="G3:G4"/>
    <mergeCell ref="D32:D33"/>
    <mergeCell ref="E32:E33"/>
    <mergeCell ref="G32:G33"/>
    <mergeCell ref="C11:C12"/>
    <mergeCell ref="C32:C33"/>
  </mergeCells>
  <conditionalFormatting sqref="O108:O111 O65">
    <cfRule type="cellIs" dxfId="19" priority="4" operator="greaterThan">
      <formula>0.5</formula>
    </cfRule>
  </conditionalFormatting>
  <conditionalFormatting sqref="O92:O106 M92:M106">
    <cfRule type="cellIs" dxfId="18" priority="3" operator="greaterThan">
      <formula>0.85</formula>
    </cfRule>
  </conditionalFormatting>
  <conditionalFormatting sqref="M108:M111">
    <cfRule type="cellIs" dxfId="17" priority="2" operator="greaterThan">
      <formula>0.5</formula>
    </cfRule>
  </conditionalFormatting>
  <pageMargins left="0.5" right="0" top="1.5" bottom="0" header="0" footer="0"/>
  <pageSetup scale="71" orientation="landscape" r:id="rId1"/>
  <rowBreaks count="2" manualBreakCount="2">
    <brk id="38" min="1" max="14" man="1"/>
    <brk id="75" min="1" max="14" man="1"/>
  </rowBreaks>
</worksheet>
</file>

<file path=xl/worksheets/sheet7.xml><?xml version="1.0" encoding="utf-8"?>
<worksheet xmlns="http://schemas.openxmlformats.org/spreadsheetml/2006/main" xmlns:r="http://schemas.openxmlformats.org/officeDocument/2006/relationships">
  <dimension ref="A1:N121"/>
  <sheetViews>
    <sheetView view="pageBreakPreview" zoomScaleSheetLayoutView="100" workbookViewId="0">
      <selection activeCell="H51" sqref="H51"/>
    </sheetView>
  </sheetViews>
  <sheetFormatPr defaultRowHeight="15"/>
  <cols>
    <col min="2" max="2" width="27" customWidth="1"/>
    <col min="3" max="3" width="10" style="177" customWidth="1"/>
    <col min="4" max="4" width="11.7109375" style="69" customWidth="1"/>
    <col min="5" max="5" width="11.7109375" customWidth="1"/>
    <col min="6" max="6" width="2" hidden="1" customWidth="1"/>
    <col min="7" max="7" width="18" customWidth="1"/>
    <col min="8" max="8" width="14.85546875" customWidth="1"/>
    <col min="9" max="9" width="11.7109375" customWidth="1"/>
    <col min="10" max="10" width="10.7109375" customWidth="1"/>
    <col min="11" max="11" width="11.28515625" customWidth="1"/>
    <col min="12" max="12" width="11.5703125" customWidth="1"/>
    <col min="13" max="13" width="13.28515625" customWidth="1"/>
    <col min="14" max="14" width="65.5703125" customWidth="1"/>
  </cols>
  <sheetData>
    <row r="1" spans="1:14">
      <c r="B1" s="36" t="s">
        <v>273</v>
      </c>
      <c r="C1" s="36"/>
    </row>
    <row r="2" spans="1:14">
      <c r="K2" s="36" t="s">
        <v>144</v>
      </c>
    </row>
    <row r="3" spans="1:14" s="36" customFormat="1" ht="15" customHeight="1">
      <c r="B3" s="307" t="s">
        <v>145</v>
      </c>
      <c r="C3" s="317" t="s">
        <v>289</v>
      </c>
      <c r="D3" s="349" t="str">
        <f>'PU Wise OWE'!$B$7</f>
        <v>Actuals upto Feb'23</v>
      </c>
      <c r="E3" s="317" t="s">
        <v>167</v>
      </c>
      <c r="F3" s="317"/>
      <c r="G3" s="366" t="str">
        <f>'PU Wise OWE'!$B$5</f>
        <v>RG 2023-24</v>
      </c>
      <c r="H3" s="317" t="s">
        <v>306</v>
      </c>
      <c r="I3" s="349" t="str">
        <f>'PU Wise OWE'!B8</f>
        <v>Actuals upto Feb'24</v>
      </c>
      <c r="J3" s="317" t="s">
        <v>199</v>
      </c>
      <c r="K3" s="347" t="s">
        <v>141</v>
      </c>
      <c r="L3" s="347"/>
      <c r="M3" s="345" t="s">
        <v>301</v>
      </c>
      <c r="N3" s="369"/>
    </row>
    <row r="4" spans="1:14" ht="15.6" customHeight="1">
      <c r="A4" s="31"/>
      <c r="B4" s="308"/>
      <c r="C4" s="318"/>
      <c r="D4" s="318"/>
      <c r="E4" s="318"/>
      <c r="F4" s="318"/>
      <c r="G4" s="308"/>
      <c r="H4" s="318"/>
      <c r="I4" s="318"/>
      <c r="J4" s="318"/>
      <c r="K4" s="19" t="s">
        <v>139</v>
      </c>
      <c r="L4" s="18" t="s">
        <v>140</v>
      </c>
      <c r="M4" s="345"/>
      <c r="N4" s="369"/>
    </row>
    <row r="5" spans="1:14">
      <c r="A5" s="31"/>
      <c r="B5" s="61" t="s">
        <v>142</v>
      </c>
      <c r="C5" s="22">
        <v>4575.6000000000004</v>
      </c>
      <c r="D5" s="70">
        <f>ROUND('PU Wise OWE'!$AD$128/10000,2)</f>
        <v>840.24</v>
      </c>
      <c r="E5" s="66">
        <f>D5/D7</f>
        <v>0.63303498779495526</v>
      </c>
      <c r="F5" s="66"/>
      <c r="G5" s="22">
        <f>ROUND('PU Wise OWE'!$AD$126/10000,2)</f>
        <v>986.57</v>
      </c>
      <c r="H5" s="66">
        <f>G5/G7</f>
        <v>0.66058025162538758</v>
      </c>
      <c r="I5" s="23">
        <f>ROUND('PU Wise OWE'!$AD$129/10000,2)</f>
        <v>910.43</v>
      </c>
      <c r="J5" s="24">
        <f>I5/$I$7</f>
        <v>0.66635682290599285</v>
      </c>
      <c r="K5" s="22">
        <f>I5-D5</f>
        <v>70.189999999999941</v>
      </c>
      <c r="L5" s="52">
        <f>K5/D5</f>
        <v>8.3535656479101134E-2</v>
      </c>
      <c r="M5" s="52">
        <f>I5/G5</f>
        <v>0.92282351987187927</v>
      </c>
    </row>
    <row r="6" spans="1:14">
      <c r="A6" s="31"/>
      <c r="B6" s="78" t="s">
        <v>138</v>
      </c>
      <c r="C6" s="21">
        <v>3242.41</v>
      </c>
      <c r="D6" s="70">
        <f>D7-D5</f>
        <v>487.07999999999993</v>
      </c>
      <c r="E6" s="66">
        <f>D6/D7</f>
        <v>0.36696501220504474</v>
      </c>
      <c r="F6" s="66"/>
      <c r="G6" s="21">
        <f t="shared" ref="G6:I6" si="0">G7-G5</f>
        <v>506.91999999999996</v>
      </c>
      <c r="H6" s="66">
        <f>G6/G7</f>
        <v>0.33941974837461247</v>
      </c>
      <c r="I6" s="21">
        <f t="shared" si="0"/>
        <v>455.85</v>
      </c>
      <c r="J6" s="24">
        <f t="shared" ref="J6:J7" si="1">I6/$I$7</f>
        <v>0.33364317709400709</v>
      </c>
      <c r="K6" s="22">
        <f>I6-D6</f>
        <v>-31.229999999999905</v>
      </c>
      <c r="L6" s="52">
        <f>K6/D6</f>
        <v>-6.4116777531411498E-2</v>
      </c>
      <c r="M6" s="52">
        <f>I6/G6</f>
        <v>0.89925432020831697</v>
      </c>
    </row>
    <row r="7" spans="1:14">
      <c r="A7" s="31"/>
      <c r="B7" s="27" t="s">
        <v>165</v>
      </c>
      <c r="C7" s="104">
        <f>SUM(C5:C6)</f>
        <v>7818.01</v>
      </c>
      <c r="D7" s="71">
        <f>ROUND('PU Wise OWE'!BK128/10000,2)</f>
        <v>1327.32</v>
      </c>
      <c r="E7" s="67">
        <f>SUM(E5:E6)</f>
        <v>1</v>
      </c>
      <c r="F7" s="67"/>
      <c r="G7" s="26">
        <f>ROUND('PU Wise OWE'!BK126/10000,2)</f>
        <v>1493.49</v>
      </c>
      <c r="H7" s="67">
        <f>SUM(H5:H6)</f>
        <v>1</v>
      </c>
      <c r="I7" s="25">
        <f>ROUND('PU Wise OWE'!BK129/10000,2)</f>
        <v>1366.28</v>
      </c>
      <c r="J7" s="54">
        <f t="shared" si="1"/>
        <v>1</v>
      </c>
      <c r="K7" s="26">
        <f>I7-D7</f>
        <v>38.960000000000036</v>
      </c>
      <c r="L7" s="55">
        <f>K7/D7</f>
        <v>2.9352379230328813E-2</v>
      </c>
      <c r="M7" s="52">
        <f>I7/G7</f>
        <v>0.914823668052682</v>
      </c>
    </row>
    <row r="8" spans="1:14">
      <c r="A8" s="31"/>
      <c r="B8" s="32"/>
      <c r="C8" s="32"/>
      <c r="D8" s="72"/>
      <c r="E8" s="33"/>
      <c r="F8" s="33"/>
      <c r="G8" s="34"/>
      <c r="H8" s="34"/>
      <c r="I8" s="31"/>
      <c r="J8" s="31"/>
      <c r="K8" s="34"/>
      <c r="L8" s="31"/>
    </row>
    <row r="9" spans="1:14" ht="14.45" customHeight="1">
      <c r="A9" s="31"/>
      <c r="D9" s="72"/>
      <c r="E9" s="33"/>
      <c r="F9" s="33"/>
      <c r="G9" s="34"/>
      <c r="H9" s="34"/>
      <c r="I9" s="31"/>
      <c r="J9" s="31"/>
      <c r="K9" s="34"/>
      <c r="L9" s="31"/>
    </row>
    <row r="10" spans="1:14">
      <c r="A10" s="31"/>
      <c r="B10" s="62" t="s">
        <v>166</v>
      </c>
      <c r="C10" s="62"/>
      <c r="D10" s="73"/>
      <c r="E10" s="63"/>
      <c r="F10" s="63"/>
      <c r="G10" s="63"/>
      <c r="H10" s="63"/>
      <c r="I10" s="63"/>
      <c r="J10" s="63"/>
      <c r="K10" s="36" t="s">
        <v>144</v>
      </c>
    </row>
    <row r="11" spans="1:14" ht="15" customHeight="1">
      <c r="A11" s="31"/>
      <c r="B11" s="313"/>
      <c r="C11" s="313" t="s">
        <v>289</v>
      </c>
      <c r="D11" s="339" t="str">
        <f>'PU Wise OWE'!$B$7</f>
        <v>Actuals upto Feb'23</v>
      </c>
      <c r="E11" s="313" t="s">
        <v>167</v>
      </c>
      <c r="F11" s="313"/>
      <c r="G11" s="367" t="str">
        <f>'PU Wise OWE'!$B$5</f>
        <v>RG 2023-24</v>
      </c>
      <c r="H11" s="313" t="s">
        <v>306</v>
      </c>
      <c r="I11" s="339" t="str">
        <f>'PU Wise OWE'!B8</f>
        <v>Actuals upto Feb'24</v>
      </c>
      <c r="J11" s="313" t="s">
        <v>199</v>
      </c>
      <c r="K11" s="340" t="s">
        <v>141</v>
      </c>
      <c r="L11" s="340"/>
      <c r="M11" s="346" t="s">
        <v>301</v>
      </c>
      <c r="N11" s="369" t="s">
        <v>202</v>
      </c>
    </row>
    <row r="12" spans="1:14" ht="17.25" customHeight="1">
      <c r="A12" s="31"/>
      <c r="B12" s="314"/>
      <c r="C12" s="314"/>
      <c r="D12" s="314"/>
      <c r="E12" s="314"/>
      <c r="F12" s="314"/>
      <c r="G12" s="368"/>
      <c r="H12" s="314"/>
      <c r="I12" s="314"/>
      <c r="J12" s="314"/>
      <c r="K12" s="64" t="s">
        <v>139</v>
      </c>
      <c r="L12" s="65" t="s">
        <v>140</v>
      </c>
      <c r="M12" s="346"/>
      <c r="N12" s="369"/>
    </row>
    <row r="13" spans="1:14">
      <c r="A13" s="31"/>
      <c r="B13" s="20" t="s">
        <v>146</v>
      </c>
      <c r="C13" s="105">
        <v>2522.8000000000002</v>
      </c>
      <c r="D13" s="70">
        <f>ROUND('PU Wise OWE'!$C$128/10000,2)</f>
        <v>392.71</v>
      </c>
      <c r="E13" s="66">
        <f>D13/$D$7</f>
        <v>0.29586685953650965</v>
      </c>
      <c r="F13" s="21"/>
      <c r="G13" s="22">
        <f>ROUND('PU Wise OWE'!$C$126/10000,2)</f>
        <v>430.36</v>
      </c>
      <c r="H13" s="24">
        <f>G13/$G$7</f>
        <v>0.28815726921506002</v>
      </c>
      <c r="I13" s="23">
        <f>ROUND('PU Wise OWE'!$C$129/10000,2)</f>
        <v>399</v>
      </c>
      <c r="J13" s="24">
        <f>I13/$I$7</f>
        <v>0.29203384372163832</v>
      </c>
      <c r="K13" s="22">
        <f t="shared" ref="K13:K28" si="2">I13-D13</f>
        <v>6.2900000000000205</v>
      </c>
      <c r="L13" s="52">
        <f t="shared" ref="L13:L28" si="3">K13/D13</f>
        <v>1.6016908151052993E-2</v>
      </c>
      <c r="M13" s="52">
        <f>I13/G13</f>
        <v>0.9271307742355237</v>
      </c>
    </row>
    <row r="14" spans="1:14">
      <c r="A14" s="31"/>
      <c r="B14" s="20" t="s">
        <v>147</v>
      </c>
      <c r="C14" s="105">
        <v>441.91</v>
      </c>
      <c r="D14" s="70">
        <f>ROUND('PU Wise OWE'!$D$128/10000,2)</f>
        <v>153.34</v>
      </c>
      <c r="E14" s="66">
        <f t="shared" ref="E14:E27" si="4">D14/$D$7</f>
        <v>0.11552602236084743</v>
      </c>
      <c r="F14" s="21"/>
      <c r="G14" s="22">
        <f>ROUND('PU Wise OWE'!$D$126/10000,2)</f>
        <v>219.75</v>
      </c>
      <c r="H14" s="24">
        <f t="shared" ref="H14:H27" si="5">G14/$G$7</f>
        <v>0.14713858144346464</v>
      </c>
      <c r="I14" s="23">
        <f>ROUND('PU Wise OWE'!$D$129/10000,2)</f>
        <v>190.53</v>
      </c>
      <c r="J14" s="24">
        <f t="shared" ref="J14:J28" si="6">I14/$I$7</f>
        <v>0.13945164973504701</v>
      </c>
      <c r="K14" s="22">
        <f t="shared" si="2"/>
        <v>37.19</v>
      </c>
      <c r="L14" s="52">
        <f t="shared" si="3"/>
        <v>0.24253293335072387</v>
      </c>
      <c r="M14" s="52">
        <f t="shared" ref="M14:M27" si="7">I14/G14</f>
        <v>0.86703071672354948</v>
      </c>
    </row>
    <row r="15" spans="1:14">
      <c r="B15" s="23" t="s">
        <v>168</v>
      </c>
      <c r="C15" s="22">
        <v>98.2</v>
      </c>
      <c r="D15" s="70">
        <f>ROUND('PU Wise OWE'!$E$128/10000,2)</f>
        <v>17.07</v>
      </c>
      <c r="E15" s="66">
        <f t="shared" si="4"/>
        <v>1.286050085887352E-2</v>
      </c>
      <c r="F15" s="21"/>
      <c r="G15" s="22">
        <f>ROUND('PU Wise OWE'!$E$126/10000,2)</f>
        <v>17.13</v>
      </c>
      <c r="H15" s="24">
        <f t="shared" si="5"/>
        <v>1.1469778840166322E-2</v>
      </c>
      <c r="I15" s="23">
        <f>ROUND('PU Wise OWE'!$E$129/10000,2)</f>
        <v>16.98</v>
      </c>
      <c r="J15" s="24">
        <f t="shared" si="6"/>
        <v>1.2427906432063707E-2</v>
      </c>
      <c r="K15" s="22">
        <f t="shared" si="2"/>
        <v>-8.9999999999999858E-2</v>
      </c>
      <c r="L15" s="52">
        <f t="shared" si="3"/>
        <v>-5.2724077328646663E-3</v>
      </c>
      <c r="M15" s="52">
        <f t="shared" si="7"/>
        <v>0.99124343257443093</v>
      </c>
    </row>
    <row r="16" spans="1:14">
      <c r="B16" s="23" t="s">
        <v>169</v>
      </c>
      <c r="C16" s="22">
        <v>264.85000000000002</v>
      </c>
      <c r="D16" s="70">
        <f>ROUND('PU Wise OWE'!$F$128/10000,2)</f>
        <v>53.71</v>
      </c>
      <c r="E16" s="66">
        <f t="shared" si="4"/>
        <v>4.0464997137088274E-2</v>
      </c>
      <c r="F16" s="21"/>
      <c r="G16" s="22">
        <f>ROUND('PU Wise OWE'!$F$126/10000,2)</f>
        <v>59.58</v>
      </c>
      <c r="H16" s="24">
        <f t="shared" si="5"/>
        <v>3.9893136211156414E-2</v>
      </c>
      <c r="I16" s="23">
        <f>ROUND('PU Wise OWE'!$F$129/10000,2)</f>
        <v>55.53</v>
      </c>
      <c r="J16" s="24">
        <f t="shared" si="6"/>
        <v>4.0643206370582899E-2</v>
      </c>
      <c r="K16" s="22">
        <f t="shared" si="2"/>
        <v>1.8200000000000003</v>
      </c>
      <c r="L16" s="52">
        <f t="shared" si="3"/>
        <v>3.3885682368274071E-2</v>
      </c>
      <c r="M16" s="52">
        <f t="shared" si="7"/>
        <v>0.9320241691842901</v>
      </c>
    </row>
    <row r="17" spans="1:14">
      <c r="B17" s="23" t="s">
        <v>170</v>
      </c>
      <c r="C17" s="22">
        <v>134.78</v>
      </c>
      <c r="D17" s="70">
        <f>ROUND('PU Wise OWE'!$G$128/10000,2)</f>
        <v>22.98</v>
      </c>
      <c r="E17" s="66">
        <f t="shared" si="4"/>
        <v>1.7313081999819187E-2</v>
      </c>
      <c r="F17" s="21"/>
      <c r="G17" s="22">
        <f>ROUND('PU Wise OWE'!$G$126/10000,2)</f>
        <v>26.6</v>
      </c>
      <c r="H17" s="24">
        <f t="shared" si="5"/>
        <v>1.7810631473930191E-2</v>
      </c>
      <c r="I17" s="23">
        <f>ROUND('PU Wise OWE'!$G$129/10000,2)</f>
        <v>25.02</v>
      </c>
      <c r="J17" s="24">
        <f t="shared" si="6"/>
        <v>1.8312498170214013E-2</v>
      </c>
      <c r="K17" s="22">
        <f t="shared" si="2"/>
        <v>2.0399999999999991</v>
      </c>
      <c r="L17" s="52">
        <f t="shared" si="3"/>
        <v>8.8772845953002569E-2</v>
      </c>
      <c r="M17" s="52">
        <f t="shared" si="7"/>
        <v>0.94060150375939844</v>
      </c>
    </row>
    <row r="18" spans="1:14">
      <c r="A18" s="31"/>
      <c r="B18" s="20" t="s">
        <v>148</v>
      </c>
      <c r="C18" s="105">
        <v>247.05</v>
      </c>
      <c r="D18" s="70">
        <f>ROUND('PU Wise OWE'!$H$128/10000,2)</f>
        <v>52.31</v>
      </c>
      <c r="E18" s="66">
        <f t="shared" si="4"/>
        <v>3.9410240183226357E-2</v>
      </c>
      <c r="F18" s="21"/>
      <c r="G18" s="22">
        <f>ROUND('PU Wise OWE'!$H$126/10000,2)</f>
        <v>67.36</v>
      </c>
      <c r="H18" s="24">
        <f t="shared" si="5"/>
        <v>4.5102411130975101E-2</v>
      </c>
      <c r="I18" s="23">
        <f>ROUND('PU Wise OWE'!$H$129/10000,2)</f>
        <v>59.79</v>
      </c>
      <c r="J18" s="24">
        <f t="shared" si="6"/>
        <v>4.3761161694528206E-2</v>
      </c>
      <c r="K18" s="22">
        <f t="shared" si="2"/>
        <v>7.4799999999999969</v>
      </c>
      <c r="L18" s="52">
        <f t="shared" si="3"/>
        <v>0.14299369145478869</v>
      </c>
      <c r="M18" s="52">
        <f t="shared" si="7"/>
        <v>0.88761876484560565</v>
      </c>
    </row>
    <row r="19" spans="1:14" ht="45" customHeight="1">
      <c r="A19" s="31"/>
      <c r="B19" s="56" t="s">
        <v>149</v>
      </c>
      <c r="C19" s="106">
        <v>188.24</v>
      </c>
      <c r="D19" s="70">
        <f>ROUND('PU Wise OWE'!$J$128/10000,2)</f>
        <v>37.340000000000003</v>
      </c>
      <c r="E19" s="66">
        <f t="shared" si="4"/>
        <v>2.8131874755145711E-2</v>
      </c>
      <c r="F19" s="21"/>
      <c r="G19" s="22">
        <f>ROUND('PU Wise OWE'!$J$126/10000,2)</f>
        <v>38.22</v>
      </c>
      <c r="H19" s="24">
        <f t="shared" si="5"/>
        <v>2.5591065223068116E-2</v>
      </c>
      <c r="I19" s="23">
        <f>ROUND('PU Wise OWE'!$J$129/10000,2)</f>
        <v>35.58</v>
      </c>
      <c r="J19" s="24">
        <f t="shared" si="6"/>
        <v>2.6041514184500979E-2</v>
      </c>
      <c r="K19" s="22">
        <f t="shared" si="2"/>
        <v>-1.7600000000000051</v>
      </c>
      <c r="L19" s="52">
        <f t="shared" si="3"/>
        <v>-4.7134440278521823E-2</v>
      </c>
      <c r="M19" s="52">
        <f t="shared" si="7"/>
        <v>0.93092621664050235</v>
      </c>
      <c r="N19" s="69"/>
    </row>
    <row r="20" spans="1:14">
      <c r="A20" s="31"/>
      <c r="B20" s="20" t="s">
        <v>150</v>
      </c>
      <c r="C20" s="105">
        <v>12.03</v>
      </c>
      <c r="D20" s="70">
        <f>ROUND('PU Wise OWE'!$K$128/10000,2)</f>
        <v>1.1000000000000001</v>
      </c>
      <c r="E20" s="66">
        <f t="shared" si="4"/>
        <v>8.2873760660579225E-4</v>
      </c>
      <c r="F20" s="21"/>
      <c r="G20" s="22">
        <f>ROUND('PU Wise OWE'!$K$126/10000,2)</f>
        <v>1.1299999999999999</v>
      </c>
      <c r="H20" s="24">
        <f t="shared" si="5"/>
        <v>7.5661705133613208E-4</v>
      </c>
      <c r="I20" s="23">
        <f>ROUND('PU Wise OWE'!$K$129/10000,2)</f>
        <v>0.75</v>
      </c>
      <c r="J20" s="24">
        <f t="shared" si="6"/>
        <v>5.4893579646924501E-4</v>
      </c>
      <c r="K20" s="22">
        <f t="shared" si="2"/>
        <v>-0.35000000000000009</v>
      </c>
      <c r="L20" s="52">
        <f t="shared" si="3"/>
        <v>-0.31818181818181823</v>
      </c>
      <c r="M20" s="52">
        <f t="shared" si="7"/>
        <v>0.66371681415929207</v>
      </c>
    </row>
    <row r="21" spans="1:14">
      <c r="A21" s="31"/>
      <c r="B21" s="20" t="s">
        <v>151</v>
      </c>
      <c r="C21" s="105">
        <v>48.93</v>
      </c>
      <c r="D21" s="70">
        <f>ROUND('PU Wise OWE'!$L$128/10000,2)</f>
        <v>10</v>
      </c>
      <c r="E21" s="66">
        <f t="shared" si="4"/>
        <v>7.5339782418708378E-3</v>
      </c>
      <c r="F21" s="21"/>
      <c r="G21" s="22">
        <f>ROUND('PU Wise OWE'!$L$126/10000,2)</f>
        <v>12.71</v>
      </c>
      <c r="H21" s="24">
        <f t="shared" si="5"/>
        <v>8.5102678960019829E-3</v>
      </c>
      <c r="I21" s="23">
        <f>ROUND('PU Wise OWE'!$L$129/10000,2)</f>
        <v>12.99</v>
      </c>
      <c r="J21" s="24">
        <f t="shared" si="6"/>
        <v>9.5075679948473223E-3</v>
      </c>
      <c r="K21" s="22">
        <f t="shared" si="2"/>
        <v>2.99</v>
      </c>
      <c r="L21" s="52">
        <f t="shared" si="3"/>
        <v>0.29900000000000004</v>
      </c>
      <c r="M21" s="52">
        <f t="shared" si="7"/>
        <v>1.022029897718332</v>
      </c>
      <c r="N21" s="69"/>
    </row>
    <row r="22" spans="1:14">
      <c r="A22" s="31"/>
      <c r="B22" s="20" t="s">
        <v>173</v>
      </c>
      <c r="C22" s="105">
        <v>120.4</v>
      </c>
      <c r="D22" s="70">
        <f>ROUND('PU Wise OWE'!$M$128/10000,2)</f>
        <v>24.2</v>
      </c>
      <c r="E22" s="66">
        <f t="shared" si="4"/>
        <v>1.8232227345327427E-2</v>
      </c>
      <c r="F22" s="21"/>
      <c r="G22" s="22">
        <f>ROUND('PU Wise OWE'!$M$126/10000,2)</f>
        <v>24.87</v>
      </c>
      <c r="H22" s="24">
        <f t="shared" si="5"/>
        <v>1.6652270855512928E-2</v>
      </c>
      <c r="I22" s="23">
        <f>ROUND('PU Wise OWE'!$M$129/10000,2)</f>
        <v>25.85</v>
      </c>
      <c r="J22" s="24">
        <f t="shared" si="6"/>
        <v>1.8919987118306645E-2</v>
      </c>
      <c r="K22" s="22">
        <f t="shared" si="2"/>
        <v>1.6500000000000021</v>
      </c>
      <c r="L22" s="52">
        <f t="shared" si="3"/>
        <v>6.8181818181818274E-2</v>
      </c>
      <c r="M22" s="52">
        <f t="shared" si="7"/>
        <v>1.0394049055086449</v>
      </c>
      <c r="N22" s="69"/>
    </row>
    <row r="23" spans="1:14">
      <c r="A23" s="31"/>
      <c r="B23" s="56" t="s">
        <v>152</v>
      </c>
      <c r="C23" s="106">
        <v>88.73</v>
      </c>
      <c r="D23" s="70">
        <f>ROUND('PU Wise OWE'!$P$128/10000,2)</f>
        <v>22.33</v>
      </c>
      <c r="E23" s="66">
        <f t="shared" si="4"/>
        <v>1.6823373414097578E-2</v>
      </c>
      <c r="F23" s="21"/>
      <c r="G23" s="22">
        <f>ROUND('PU Wise OWE'!$P$126/10000,2)</f>
        <v>20.96</v>
      </c>
      <c r="H23" s="24">
        <f t="shared" si="5"/>
        <v>1.4034241943367548E-2</v>
      </c>
      <c r="I23" s="23">
        <f>ROUND('PU Wise OWE'!$P$129/10000,2)</f>
        <v>20.03</v>
      </c>
      <c r="J23" s="24">
        <f t="shared" si="6"/>
        <v>1.4660245337705304E-2</v>
      </c>
      <c r="K23" s="22">
        <f t="shared" si="2"/>
        <v>-2.2999999999999972</v>
      </c>
      <c r="L23" s="52">
        <f t="shared" si="3"/>
        <v>-0.10300044782803391</v>
      </c>
      <c r="M23" s="52">
        <f t="shared" si="7"/>
        <v>0.95562977099236646</v>
      </c>
    </row>
    <row r="24" spans="1:14">
      <c r="B24" s="56" t="s">
        <v>153</v>
      </c>
      <c r="C24" s="106">
        <v>81.78</v>
      </c>
      <c r="D24" s="70">
        <f>ROUND('PU Wise OWE'!$S$128/10000,2)</f>
        <v>17.34</v>
      </c>
      <c r="E24" s="66">
        <f t="shared" si="4"/>
        <v>1.3063918271404032E-2</v>
      </c>
      <c r="F24" s="21"/>
      <c r="G24" s="22">
        <f>ROUND('PU Wise OWE'!$S$126/10000,2)</f>
        <v>18.100000000000001</v>
      </c>
      <c r="H24" s="24">
        <f t="shared" si="5"/>
        <v>1.2119264273614153E-2</v>
      </c>
      <c r="I24" s="23">
        <f>ROUND('PU Wise OWE'!$S$129/10000,2)</f>
        <v>19.03</v>
      </c>
      <c r="J24" s="24">
        <f t="shared" si="6"/>
        <v>1.3928330942412977E-2</v>
      </c>
      <c r="K24" s="22">
        <f t="shared" si="2"/>
        <v>1.6900000000000013</v>
      </c>
      <c r="L24" s="52">
        <f t="shared" si="3"/>
        <v>9.7462514417531787E-2</v>
      </c>
      <c r="M24" s="52">
        <f t="shared" si="7"/>
        <v>1.0513812154696132</v>
      </c>
      <c r="N24" s="69"/>
    </row>
    <row r="25" spans="1:14">
      <c r="B25" s="56" t="s">
        <v>154</v>
      </c>
      <c r="C25" s="106">
        <v>90.5</v>
      </c>
      <c r="D25" s="70">
        <f>ROUND('PU Wise OWE'!$T$128/10000,2)</f>
        <v>19.91</v>
      </c>
      <c r="E25" s="66">
        <f t="shared" si="4"/>
        <v>1.5000150679564839E-2</v>
      </c>
      <c r="F25" s="21"/>
      <c r="G25" s="22">
        <f>ROUND('PU Wise OWE'!$T$126/10000,2)</f>
        <v>34.659999999999997</v>
      </c>
      <c r="H25" s="24">
        <f t="shared" si="5"/>
        <v>2.3207386725053396E-2</v>
      </c>
      <c r="I25" s="23">
        <f>ROUND('PU Wise OWE'!$T$129/10000,2)</f>
        <v>34.72</v>
      </c>
      <c r="J25" s="24">
        <f t="shared" si="6"/>
        <v>2.541206780454958E-2</v>
      </c>
      <c r="K25" s="22">
        <f t="shared" si="2"/>
        <v>14.809999999999999</v>
      </c>
      <c r="L25" s="52">
        <f t="shared" si="3"/>
        <v>0.74384731290808637</v>
      </c>
      <c r="M25" s="52">
        <f t="shared" si="7"/>
        <v>1.0017311021350261</v>
      </c>
    </row>
    <row r="26" spans="1:14">
      <c r="B26" s="56" t="s">
        <v>172</v>
      </c>
      <c r="C26" s="106">
        <v>41.07</v>
      </c>
      <c r="D26" s="70">
        <f>ROUND('PU Wise OWE'!$V$128/10000,2)</f>
        <v>6.93</v>
      </c>
      <c r="E26" s="66">
        <f t="shared" si="4"/>
        <v>5.2210469216164906E-3</v>
      </c>
      <c r="F26" s="22"/>
      <c r="G26" s="22">
        <f>ROUND('PU Wise OWE'!$V$126/10000,2)</f>
        <v>7.35</v>
      </c>
      <c r="H26" s="24">
        <f t="shared" si="5"/>
        <v>4.9213586967438681E-3</v>
      </c>
      <c r="I26" s="23">
        <f>ROUND('PU Wise OWE'!$V$129/10000,2)</f>
        <v>6.43</v>
      </c>
      <c r="J26" s="24">
        <f t="shared" si="6"/>
        <v>4.7062095617296596E-3</v>
      </c>
      <c r="K26" s="22">
        <f t="shared" si="2"/>
        <v>-0.5</v>
      </c>
      <c r="L26" s="52">
        <f t="shared" si="3"/>
        <v>-7.2150072150072159E-2</v>
      </c>
      <c r="M26" s="52">
        <f t="shared" si="7"/>
        <v>0.87482993197278913</v>
      </c>
      <c r="N26" s="69"/>
    </row>
    <row r="27" spans="1:14">
      <c r="B27" s="56" t="s">
        <v>171</v>
      </c>
      <c r="C27" s="106">
        <v>169.78</v>
      </c>
      <c r="D27" s="70">
        <f>ROUND('PU Wise OWE'!$AC$128/10000,2)</f>
        <v>5.87</v>
      </c>
      <c r="E27" s="66">
        <f t="shared" si="4"/>
        <v>4.422445227978182E-3</v>
      </c>
      <c r="F27" s="22"/>
      <c r="G27" s="22">
        <f>ROUND('PU Wise OWE'!$AC$126/10000,2)</f>
        <v>4.84</v>
      </c>
      <c r="H27" s="24">
        <f t="shared" si="5"/>
        <v>3.2407314411211324E-3</v>
      </c>
      <c r="I27" s="23">
        <f>ROUND('PU Wise OWE'!$AC$129/10000,2)</f>
        <v>4.3</v>
      </c>
      <c r="J27" s="24">
        <f t="shared" si="6"/>
        <v>3.1472318997570045E-3</v>
      </c>
      <c r="K27" s="22">
        <f t="shared" si="2"/>
        <v>-1.5700000000000003</v>
      </c>
      <c r="L27" s="52">
        <f t="shared" si="3"/>
        <v>-0.26746166950596256</v>
      </c>
      <c r="M27" s="52">
        <f t="shared" si="7"/>
        <v>0.88842975206611574</v>
      </c>
    </row>
    <row r="28" spans="1:14">
      <c r="B28" s="25" t="s">
        <v>143</v>
      </c>
      <c r="C28" s="26">
        <f>SUM(C13:C27)</f>
        <v>4551.0499999999993</v>
      </c>
      <c r="D28" s="74">
        <f>SUM(D13:D27)</f>
        <v>837.14000000000021</v>
      </c>
      <c r="E28" s="54">
        <f>SUM(E13:E27)</f>
        <v>0.63069945453997545</v>
      </c>
      <c r="F28" s="26"/>
      <c r="G28" s="26">
        <f>G5</f>
        <v>986.57</v>
      </c>
      <c r="H28" s="54">
        <f t="shared" ref="H28:I28" si="8">SUM(H13:H27)</f>
        <v>0.6586050124205719</v>
      </c>
      <c r="I28" s="26">
        <f t="shared" si="8"/>
        <v>906.52999999999986</v>
      </c>
      <c r="J28" s="54">
        <f t="shared" si="6"/>
        <v>0.66350235676435276</v>
      </c>
      <c r="K28" s="26">
        <f t="shared" si="2"/>
        <v>69.389999999999645</v>
      </c>
      <c r="L28" s="55">
        <f t="shared" si="3"/>
        <v>8.2889361397137429E-2</v>
      </c>
    </row>
    <row r="29" spans="1:14">
      <c r="I29" s="68"/>
      <c r="J29" s="68"/>
    </row>
    <row r="31" spans="1:14">
      <c r="B31" s="75" t="s">
        <v>174</v>
      </c>
      <c r="C31" s="75"/>
      <c r="D31" s="76"/>
      <c r="E31" s="77"/>
      <c r="K31" t="s">
        <v>144</v>
      </c>
    </row>
    <row r="32" spans="1:14" ht="15" customHeight="1">
      <c r="B32" s="326"/>
      <c r="C32" s="361" t="s">
        <v>289</v>
      </c>
      <c r="D32" s="363" t="str">
        <f>'PU Wise OWE'!$B$7</f>
        <v>Actuals upto Feb'23</v>
      </c>
      <c r="E32" s="361" t="s">
        <v>167</v>
      </c>
      <c r="F32" s="361"/>
      <c r="G32" s="364" t="str">
        <f>'PU Wise OWE'!$B$5</f>
        <v>RG 2023-24</v>
      </c>
      <c r="H32" s="361" t="s">
        <v>306</v>
      </c>
      <c r="I32" s="363" t="str">
        <f>'PU Wise OWE'!B8</f>
        <v>Actuals upto Feb'24</v>
      </c>
      <c r="J32" s="361" t="s">
        <v>199</v>
      </c>
      <c r="K32" s="338" t="s">
        <v>141</v>
      </c>
      <c r="L32" s="338"/>
      <c r="M32" s="326" t="s">
        <v>301</v>
      </c>
      <c r="N32" s="369" t="s">
        <v>202</v>
      </c>
    </row>
    <row r="33" spans="2:14" ht="17.25" customHeight="1">
      <c r="B33" s="326"/>
      <c r="C33" s="362"/>
      <c r="D33" s="362"/>
      <c r="E33" s="362"/>
      <c r="F33" s="362"/>
      <c r="G33" s="365"/>
      <c r="H33" s="362"/>
      <c r="I33" s="362"/>
      <c r="J33" s="362"/>
      <c r="K33" s="79" t="s">
        <v>139</v>
      </c>
      <c r="L33" s="80" t="s">
        <v>140</v>
      </c>
      <c r="M33" s="326"/>
      <c r="N33" s="369"/>
    </row>
    <row r="34" spans="2:14">
      <c r="B34" s="84" t="s">
        <v>175</v>
      </c>
      <c r="C34" s="107">
        <v>10.44</v>
      </c>
      <c r="D34" s="70">
        <f>ROUND(('PU Wise OWE'!$AE$128+'PU Wise OWE'!$AF$128)/10000,2)</f>
        <v>2.2000000000000002</v>
      </c>
      <c r="E34" s="85">
        <f>D34/$D$7</f>
        <v>1.6574752132115845E-3</v>
      </c>
      <c r="F34" s="21"/>
      <c r="G34" s="22">
        <f>ROUND(('PU Wise OWE'!$AE$126+'PU Wise OWE'!$AF$126)/10000,2)</f>
        <v>2.13</v>
      </c>
      <c r="H34" s="24">
        <f t="shared" ref="H34:H37" si="9">G34/$G$7</f>
        <v>1.4261896631380189E-3</v>
      </c>
      <c r="I34" s="23">
        <f>ROUND(('PU Wise OWE'!$AE$129+'PU Wise OWE'!$AF$129)/10000,2)</f>
        <v>2.42</v>
      </c>
      <c r="J34" s="24">
        <f t="shared" ref="J34:J37" si="10">I34/$I$7</f>
        <v>1.7712328366074304E-3</v>
      </c>
      <c r="K34" s="22">
        <f>I34-D34</f>
        <v>0.21999999999999975</v>
      </c>
      <c r="L34" s="52">
        <f>K34/D34</f>
        <v>9.9999999999999881E-2</v>
      </c>
      <c r="M34" s="52">
        <f t="shared" ref="M34:M37" si="11">I34/G34</f>
        <v>1.136150234741784</v>
      </c>
      <c r="N34" s="370"/>
    </row>
    <row r="35" spans="2:14" ht="16.5" customHeight="1">
      <c r="B35" s="84" t="s">
        <v>176</v>
      </c>
      <c r="C35" s="107">
        <v>21.76</v>
      </c>
      <c r="D35" s="70">
        <f>ROUND('PU Wise OWE'!$AG$128/10000,2)</f>
        <v>2.1</v>
      </c>
      <c r="E35" s="85">
        <f t="shared" ref="E35:E37" si="12">D35/$D$7</f>
        <v>1.5821354307928761E-3</v>
      </c>
      <c r="F35" s="21"/>
      <c r="G35" s="22">
        <f>ROUND('PU Wise OWE'!$AG$126/10000,2)</f>
        <v>2.44</v>
      </c>
      <c r="H35" s="24">
        <f t="shared" si="9"/>
        <v>1.6337571727966039E-3</v>
      </c>
      <c r="I35" s="23">
        <f>ROUND('PU Wise OWE'!$AG$129/10000,2)</f>
        <v>2.85</v>
      </c>
      <c r="J35" s="24">
        <f t="shared" si="10"/>
        <v>2.085956026583131E-3</v>
      </c>
      <c r="K35" s="22">
        <f>I35-D35</f>
        <v>0.75</v>
      </c>
      <c r="L35" s="52">
        <f>K35/D35</f>
        <v>0.35714285714285715</v>
      </c>
      <c r="M35" s="52">
        <f t="shared" si="11"/>
        <v>1.168032786885246</v>
      </c>
      <c r="N35" s="370"/>
    </row>
    <row r="36" spans="2:14" ht="15.75" customHeight="1">
      <c r="B36" s="84" t="s">
        <v>177</v>
      </c>
      <c r="C36" s="107">
        <v>2.42</v>
      </c>
      <c r="D36" s="70">
        <f>ROUND('PU Wise OWE'!$AJ$128/10000,2)</f>
        <v>0.28999999999999998</v>
      </c>
      <c r="E36" s="85">
        <f t="shared" si="12"/>
        <v>2.1848536901425427E-4</v>
      </c>
      <c r="F36" s="21"/>
      <c r="G36" s="22">
        <f>ROUND('PU Wise OWE'!$AJ$126/10000,2)</f>
        <v>0.25</v>
      </c>
      <c r="H36" s="24">
        <f t="shared" si="9"/>
        <v>1.6739315295047171E-4</v>
      </c>
      <c r="I36" s="23">
        <f>ROUND('PU Wise OWE'!$AJ$129/10000,2)</f>
        <v>0.31</v>
      </c>
      <c r="J36" s="24">
        <f t="shared" si="10"/>
        <v>2.2689346254062124E-4</v>
      </c>
      <c r="K36" s="22">
        <f>I36-D36</f>
        <v>2.0000000000000018E-2</v>
      </c>
      <c r="L36" s="52">
        <f>K36/D36</f>
        <v>6.8965517241379379E-2</v>
      </c>
      <c r="M36" s="52">
        <f t="shared" si="11"/>
        <v>1.24</v>
      </c>
      <c r="N36" s="370"/>
    </row>
    <row r="37" spans="2:14">
      <c r="B37" s="25" t="s">
        <v>143</v>
      </c>
      <c r="C37" s="26">
        <v>34.619999999999997</v>
      </c>
      <c r="D37" s="74">
        <f>SUM(D34:D36)</f>
        <v>4.5900000000000007</v>
      </c>
      <c r="E37" s="86">
        <f t="shared" si="12"/>
        <v>3.4580960130187149E-3</v>
      </c>
      <c r="F37" s="26"/>
      <c r="G37" s="74">
        <f t="shared" ref="G37:I37" si="13">SUM(G34:G36)</f>
        <v>4.82</v>
      </c>
      <c r="H37" s="54">
        <f t="shared" si="9"/>
        <v>3.227339988885095E-3</v>
      </c>
      <c r="I37" s="74">
        <f t="shared" si="13"/>
        <v>5.5799999999999992</v>
      </c>
      <c r="J37" s="54">
        <f t="shared" si="10"/>
        <v>4.0840823257311818E-3</v>
      </c>
      <c r="K37" s="26">
        <f>I37-D37</f>
        <v>0.98999999999999844</v>
      </c>
      <c r="L37" s="55">
        <f>K37/D37</f>
        <v>0.21568627450980354</v>
      </c>
      <c r="M37" s="52">
        <f t="shared" si="11"/>
        <v>1.1576763485477175</v>
      </c>
    </row>
    <row r="39" spans="2:14">
      <c r="B39" s="82"/>
      <c r="C39" s="82"/>
      <c r="D39" s="83"/>
      <c r="E39" s="82"/>
      <c r="K39" t="s">
        <v>144</v>
      </c>
    </row>
    <row r="40" spans="2:14" ht="15" customHeight="1">
      <c r="B40" s="326" t="s">
        <v>158</v>
      </c>
      <c r="C40" s="361" t="s">
        <v>289</v>
      </c>
      <c r="D40" s="363" t="str">
        <f>'PU Wise OWE'!$B$7</f>
        <v>Actuals upto Feb'23</v>
      </c>
      <c r="E40" s="361" t="s">
        <v>167</v>
      </c>
      <c r="F40" s="361"/>
      <c r="G40" s="364" t="str">
        <f>'PU Wise OWE'!$B$5</f>
        <v>RG 2023-24</v>
      </c>
      <c r="H40" s="361" t="s">
        <v>306</v>
      </c>
      <c r="I40" s="363" t="str">
        <f>'PU Wise OWE'!B8</f>
        <v>Actuals upto Feb'24</v>
      </c>
      <c r="J40" s="361" t="s">
        <v>199</v>
      </c>
      <c r="K40" s="338" t="s">
        <v>141</v>
      </c>
      <c r="L40" s="338"/>
      <c r="M40" s="326" t="s">
        <v>301</v>
      </c>
      <c r="N40" s="369" t="s">
        <v>202</v>
      </c>
    </row>
    <row r="41" spans="2:14">
      <c r="B41" s="326"/>
      <c r="C41" s="362"/>
      <c r="D41" s="362"/>
      <c r="E41" s="362"/>
      <c r="F41" s="362"/>
      <c r="G41" s="365"/>
      <c r="H41" s="362"/>
      <c r="I41" s="362"/>
      <c r="J41" s="362"/>
      <c r="K41" s="79" t="s">
        <v>139</v>
      </c>
      <c r="L41" s="80" t="s">
        <v>140</v>
      </c>
      <c r="M41" s="326"/>
      <c r="N41" s="369"/>
    </row>
    <row r="42" spans="2:14">
      <c r="B42" s="27" t="s">
        <v>159</v>
      </c>
      <c r="C42" s="104">
        <v>273.47000000000003</v>
      </c>
      <c r="D42" s="70">
        <f>SUM(D43:D47)</f>
        <v>83.3</v>
      </c>
      <c r="E42" s="85">
        <f t="shared" ref="E42:E49" si="14">D42/$D$7</f>
        <v>6.2758038754784071E-2</v>
      </c>
      <c r="F42" s="97"/>
      <c r="G42" s="21">
        <f>SUM(G43:G47)</f>
        <v>38.92</v>
      </c>
      <c r="H42" s="24">
        <f t="shared" ref="H42:H49" si="15">G42/$G$7</f>
        <v>2.6059766051329439E-2</v>
      </c>
      <c r="I42" s="21">
        <f>SUM(I43:I47)</f>
        <v>38.99</v>
      </c>
      <c r="J42" s="24">
        <f t="shared" ref="J42:J49" si="16">I42/$I$7</f>
        <v>2.8537342272447818E-2</v>
      </c>
      <c r="K42" s="22">
        <f t="shared" ref="K42:K49" si="17">I42-D42</f>
        <v>-44.309999999999995</v>
      </c>
      <c r="L42" s="52">
        <f t="shared" ref="L42:L49" si="18">K42/D42</f>
        <v>-0.5319327731092437</v>
      </c>
      <c r="M42" s="52">
        <f t="shared" ref="M42:M49" si="19">I42/G42</f>
        <v>1.0017985611510791</v>
      </c>
    </row>
    <row r="43" spans="2:14">
      <c r="B43" s="57" t="s">
        <v>155</v>
      </c>
      <c r="C43" s="21">
        <v>19.690000000000001</v>
      </c>
      <c r="D43" s="70">
        <f>ROUND('PU Wise OWE'!$AK$84/10000,2)</f>
        <v>2.76</v>
      </c>
      <c r="E43" s="85">
        <f t="shared" si="14"/>
        <v>2.079377994756351E-3</v>
      </c>
      <c r="F43" s="97"/>
      <c r="G43" s="21">
        <f>ROUND('PU Wise OWE'!$AK$82/10000,2)</f>
        <v>1.96</v>
      </c>
      <c r="H43" s="24">
        <f t="shared" si="15"/>
        <v>1.3123623191316981E-3</v>
      </c>
      <c r="I43" s="21">
        <f>ROUND('PU Wise OWE'!$AK$85/10000,2)</f>
        <v>0.31</v>
      </c>
      <c r="J43" s="24">
        <f t="shared" si="16"/>
        <v>2.2689346254062124E-4</v>
      </c>
      <c r="K43" s="22">
        <f t="shared" si="17"/>
        <v>-2.4499999999999997</v>
      </c>
      <c r="L43" s="52">
        <f t="shared" si="18"/>
        <v>-0.8876811594202898</v>
      </c>
      <c r="M43" s="52">
        <f t="shared" si="19"/>
        <v>0.15816326530612246</v>
      </c>
    </row>
    <row r="44" spans="2:14">
      <c r="B44" s="58" t="s">
        <v>162</v>
      </c>
      <c r="C44" s="108">
        <v>114.4</v>
      </c>
      <c r="D44" s="70">
        <f>ROUND('PU Wise OWE'!$AR$84/10000,2)</f>
        <v>0.75</v>
      </c>
      <c r="E44" s="85">
        <f t="shared" si="14"/>
        <v>5.6504836814031279E-4</v>
      </c>
      <c r="F44" s="97"/>
      <c r="G44" s="21">
        <f>ROUND('PU Wise OWE'!$AR$82/10000,2)</f>
        <v>0.09</v>
      </c>
      <c r="H44" s="24">
        <f t="shared" si="15"/>
        <v>6.0261535062169814E-5</v>
      </c>
      <c r="I44" s="21">
        <f>ROUND('PU Wise OWE'!$AR$85/10000,2)</f>
        <v>1.24</v>
      </c>
      <c r="J44" s="24">
        <f t="shared" si="16"/>
        <v>9.0757385016248496E-4</v>
      </c>
      <c r="K44" s="22">
        <f t="shared" si="17"/>
        <v>0.49</v>
      </c>
      <c r="L44" s="52">
        <f t="shared" si="18"/>
        <v>0.65333333333333332</v>
      </c>
      <c r="M44" s="52">
        <f t="shared" si="19"/>
        <v>13.777777777777779</v>
      </c>
    </row>
    <row r="45" spans="2:14">
      <c r="B45" s="58" t="s">
        <v>163</v>
      </c>
      <c r="C45" s="108">
        <v>46.69</v>
      </c>
      <c r="D45" s="70">
        <f>ROUND('PU Wise OWE'!$AU$84/10000,2)</f>
        <v>-1.04</v>
      </c>
      <c r="E45" s="85">
        <f t="shared" si="14"/>
        <v>-7.835337371545672E-4</v>
      </c>
      <c r="F45" s="97"/>
      <c r="G45" s="21">
        <f>ROUND('PU Wise OWE'!$AU$82/10000,2)</f>
        <v>1.62</v>
      </c>
      <c r="H45" s="24">
        <f t="shared" si="15"/>
        <v>1.0847076311190568E-3</v>
      </c>
      <c r="I45" s="21">
        <f>ROUND('PU Wise OWE'!$AU$85/10000,2)</f>
        <v>1.05</v>
      </c>
      <c r="J45" s="24">
        <f t="shared" si="16"/>
        <v>7.6851011505694295E-4</v>
      </c>
      <c r="K45" s="22">
        <f t="shared" si="17"/>
        <v>2.09</v>
      </c>
      <c r="L45" s="52">
        <f t="shared" si="18"/>
        <v>-2.0096153846153846</v>
      </c>
      <c r="M45" s="52">
        <f t="shared" si="19"/>
        <v>0.64814814814814814</v>
      </c>
    </row>
    <row r="46" spans="2:14">
      <c r="B46" s="57" t="s">
        <v>160</v>
      </c>
      <c r="C46" s="21">
        <v>54.55</v>
      </c>
      <c r="D46" s="70">
        <f>ROUND('PU Wise OWE'!$AZ$84/10000,2)</f>
        <v>0</v>
      </c>
      <c r="E46" s="85">
        <f t="shared" si="14"/>
        <v>0</v>
      </c>
      <c r="F46" s="97"/>
      <c r="G46" s="21">
        <f>ROUND('PU Wise OWE'!$AZ$82/10000,2)</f>
        <v>0</v>
      </c>
      <c r="H46" s="24">
        <f t="shared" si="15"/>
        <v>0</v>
      </c>
      <c r="I46" s="21">
        <f>ROUND('PU Wise OWE'!$AZ$85/10000,2)</f>
        <v>0</v>
      </c>
      <c r="J46" s="24">
        <f t="shared" si="16"/>
        <v>0</v>
      </c>
      <c r="K46" s="22">
        <f t="shared" si="17"/>
        <v>0</v>
      </c>
      <c r="L46" s="52" t="e">
        <f t="shared" si="18"/>
        <v>#DIV/0!</v>
      </c>
      <c r="M46" s="52" t="e">
        <f t="shared" si="19"/>
        <v>#DIV/0!</v>
      </c>
    </row>
    <row r="47" spans="2:14">
      <c r="B47" s="58" t="s">
        <v>161</v>
      </c>
      <c r="C47" s="108">
        <v>38.14</v>
      </c>
      <c r="D47" s="70">
        <f>ROUND('PU Wise OWE'!$BA$84/10000,2)</f>
        <v>80.83</v>
      </c>
      <c r="E47" s="85">
        <f t="shared" si="14"/>
        <v>6.0897146129041978E-2</v>
      </c>
      <c r="F47" s="97"/>
      <c r="G47" s="21">
        <f>ROUND('PU Wise OWE'!$BA$82/10000,2)</f>
        <v>35.25</v>
      </c>
      <c r="H47" s="24">
        <f t="shared" si="15"/>
        <v>2.360243456601651E-2</v>
      </c>
      <c r="I47" s="21">
        <f>ROUND('PU Wise OWE'!$BA$85/10000,2)</f>
        <v>36.39</v>
      </c>
      <c r="J47" s="24">
        <f t="shared" si="16"/>
        <v>2.6634364844687765E-2</v>
      </c>
      <c r="K47" s="22">
        <f t="shared" si="17"/>
        <v>-44.44</v>
      </c>
      <c r="L47" s="52">
        <f t="shared" si="18"/>
        <v>-0.54979586787084</v>
      </c>
      <c r="M47" s="52">
        <f t="shared" si="19"/>
        <v>1.0323404255319149</v>
      </c>
    </row>
    <row r="48" spans="2:14">
      <c r="B48" s="59" t="s">
        <v>164</v>
      </c>
      <c r="C48" s="103">
        <v>663.48</v>
      </c>
      <c r="D48" s="70">
        <f>ROUND('PU Wise OWE'!$AM$84/10000,2)-ROUND('PU Wise OWE'!$BJ$84/10000,2)</f>
        <v>229.26</v>
      </c>
      <c r="E48" s="85">
        <f t="shared" si="14"/>
        <v>0.17272398517313081</v>
      </c>
      <c r="F48" s="97"/>
      <c r="G48" s="21">
        <f>ROUND('PU Wise OWE'!$AM$82/10000,2)-ROUND('PU Wise OWE'!$BJ$82/10000,2)</f>
        <v>253.20000000000002</v>
      </c>
      <c r="H48" s="24">
        <f t="shared" si="15"/>
        <v>0.16953578530823776</v>
      </c>
      <c r="I48" s="21">
        <f>ROUND('PU Wise OWE'!$AM$85/10000,2)-ROUND('PU Wise OWE'!$BJ$85/10000,2)</f>
        <v>195.51</v>
      </c>
      <c r="J48" s="24">
        <f t="shared" si="16"/>
        <v>0.14309658342360276</v>
      </c>
      <c r="K48" s="22">
        <f t="shared" si="17"/>
        <v>-33.75</v>
      </c>
      <c r="L48" s="52">
        <f t="shared" si="18"/>
        <v>-0.14721277152577861</v>
      </c>
      <c r="M48" s="52">
        <f t="shared" si="19"/>
        <v>0.77215639810426528</v>
      </c>
    </row>
    <row r="49" spans="2:14" s="36" customFormat="1">
      <c r="B49" s="60" t="s">
        <v>124</v>
      </c>
      <c r="C49" s="74">
        <f>C42+C48</f>
        <v>936.95</v>
      </c>
      <c r="D49" s="74">
        <f>D42+D48</f>
        <v>312.56</v>
      </c>
      <c r="E49" s="86">
        <f t="shared" si="14"/>
        <v>0.2354820239279149</v>
      </c>
      <c r="F49" s="98"/>
      <c r="G49" s="26">
        <f>G42+G48</f>
        <v>292.12</v>
      </c>
      <c r="H49" s="54">
        <f t="shared" si="15"/>
        <v>0.19559555135956719</v>
      </c>
      <c r="I49" s="26">
        <f>I42+I48</f>
        <v>234.5</v>
      </c>
      <c r="J49" s="54">
        <f t="shared" si="16"/>
        <v>0.1716339256960506</v>
      </c>
      <c r="K49" s="26">
        <f t="shared" si="17"/>
        <v>-78.06</v>
      </c>
      <c r="L49" s="55">
        <f t="shared" si="18"/>
        <v>-0.24974404914256462</v>
      </c>
      <c r="M49" s="52">
        <f t="shared" si="19"/>
        <v>0.80275229357798161</v>
      </c>
    </row>
    <row r="51" spans="2:14">
      <c r="B51" s="75" t="s">
        <v>178</v>
      </c>
      <c r="C51" s="75"/>
    </row>
    <row r="52" spans="2:14" ht="48" customHeight="1">
      <c r="B52" s="81" t="s">
        <v>179</v>
      </c>
      <c r="C52" s="109">
        <v>188.88</v>
      </c>
      <c r="D52" s="70">
        <f>ROUND('PU Wise OWE'!$AK$128/10000,2)-D43</f>
        <v>12.64</v>
      </c>
      <c r="E52" s="85">
        <f t="shared" ref="E52:E56" si="20">D52/$D$7</f>
        <v>9.5229484977247397E-3</v>
      </c>
      <c r="F52" s="335"/>
      <c r="G52" s="22">
        <f>ROUND('PU Wise OWE'!$AK$126/10000,2)-G43</f>
        <v>13.620000000000001</v>
      </c>
      <c r="H52" s="24">
        <f t="shared" ref="H52:H54" si="21">G52/$G$7</f>
        <v>9.1195789727416994E-3</v>
      </c>
      <c r="I52" s="22">
        <f>ROUND('PU Wise OWE'!$AK$129/10000,2)-I43</f>
        <v>15.999999999999998</v>
      </c>
      <c r="J52" s="24">
        <f t="shared" ref="J52:J56" si="22">I52/$I$7</f>
        <v>1.1710630324677224E-2</v>
      </c>
      <c r="K52" s="22">
        <f>I52-D52</f>
        <v>3.3599999999999977</v>
      </c>
      <c r="L52" s="52">
        <f>K52/D52</f>
        <v>0.26582278481012639</v>
      </c>
      <c r="M52" s="52">
        <f t="shared" ref="M52:M54" si="23">I52/G52</f>
        <v>1.1747430249632891</v>
      </c>
    </row>
    <row r="53" spans="2:14">
      <c r="B53" s="20" t="s">
        <v>156</v>
      </c>
      <c r="C53" s="105">
        <v>121.46</v>
      </c>
      <c r="D53" s="70">
        <f>ROUND('PU Wise OWE'!$AL$128/10000,2)</f>
        <v>18.23</v>
      </c>
      <c r="E53" s="85">
        <f t="shared" si="20"/>
        <v>1.3734442334930538E-2</v>
      </c>
      <c r="F53" s="336"/>
      <c r="G53" s="22">
        <f>ROUND('PU Wise OWE'!$AL$126/10000,2)</f>
        <v>18.55</v>
      </c>
      <c r="H53" s="24">
        <f t="shared" si="21"/>
        <v>1.2420571948925001E-2</v>
      </c>
      <c r="I53" s="23">
        <f>ROUND('PU Wise OWE'!$AL$129/10000,2)</f>
        <v>27.28</v>
      </c>
      <c r="J53" s="24">
        <f t="shared" si="22"/>
        <v>1.996662470357467E-2</v>
      </c>
      <c r="K53" s="22">
        <f>I53-D53</f>
        <v>9.0500000000000007</v>
      </c>
      <c r="L53" s="52">
        <f>K53/D53</f>
        <v>0.49643444871091608</v>
      </c>
      <c r="M53" s="52">
        <f t="shared" si="23"/>
        <v>1.4706199460916443</v>
      </c>
    </row>
    <row r="54" spans="2:14" s="36" customFormat="1">
      <c r="B54" s="25" t="s">
        <v>124</v>
      </c>
      <c r="C54" s="26">
        <f>C52+C53</f>
        <v>310.33999999999997</v>
      </c>
      <c r="D54" s="74">
        <f>SUM(D52:D53)</f>
        <v>30.87</v>
      </c>
      <c r="E54" s="86">
        <f t="shared" si="20"/>
        <v>2.3257390832655277E-2</v>
      </c>
      <c r="F54" s="337"/>
      <c r="G54" s="74">
        <f t="shared" ref="G54:I54" si="24">SUM(G52:G53)</f>
        <v>32.17</v>
      </c>
      <c r="H54" s="54">
        <f t="shared" si="21"/>
        <v>2.1540150921666702E-2</v>
      </c>
      <c r="I54" s="74">
        <f t="shared" si="24"/>
        <v>43.28</v>
      </c>
      <c r="J54" s="54">
        <f t="shared" si="22"/>
        <v>3.1677255028251895E-2</v>
      </c>
      <c r="K54" s="26">
        <f>I54-D54</f>
        <v>12.41</v>
      </c>
      <c r="L54" s="102">
        <f>K54/D54</f>
        <v>0.40200842241658569</v>
      </c>
      <c r="M54" s="52">
        <f t="shared" si="23"/>
        <v>1.3453528131799812</v>
      </c>
    </row>
    <row r="56" spans="2:14" s="36" customFormat="1">
      <c r="B56" s="78" t="s">
        <v>157</v>
      </c>
      <c r="C56" s="110">
        <v>348.19</v>
      </c>
      <c r="D56" s="71">
        <f>ROUND('PU Wise OWE'!$AO$128/10000,2)</f>
        <v>61.85</v>
      </c>
      <c r="E56" s="86">
        <f t="shared" si="20"/>
        <v>4.6597655425971135E-2</v>
      </c>
      <c r="F56" s="53"/>
      <c r="G56" s="26">
        <f>ROUND('PU Wise OWE'!$AO$126/10000,2)</f>
        <v>90.26</v>
      </c>
      <c r="H56" s="54">
        <f t="shared" ref="H56" si="25">G56/$G$7</f>
        <v>6.043562394123831E-2</v>
      </c>
      <c r="I56" s="25">
        <f>ROUND('PU Wise OWE'!$AO$129/10000,2)</f>
        <v>85.04</v>
      </c>
      <c r="J56" s="54">
        <f t="shared" si="22"/>
        <v>6.2242000175659458E-2</v>
      </c>
      <c r="K56" s="26">
        <f>I56-D56</f>
        <v>23.190000000000005</v>
      </c>
      <c r="L56" s="55">
        <f>K56/D56</f>
        <v>0.37493936944219891</v>
      </c>
      <c r="M56" s="52">
        <f t="shared" ref="M56" si="26">I56/G56</f>
        <v>0.94216707290050961</v>
      </c>
      <c r="N56" s="118"/>
    </row>
    <row r="57" spans="2:14" s="36" customFormat="1">
      <c r="B57" s="116"/>
      <c r="C57" s="117"/>
      <c r="D57" s="113"/>
      <c r="E57" s="114"/>
      <c r="F57" s="115"/>
      <c r="G57" s="91"/>
      <c r="H57" s="90"/>
      <c r="I57" s="88"/>
      <c r="J57" s="90"/>
      <c r="K57" s="26"/>
      <c r="L57" s="55"/>
      <c r="M57" s="100"/>
    </row>
    <row r="58" spans="2:14">
      <c r="C58" s="361" t="s">
        <v>289</v>
      </c>
      <c r="D58" s="363" t="str">
        <f>'PU Wise OWE'!$B$7</f>
        <v>Actuals upto Feb'23</v>
      </c>
      <c r="E58" s="361" t="s">
        <v>167</v>
      </c>
      <c r="F58" s="361"/>
      <c r="G58" s="364" t="str">
        <f>'PU Wise OWE'!$B$5</f>
        <v>RG 2023-24</v>
      </c>
      <c r="H58" s="361" t="s">
        <v>308</v>
      </c>
      <c r="I58" s="363" t="str">
        <f>'PU Wise OWE'!B8</f>
        <v>Actuals upto Feb'24</v>
      </c>
      <c r="J58" s="361" t="s">
        <v>199</v>
      </c>
      <c r="K58" s="338" t="s">
        <v>141</v>
      </c>
      <c r="L58" s="338"/>
      <c r="M58" s="326" t="s">
        <v>301</v>
      </c>
      <c r="N58" s="369" t="s">
        <v>202</v>
      </c>
    </row>
    <row r="59" spans="2:14">
      <c r="B59" s="75" t="s">
        <v>180</v>
      </c>
      <c r="C59" s="362"/>
      <c r="D59" s="362"/>
      <c r="E59" s="362"/>
      <c r="F59" s="362"/>
      <c r="G59" s="365"/>
      <c r="H59" s="362"/>
      <c r="I59" s="362"/>
      <c r="J59" s="362"/>
      <c r="K59" s="79" t="s">
        <v>139</v>
      </c>
      <c r="L59" s="80" t="s">
        <v>140</v>
      </c>
      <c r="M59" s="326"/>
      <c r="N59" s="369"/>
    </row>
    <row r="60" spans="2:14">
      <c r="B60" s="23" t="s">
        <v>181</v>
      </c>
      <c r="C60" s="22">
        <v>80.099999999999994</v>
      </c>
      <c r="D60" s="70">
        <f>ROUND('PU Wise OWE'!$AM$62/10000,2)</f>
        <v>16.91</v>
      </c>
      <c r="E60" s="85">
        <f t="shared" ref="E60:E64" si="27">D60/$D$7</f>
        <v>1.2739957207003588E-2</v>
      </c>
      <c r="F60" s="332"/>
      <c r="G60" s="22">
        <f>ROUND('PU Wise OWE'!$AM$60/10000,2)</f>
        <v>13.19</v>
      </c>
      <c r="H60" s="24" t="b">
        <f>H58=G60/$G$7</f>
        <v>0</v>
      </c>
      <c r="I60" s="23">
        <f>ROUND('PU Wise OWE'!$AM$63/10000,2)</f>
        <v>11.71</v>
      </c>
      <c r="J60" s="94">
        <f t="shared" ref="J60:J64" si="28">I60/$I$7</f>
        <v>8.570717568873145E-3</v>
      </c>
      <c r="K60" s="22">
        <f>I60-D60</f>
        <v>-5.1999999999999993</v>
      </c>
      <c r="L60" s="52">
        <f>K60/D60</f>
        <v>-0.30751034890597273</v>
      </c>
      <c r="M60" s="52">
        <f t="shared" ref="M60:M64" si="29">I60/G60</f>
        <v>0.88779378316906754</v>
      </c>
      <c r="N60" s="69"/>
    </row>
    <row r="61" spans="2:14">
      <c r="B61" s="23" t="s">
        <v>182</v>
      </c>
      <c r="C61" s="22">
        <v>21.26</v>
      </c>
      <c r="D61" s="70">
        <f>ROUND('PU Wise OWE'!$AM$95/10000,2)</f>
        <v>-0.43</v>
      </c>
      <c r="E61" s="85">
        <f t="shared" si="27"/>
        <v>-3.2396106440044602E-4</v>
      </c>
      <c r="F61" s="333"/>
      <c r="G61" s="22">
        <f>ROUND('PU Wise OWE'!$AM$93/10000,2)</f>
        <v>0.45</v>
      </c>
      <c r="H61" s="24">
        <f t="shared" ref="H61:H64" si="30">G61/$G$7</f>
        <v>3.0130767531084908E-4</v>
      </c>
      <c r="I61" s="23">
        <f>ROUND('PU Wise OWE'!$AM$96/10000,2)</f>
        <v>2.5</v>
      </c>
      <c r="J61" s="94">
        <f t="shared" si="28"/>
        <v>1.8297859882308166E-3</v>
      </c>
      <c r="K61" s="22">
        <f>I61-D61</f>
        <v>2.93</v>
      </c>
      <c r="L61" s="52">
        <f>K61/D61</f>
        <v>-6.8139534883720936</v>
      </c>
      <c r="M61" s="52">
        <f t="shared" si="29"/>
        <v>5.5555555555555554</v>
      </c>
    </row>
    <row r="62" spans="2:14">
      <c r="B62" s="23" t="s">
        <v>183</v>
      </c>
      <c r="C62" s="22">
        <v>9.89</v>
      </c>
      <c r="D62" s="70">
        <f>ROUND('PU Wise OWE'!$AN$18/10000,2)</f>
        <v>5.72</v>
      </c>
      <c r="E62" s="85">
        <f t="shared" si="27"/>
        <v>4.3094355543501191E-3</v>
      </c>
      <c r="F62" s="333"/>
      <c r="G62" s="22">
        <f>ROUND('PU Wise OWE'!$AN$16/10000,2)</f>
        <v>1.86</v>
      </c>
      <c r="H62" s="24">
        <f>G62/$G$7</f>
        <v>1.2454050579515097E-3</v>
      </c>
      <c r="I62" s="23">
        <f>ROUND('PU Wise OWE'!$AN$19/10000,2)</f>
        <v>1.99</v>
      </c>
      <c r="J62" s="94">
        <f t="shared" si="28"/>
        <v>1.4565096466317301E-3</v>
      </c>
      <c r="K62" s="22">
        <f>I62-D62</f>
        <v>-3.7299999999999995</v>
      </c>
      <c r="L62" s="52">
        <f>K62/D62</f>
        <v>-0.65209790209790208</v>
      </c>
      <c r="M62" s="52">
        <f t="shared" si="29"/>
        <v>1.0698924731182795</v>
      </c>
      <c r="N62" s="69"/>
    </row>
    <row r="63" spans="2:14">
      <c r="B63" s="23" t="s">
        <v>184</v>
      </c>
      <c r="C63" s="22">
        <v>1.64</v>
      </c>
      <c r="D63" s="70">
        <f>ROUND('PU Wise OWE'!$AN$62/10000,2)</f>
        <v>1.89</v>
      </c>
      <c r="E63" s="85">
        <f t="shared" si="27"/>
        <v>1.4239218877135883E-3</v>
      </c>
      <c r="F63" s="333"/>
      <c r="G63" s="22">
        <f>ROUND('PU Wise OWE'!$AN$60/10000,2)</f>
        <v>1.81</v>
      </c>
      <c r="H63" s="24">
        <f>G63/$G$7</f>
        <v>1.2119264273614152E-3</v>
      </c>
      <c r="I63" s="23">
        <f>ROUND('PU Wise OWE'!$AN$63/10000,2)</f>
        <v>3.81</v>
      </c>
      <c r="J63" s="94">
        <f t="shared" si="28"/>
        <v>2.7885938460637644E-3</v>
      </c>
      <c r="K63" s="22">
        <f>I63-D63</f>
        <v>1.9200000000000002</v>
      </c>
      <c r="L63" s="52">
        <f>K63/D63</f>
        <v>1.015873015873016</v>
      </c>
      <c r="M63" s="52">
        <f t="shared" si="29"/>
        <v>2.1049723756906076</v>
      </c>
    </row>
    <row r="64" spans="2:14" s="36" customFormat="1">
      <c r="B64" s="25" t="s">
        <v>124</v>
      </c>
      <c r="C64" s="26">
        <f>C60+C61+C62+C63</f>
        <v>112.89</v>
      </c>
      <c r="D64" s="74">
        <f>SUM(D60:D63)</f>
        <v>24.09</v>
      </c>
      <c r="E64" s="86">
        <f t="shared" si="27"/>
        <v>1.814935358466685E-2</v>
      </c>
      <c r="F64" s="334"/>
      <c r="G64" s="26">
        <f>SUM(G60:G63)</f>
        <v>17.309999999999999</v>
      </c>
      <c r="H64" s="54">
        <f t="shared" si="30"/>
        <v>1.1590301910290661E-2</v>
      </c>
      <c r="I64" s="26">
        <f>SUM(I60:I63)</f>
        <v>20.009999999999998</v>
      </c>
      <c r="J64" s="54">
        <f t="shared" si="28"/>
        <v>1.4645607049799454E-2</v>
      </c>
      <c r="K64" s="26">
        <f>I64-D64</f>
        <v>-4.0800000000000018</v>
      </c>
      <c r="L64" s="55">
        <f>K64/D64</f>
        <v>-0.16936488169364888</v>
      </c>
      <c r="M64" s="52">
        <f t="shared" si="29"/>
        <v>1.1559792027729636</v>
      </c>
    </row>
    <row r="66" spans="2:13">
      <c r="B66" s="75" t="s">
        <v>185</v>
      </c>
      <c r="C66" s="75"/>
    </row>
    <row r="67" spans="2:13">
      <c r="B67" s="23" t="s">
        <v>186</v>
      </c>
      <c r="C67" s="22">
        <v>1117.51</v>
      </c>
      <c r="D67" s="70">
        <f>ROUND('PU Wise OWE'!$AP$73/10000,2)</f>
        <v>0.02</v>
      </c>
      <c r="E67" s="85">
        <f t="shared" ref="E67:E69" si="31">D67/$D$7</f>
        <v>1.5067956483741677E-5</v>
      </c>
      <c r="F67" s="23"/>
      <c r="G67" s="22">
        <f>ROUND('PU Wise OWE'!$AP$71/10000,2)</f>
        <v>0</v>
      </c>
      <c r="H67" s="24">
        <f t="shared" ref="H67:H69" si="32">G67/$G$7</f>
        <v>0</v>
      </c>
      <c r="I67" s="23">
        <f>ROUND('PU Wise OWE'!$AP$74/10000,2)</f>
        <v>0</v>
      </c>
      <c r="J67" s="94">
        <f t="shared" ref="J67:J69" si="33">I67/$I$7</f>
        <v>0</v>
      </c>
      <c r="K67" s="22">
        <f>I67-D67</f>
        <v>-0.02</v>
      </c>
      <c r="L67" s="52">
        <f>K67/D67</f>
        <v>-1</v>
      </c>
      <c r="M67" s="52" t="e">
        <f t="shared" ref="M67:M68" si="34">I67/G67</f>
        <v>#DIV/0!</v>
      </c>
    </row>
    <row r="68" spans="2:13">
      <c r="B68" s="87" t="s">
        <v>187</v>
      </c>
      <c r="C68" s="111">
        <v>38.520000000000003</v>
      </c>
      <c r="D68" s="70">
        <f>ROUND('PU Wise OWE'!$AP$128/10000,2)-D67</f>
        <v>29.43</v>
      </c>
      <c r="E68" s="85">
        <f t="shared" si="31"/>
        <v>2.2172497965825877E-2</v>
      </c>
      <c r="F68" s="23"/>
      <c r="G68" s="22">
        <f>ROUND('PU Wise OWE'!$AP$126/10000,2)-G67</f>
        <v>16.420000000000002</v>
      </c>
      <c r="H68" s="24">
        <f t="shared" si="32"/>
        <v>1.0994382285786983E-2</v>
      </c>
      <c r="I68" s="23">
        <f>ROUND('PU Wise OWE'!$AP$129/10000,2)-I67</f>
        <v>22.14</v>
      </c>
      <c r="J68" s="94">
        <f t="shared" si="33"/>
        <v>1.6204584711772111E-2</v>
      </c>
      <c r="K68" s="22">
        <f>I68-D68</f>
        <v>-7.2899999999999991</v>
      </c>
      <c r="L68" s="52">
        <f>K68/D68</f>
        <v>-0.24770642201834861</v>
      </c>
      <c r="M68" s="52">
        <f t="shared" si="34"/>
        <v>1.3483556638246041</v>
      </c>
    </row>
    <row r="69" spans="2:13" s="36" customFormat="1">
      <c r="B69" s="25" t="s">
        <v>124</v>
      </c>
      <c r="C69" s="26">
        <f>C67+C68</f>
        <v>1156.03</v>
      </c>
      <c r="D69" s="74">
        <f>SUM(D67:D68)</f>
        <v>29.45</v>
      </c>
      <c r="E69" s="86">
        <f t="shared" si="31"/>
        <v>2.2187565922309617E-2</v>
      </c>
      <c r="F69" s="88"/>
      <c r="G69" s="89">
        <f>SUM(G67:G68)</f>
        <v>16.420000000000002</v>
      </c>
      <c r="H69" s="90">
        <f t="shared" si="32"/>
        <v>1.0994382285786983E-2</v>
      </c>
      <c r="I69" s="89">
        <f>SUM(I67:I68)</f>
        <v>22.14</v>
      </c>
      <c r="J69" s="54">
        <f t="shared" si="33"/>
        <v>1.6204584711772111E-2</v>
      </c>
      <c r="K69" s="91">
        <f>I69-D69</f>
        <v>-7.3099999999999987</v>
      </c>
      <c r="L69" s="101">
        <f>K69/D69</f>
        <v>-0.24821731748726653</v>
      </c>
    </row>
    <row r="70" spans="2:13">
      <c r="F70" s="31"/>
      <c r="G70" s="34"/>
      <c r="H70" s="34"/>
      <c r="I70" s="31"/>
      <c r="J70" s="31"/>
      <c r="K70" s="34"/>
      <c r="L70" s="92"/>
    </row>
    <row r="71" spans="2:13">
      <c r="B71" s="75" t="s">
        <v>189</v>
      </c>
      <c r="C71" s="75"/>
      <c r="F71" s="31"/>
      <c r="G71" s="34"/>
      <c r="H71" s="34"/>
      <c r="I71" s="31"/>
      <c r="J71" s="31"/>
      <c r="K71" s="34"/>
      <c r="L71" s="92"/>
    </row>
    <row r="72" spans="2:13">
      <c r="B72" s="23" t="s">
        <v>188</v>
      </c>
      <c r="C72" s="22">
        <v>12.31</v>
      </c>
      <c r="D72" s="70">
        <f>ROUND('PU Wise OWE'!$AQ$29/10000,2)+ROUND('PU Wise OWE'!$BB$29/10000,2)</f>
        <v>0.25</v>
      </c>
      <c r="E72" s="85">
        <f t="shared" ref="E72:E74" si="35">D72/$D$7</f>
        <v>1.8834945604677094E-4</v>
      </c>
      <c r="F72" s="23"/>
      <c r="G72" s="70">
        <f>ROUND('PU Wise OWE'!$AQ$27/10000,2)+ROUND('PU Wise OWE'!$BB$27/10000,2)</f>
        <v>0</v>
      </c>
      <c r="H72" s="24">
        <f t="shared" ref="H72:H74" si="36">G72/$G$7</f>
        <v>0</v>
      </c>
      <c r="I72" s="70">
        <f>ROUND('PU Wise OWE'!$AQ$30/10000,2)+ROUND('PU Wise OWE'!$BB$30/10000,2)</f>
        <v>0</v>
      </c>
      <c r="J72" s="94">
        <f t="shared" ref="J72:J74" si="37">I72/$I$7</f>
        <v>0</v>
      </c>
      <c r="K72" s="22">
        <f>I72-D72</f>
        <v>-0.25</v>
      </c>
      <c r="L72" s="52">
        <f>K72/D72</f>
        <v>-1</v>
      </c>
      <c r="M72" s="52" t="e">
        <f t="shared" ref="M72:M73" si="38">I72/G72</f>
        <v>#DIV/0!</v>
      </c>
    </row>
    <row r="73" spans="2:13">
      <c r="B73" s="23" t="s">
        <v>190</v>
      </c>
      <c r="C73" s="22">
        <v>114.52</v>
      </c>
      <c r="D73" s="70">
        <f>ROUND('PU Wise OWE'!$AQ$40/10000,2)+ROUND('PU Wise OWE'!$BB$40/10000,2)</f>
        <v>10.38</v>
      </c>
      <c r="E73" s="85">
        <f t="shared" si="35"/>
        <v>7.8202694150619305E-3</v>
      </c>
      <c r="F73" s="23"/>
      <c r="G73" s="70">
        <f>ROUND('PU Wise OWE'!$AQ$38/10000,2)+ROUND('PU Wise OWE'!$BB$38/10000,2)</f>
        <v>15.31</v>
      </c>
      <c r="H73" s="24">
        <f t="shared" si="36"/>
        <v>1.0251156686686889E-2</v>
      </c>
      <c r="I73" s="70">
        <f>ROUND('PU Wise OWE'!$AQ$41/10000,2)+ROUND('PU Wise OWE'!$BB$41/10000,2)</f>
        <v>14.65</v>
      </c>
      <c r="J73" s="94">
        <f t="shared" si="37"/>
        <v>1.0722545891032585E-2</v>
      </c>
      <c r="K73" s="22">
        <f>I73-D73</f>
        <v>4.2699999999999996</v>
      </c>
      <c r="L73" s="52">
        <f>K73/D73</f>
        <v>0.4113680154142581</v>
      </c>
      <c r="M73" s="52">
        <f t="shared" si="38"/>
        <v>0.95689092096668849</v>
      </c>
    </row>
    <row r="74" spans="2:13" s="36" customFormat="1">
      <c r="B74" s="25" t="s">
        <v>124</v>
      </c>
      <c r="C74" s="26">
        <f>C72+C73</f>
        <v>126.83</v>
      </c>
      <c r="D74" s="74">
        <f>SUM(D72:D73)</f>
        <v>10.63</v>
      </c>
      <c r="E74" s="86">
        <f t="shared" si="35"/>
        <v>8.0086188711087011E-3</v>
      </c>
      <c r="F74" s="25"/>
      <c r="G74" s="74">
        <f>SUM(G72:G73)</f>
        <v>15.31</v>
      </c>
      <c r="H74" s="54">
        <f t="shared" si="36"/>
        <v>1.0251156686686889E-2</v>
      </c>
      <c r="I74" s="74">
        <f t="shared" ref="I74" si="39">SUM(I72:I73)</f>
        <v>14.65</v>
      </c>
      <c r="J74" s="54">
        <f t="shared" si="37"/>
        <v>1.0722545891032585E-2</v>
      </c>
      <c r="K74" s="26">
        <f>I74-D74</f>
        <v>4.0199999999999996</v>
      </c>
      <c r="L74" s="55">
        <f>K74/D74</f>
        <v>0.3781749764816556</v>
      </c>
    </row>
    <row r="75" spans="2:13">
      <c r="E75" s="31"/>
      <c r="F75" s="31"/>
      <c r="G75" s="34"/>
      <c r="H75" s="34"/>
      <c r="I75" s="31"/>
      <c r="J75" s="31"/>
      <c r="K75" s="34"/>
      <c r="L75" s="92"/>
    </row>
    <row r="76" spans="2:13">
      <c r="B76" s="75" t="s">
        <v>191</v>
      </c>
      <c r="C76" s="75"/>
      <c r="E76" s="31"/>
      <c r="F76" s="31"/>
      <c r="G76" s="34"/>
      <c r="H76" s="34"/>
      <c r="I76" s="31"/>
      <c r="J76" s="31"/>
      <c r="K76" s="34"/>
      <c r="L76" s="92"/>
    </row>
    <row r="77" spans="2:13">
      <c r="B77" s="23" t="s">
        <v>193</v>
      </c>
      <c r="C77" s="22">
        <v>2</v>
      </c>
      <c r="D77" s="70">
        <f>ROUND('PU Wise OWE'!$AW$128/10000,2)</f>
        <v>0.56000000000000005</v>
      </c>
      <c r="E77" s="85">
        <f t="shared" ref="E77:E83" si="40">D77/$D$7</f>
        <v>4.2190278154476693E-4</v>
      </c>
      <c r="F77" s="23"/>
      <c r="G77" s="22">
        <f>ROUND('PU Wise OWE'!$AW$126/10000,2)</f>
        <v>0.44</v>
      </c>
      <c r="H77" s="24">
        <f t="shared" ref="H77:H83" si="41">G77/$G$7</f>
        <v>2.946119491928302E-4</v>
      </c>
      <c r="I77" s="23">
        <f>ROUND('PU Wise OWE'!$AW$129/10000,2)</f>
        <v>0.48</v>
      </c>
      <c r="J77" s="94">
        <f t="shared" ref="J77:J85" si="42">I77/$I$7</f>
        <v>3.5131890974031676E-4</v>
      </c>
      <c r="K77" s="22">
        <f t="shared" ref="K77:K83" si="43">I77-D77</f>
        <v>-8.0000000000000071E-2</v>
      </c>
      <c r="L77" s="52">
        <f t="shared" ref="L77:L83" si="44">K77/D77</f>
        <v>-0.14285714285714296</v>
      </c>
      <c r="M77" s="52">
        <f t="shared" ref="M77:M82" si="45">I77/G77</f>
        <v>1.0909090909090908</v>
      </c>
    </row>
    <row r="78" spans="2:13">
      <c r="B78" s="23" t="s">
        <v>192</v>
      </c>
      <c r="C78" s="22">
        <v>1.66</v>
      </c>
      <c r="D78" s="70">
        <f>ROUND('PU Wise OWE'!$AX$128/10000,2)</f>
        <v>0.28000000000000003</v>
      </c>
      <c r="E78" s="85">
        <f t="shared" si="40"/>
        <v>2.1095139077238347E-4</v>
      </c>
      <c r="F78" s="23"/>
      <c r="G78" s="22">
        <f>ROUND('PU Wise OWE'!$AX$126/10000,2)</f>
        <v>0.32</v>
      </c>
      <c r="H78" s="24">
        <f t="shared" si="41"/>
        <v>2.142632357766038E-4</v>
      </c>
      <c r="I78" s="23">
        <f>ROUND('PU Wise OWE'!$AX$129/10000,2)</f>
        <v>0.28999999999999998</v>
      </c>
      <c r="J78" s="94">
        <f t="shared" si="42"/>
        <v>2.1225517463477472E-4</v>
      </c>
      <c r="K78" s="22">
        <f t="shared" si="43"/>
        <v>9.9999999999999534E-3</v>
      </c>
      <c r="L78" s="52">
        <f t="shared" si="44"/>
        <v>3.5714285714285546E-2</v>
      </c>
      <c r="M78" s="52">
        <f t="shared" si="45"/>
        <v>0.90624999999999989</v>
      </c>
    </row>
    <row r="79" spans="2:13">
      <c r="B79" s="23" t="s">
        <v>194</v>
      </c>
      <c r="C79" s="22">
        <v>16.940000000000001</v>
      </c>
      <c r="D79" s="70">
        <f>ROUND('PU Wise OWE'!$BC$128/10000,2)</f>
        <v>1.8</v>
      </c>
      <c r="E79" s="85">
        <f t="shared" si="40"/>
        <v>1.3561160835367507E-3</v>
      </c>
      <c r="F79" s="23"/>
      <c r="G79" s="22">
        <f>ROUND('PU Wise OWE'!$BC$126/10000,2)</f>
        <v>2.8</v>
      </c>
      <c r="H79" s="24">
        <f t="shared" si="41"/>
        <v>1.874803313045283E-3</v>
      </c>
      <c r="I79" s="23">
        <f>ROUND('PU Wise OWE'!$BC$129/10000,2)</f>
        <v>3.72</v>
      </c>
      <c r="J79" s="94">
        <f t="shared" si="42"/>
        <v>2.7227215504874551E-3</v>
      </c>
      <c r="K79" s="22">
        <f t="shared" si="43"/>
        <v>1.9200000000000002</v>
      </c>
      <c r="L79" s="52">
        <f t="shared" si="44"/>
        <v>1.0666666666666667</v>
      </c>
      <c r="M79" s="52">
        <f t="shared" si="45"/>
        <v>1.3285714285714287</v>
      </c>
    </row>
    <row r="80" spans="2:13">
      <c r="B80" s="23" t="s">
        <v>195</v>
      </c>
      <c r="C80" s="22">
        <v>16.95</v>
      </c>
      <c r="D80" s="70">
        <f>ROUND('PU Wise OWE'!$BD$128/10000,2)</f>
        <v>1.75</v>
      </c>
      <c r="E80" s="85">
        <f t="shared" si="40"/>
        <v>1.3184461923273967E-3</v>
      </c>
      <c r="F80" s="23"/>
      <c r="G80" s="22">
        <f>ROUND('PU Wise OWE'!$BD$126/10000,2)</f>
        <v>2.78</v>
      </c>
      <c r="H80" s="24">
        <f t="shared" si="41"/>
        <v>1.8614118608092454E-3</v>
      </c>
      <c r="I80" s="23">
        <f>ROUND('PU Wise OWE'!$BD$129/10000,2)</f>
        <v>3.72</v>
      </c>
      <c r="J80" s="94">
        <f t="shared" si="42"/>
        <v>2.7227215504874551E-3</v>
      </c>
      <c r="K80" s="22">
        <f t="shared" si="43"/>
        <v>1.9700000000000002</v>
      </c>
      <c r="L80" s="52">
        <f t="shared" si="44"/>
        <v>1.1257142857142859</v>
      </c>
      <c r="M80" s="52">
        <f t="shared" si="45"/>
        <v>1.3381294964028778</v>
      </c>
    </row>
    <row r="81" spans="2:13">
      <c r="B81" s="23" t="s">
        <v>196</v>
      </c>
      <c r="C81" s="22">
        <v>17.329999999999998</v>
      </c>
      <c r="D81" s="70">
        <f>ROUND('PU Wise OWE'!$BF$128/10000,2)</f>
        <v>2.17</v>
      </c>
      <c r="E81" s="85">
        <f t="shared" si="40"/>
        <v>1.6348732784859717E-3</v>
      </c>
      <c r="F81" s="23"/>
      <c r="G81" s="22">
        <f>ROUND('PU Wise OWE'!$BF$126/10000,2)</f>
        <v>3.85</v>
      </c>
      <c r="H81" s="24">
        <f t="shared" si="41"/>
        <v>2.5778545554372644E-3</v>
      </c>
      <c r="I81" s="23">
        <f>ROUND('PU Wise OWE'!$BF$129/10000,2)</f>
        <v>3.42</v>
      </c>
      <c r="J81" s="94">
        <f t="shared" si="42"/>
        <v>2.503147231899757E-3</v>
      </c>
      <c r="K81" s="22">
        <f t="shared" si="43"/>
        <v>1.25</v>
      </c>
      <c r="L81" s="52">
        <f t="shared" si="44"/>
        <v>0.57603686635944706</v>
      </c>
      <c r="M81" s="52">
        <f t="shared" si="45"/>
        <v>0.88831168831168827</v>
      </c>
    </row>
    <row r="82" spans="2:13">
      <c r="B82" s="23" t="s">
        <v>197</v>
      </c>
      <c r="C82" s="22">
        <v>166.71</v>
      </c>
      <c r="D82" s="70">
        <f>ROUND('PU Wise OWE'!$BG$128/10000,2)-ROUND('PU Wise OWE'!$BG$117/10000,2)</f>
        <v>30.710000000000008</v>
      </c>
      <c r="E82" s="85">
        <f t="shared" si="40"/>
        <v>2.3136847180785351E-2</v>
      </c>
      <c r="F82" s="23"/>
      <c r="G82" s="22">
        <f>ROUND('PU Wise OWE'!$BG$126/10000,2)-ROUND('PU Wise OWE'!$BG$115/10000,2)</f>
        <v>37.099999999999994</v>
      </c>
      <c r="H82" s="24">
        <f t="shared" si="41"/>
        <v>2.4841143897849999E-2</v>
      </c>
      <c r="I82" s="23">
        <f>ROUND('PU Wise OWE'!$BG$129/10000,2)-ROUND('PU Wise OWE'!$BG$118/10000,2)</f>
        <v>28.67</v>
      </c>
      <c r="J82" s="94">
        <f t="shared" si="42"/>
        <v>2.0983985713031006E-2</v>
      </c>
      <c r="K82" s="22">
        <f t="shared" si="43"/>
        <v>-2.0400000000000063</v>
      </c>
      <c r="L82" s="52">
        <f t="shared" si="44"/>
        <v>-6.642787365678951E-2</v>
      </c>
      <c r="M82" s="52">
        <f t="shared" si="45"/>
        <v>0.77277628032345025</v>
      </c>
    </row>
    <row r="83" spans="2:13" s="36" customFormat="1">
      <c r="B83" s="25" t="s">
        <v>124</v>
      </c>
      <c r="C83" s="26">
        <f>C77+C78+C79+C80+C81+C82</f>
        <v>221.59</v>
      </c>
      <c r="D83" s="74">
        <f>SUM(D77:D82)</f>
        <v>37.27000000000001</v>
      </c>
      <c r="E83" s="86">
        <f t="shared" si="40"/>
        <v>2.8079136907452621E-2</v>
      </c>
      <c r="F83" s="25"/>
      <c r="G83" s="74">
        <f>SUM(G77:G82)</f>
        <v>47.289999999999992</v>
      </c>
      <c r="H83" s="54">
        <f t="shared" si="41"/>
        <v>3.1664088812111225E-2</v>
      </c>
      <c r="I83" s="74">
        <f>SUM(I77:I82)</f>
        <v>40.300000000000004</v>
      </c>
      <c r="J83" s="54">
        <f t="shared" si="42"/>
        <v>2.9496150130280768E-2</v>
      </c>
      <c r="K83" s="26">
        <f t="shared" si="43"/>
        <v>3.029999999999994</v>
      </c>
      <c r="L83" s="55">
        <f t="shared" si="44"/>
        <v>8.1298631607190586E-2</v>
      </c>
      <c r="M83" s="25"/>
    </row>
    <row r="85" spans="2:13" s="36" customFormat="1" ht="31.5" customHeight="1">
      <c r="B85" s="93" t="s">
        <v>198</v>
      </c>
      <c r="C85" s="112">
        <v>3247.44</v>
      </c>
      <c r="D85" s="74">
        <f>D37+D49+D54+D56+D64+D69+D74+D83</f>
        <v>511.30999999999995</v>
      </c>
      <c r="E85" s="86">
        <f t="shared" ref="E85" si="46">D85/$D$7</f>
        <v>0.38521984148509775</v>
      </c>
      <c r="F85" s="25"/>
      <c r="G85" s="74">
        <f>G37+G49+G54+G56+G64+G69+G74+G83</f>
        <v>515.70000000000005</v>
      </c>
      <c r="H85" s="54">
        <f t="shared" ref="H85" si="47">G85/$G$7</f>
        <v>0.34529859590623307</v>
      </c>
      <c r="I85" s="74">
        <f>I37+I49+I54+I56+I64+I69+I74+I83</f>
        <v>465.5</v>
      </c>
      <c r="J85" s="54">
        <f t="shared" si="42"/>
        <v>0.34070615100857804</v>
      </c>
      <c r="K85" s="26">
        <f>I85-D85</f>
        <v>-45.809999999999945</v>
      </c>
      <c r="L85" s="55">
        <f>K85/D85</f>
        <v>-8.9593397351899931E-2</v>
      </c>
      <c r="M85" s="52">
        <f t="shared" ref="M85" si="48">I85/G85</f>
        <v>0.90265658328485543</v>
      </c>
    </row>
    <row r="86" spans="2:13">
      <c r="B86" s="176"/>
      <c r="C86" s="176"/>
      <c r="D86" s="136"/>
      <c r="E86" s="176"/>
      <c r="F86" s="176"/>
      <c r="G86" s="176"/>
      <c r="H86" s="176"/>
      <c r="I86" s="176"/>
      <c r="J86" s="176"/>
      <c r="K86" s="176"/>
      <c r="L86" s="176"/>
      <c r="M86" s="176"/>
    </row>
    <row r="87" spans="2:13" s="146" customFormat="1" ht="16.5" customHeight="1">
      <c r="B87" s="231"/>
      <c r="C87" s="353" t="s">
        <v>289</v>
      </c>
      <c r="D87" s="355" t="s">
        <v>290</v>
      </c>
      <c r="E87" s="353" t="s">
        <v>167</v>
      </c>
      <c r="F87" s="353"/>
      <c r="G87" s="359" t="s">
        <v>294</v>
      </c>
      <c r="H87" s="353" t="s">
        <v>296</v>
      </c>
      <c r="I87" s="355" t="s">
        <v>291</v>
      </c>
      <c r="J87" s="353" t="s">
        <v>199</v>
      </c>
      <c r="K87" s="357" t="s">
        <v>141</v>
      </c>
      <c r="L87" s="357"/>
      <c r="M87" s="358" t="s">
        <v>293</v>
      </c>
    </row>
    <row r="88" spans="2:13" s="146" customFormat="1">
      <c r="B88" s="217" t="s">
        <v>247</v>
      </c>
      <c r="C88" s="354"/>
      <c r="D88" s="354"/>
      <c r="E88" s="354"/>
      <c r="F88" s="354"/>
      <c r="G88" s="360"/>
      <c r="H88" s="354"/>
      <c r="I88" s="356"/>
      <c r="J88" s="354"/>
      <c r="K88" s="218" t="s">
        <v>139</v>
      </c>
      <c r="L88" s="218" t="s">
        <v>140</v>
      </c>
      <c r="M88" s="358"/>
    </row>
    <row r="89" spans="2:13" s="146" customFormat="1" ht="15" customHeight="1">
      <c r="B89" s="219" t="s">
        <v>248</v>
      </c>
      <c r="C89" s="219">
        <v>17</v>
      </c>
      <c r="D89" s="224">
        <v>0</v>
      </c>
      <c r="E89" s="232">
        <f t="shared" ref="E89:E102" si="49">D89/$D$7</f>
        <v>0</v>
      </c>
      <c r="F89" s="219"/>
      <c r="G89" s="222">
        <v>0.69</v>
      </c>
      <c r="H89" s="220">
        <f t="shared" ref="H89:H102" si="50">G89/$G$7</f>
        <v>4.6200510214330188E-4</v>
      </c>
      <c r="I89" s="219">
        <v>0</v>
      </c>
      <c r="J89" s="220">
        <f t="shared" ref="J89:J102" si="51">I89/$I$7</f>
        <v>0</v>
      </c>
      <c r="K89" s="222">
        <f>I89-D89</f>
        <v>0</v>
      </c>
      <c r="L89" s="223">
        <v>0</v>
      </c>
      <c r="M89" s="223">
        <f t="shared" ref="M89:M102" si="52">I89/G89</f>
        <v>0</v>
      </c>
    </row>
    <row r="90" spans="2:13" s="146" customFormat="1">
      <c r="B90" s="219" t="s">
        <v>249</v>
      </c>
      <c r="C90" s="219">
        <v>33.630000000000003</v>
      </c>
      <c r="D90" s="221">
        <v>1.86</v>
      </c>
      <c r="E90" s="232">
        <f t="shared" si="49"/>
        <v>1.4013199529879759E-3</v>
      </c>
      <c r="F90" s="219"/>
      <c r="G90" s="222">
        <v>33.28</v>
      </c>
      <c r="H90" s="220">
        <f t="shared" si="50"/>
        <v>2.2283376520766795E-2</v>
      </c>
      <c r="I90" s="222">
        <v>2.77</v>
      </c>
      <c r="J90" s="220">
        <f t="shared" si="51"/>
        <v>2.0274028749597446E-3</v>
      </c>
      <c r="K90" s="222">
        <f t="shared" ref="K90:K102" si="53">I90-D90</f>
        <v>0.90999999999999992</v>
      </c>
      <c r="L90" s="223">
        <f t="shared" ref="L90:L102" si="54">K90/D90</f>
        <v>0.48924731182795694</v>
      </c>
      <c r="M90" s="223">
        <f t="shared" si="52"/>
        <v>8.3233173076923073E-2</v>
      </c>
    </row>
    <row r="91" spans="2:13" s="146" customFormat="1">
      <c r="B91" s="219" t="s">
        <v>259</v>
      </c>
      <c r="C91" s="219">
        <v>7.44</v>
      </c>
      <c r="D91" s="221">
        <v>0.04</v>
      </c>
      <c r="E91" s="232">
        <f t="shared" si="49"/>
        <v>3.0135912967483353E-5</v>
      </c>
      <c r="F91" s="219"/>
      <c r="G91" s="222">
        <v>0.53</v>
      </c>
      <c r="H91" s="220">
        <f t="shared" si="50"/>
        <v>3.5487348425500005E-4</v>
      </c>
      <c r="I91" s="222">
        <v>0</v>
      </c>
      <c r="J91" s="220">
        <f t="shared" si="51"/>
        <v>0</v>
      </c>
      <c r="K91" s="222">
        <f t="shared" si="53"/>
        <v>-0.04</v>
      </c>
      <c r="L91" s="223">
        <f t="shared" si="54"/>
        <v>-1</v>
      </c>
      <c r="M91" s="223">
        <f t="shared" si="52"/>
        <v>0</v>
      </c>
    </row>
    <row r="92" spans="2:13" s="146" customFormat="1">
      <c r="B92" s="233" t="s">
        <v>250</v>
      </c>
      <c r="C92" s="226">
        <f>SUM(C89:C91)</f>
        <v>58.07</v>
      </c>
      <c r="D92" s="229">
        <f>SUM(D89:D91)</f>
        <v>1.9000000000000001</v>
      </c>
      <c r="E92" s="234">
        <f t="shared" si="49"/>
        <v>1.4314558659554593E-3</v>
      </c>
      <c r="F92" s="226">
        <f t="shared" ref="F92:G92" si="55">SUM(F89:F90)</f>
        <v>0</v>
      </c>
      <c r="G92" s="229">
        <f t="shared" si="55"/>
        <v>33.97</v>
      </c>
      <c r="H92" s="228">
        <f t="shared" si="50"/>
        <v>2.2745381622910097E-2</v>
      </c>
      <c r="I92" s="229">
        <f>SUM(I89:I91)</f>
        <v>2.77</v>
      </c>
      <c r="J92" s="228">
        <f t="shared" si="51"/>
        <v>2.0274028749597446E-3</v>
      </c>
      <c r="K92" s="229">
        <f t="shared" si="53"/>
        <v>0.86999999999999988</v>
      </c>
      <c r="L92" s="230">
        <f t="shared" si="54"/>
        <v>0.45789473684210519</v>
      </c>
      <c r="M92" s="230">
        <f t="shared" si="52"/>
        <v>8.1542537533117465E-2</v>
      </c>
    </row>
    <row r="93" spans="2:13" s="146" customFormat="1">
      <c r="B93" s="219" t="s">
        <v>251</v>
      </c>
      <c r="C93" s="219">
        <v>0</v>
      </c>
      <c r="D93" s="224">
        <v>0</v>
      </c>
      <c r="E93" s="232">
        <f t="shared" si="49"/>
        <v>0</v>
      </c>
      <c r="F93" s="219"/>
      <c r="G93" s="222">
        <v>0</v>
      </c>
      <c r="H93" s="220">
        <f t="shared" si="50"/>
        <v>0</v>
      </c>
      <c r="I93" s="222">
        <v>0</v>
      </c>
      <c r="J93" s="220">
        <f t="shared" si="51"/>
        <v>0</v>
      </c>
      <c r="K93" s="222">
        <f t="shared" si="53"/>
        <v>0</v>
      </c>
      <c r="L93" s="223">
        <v>0</v>
      </c>
      <c r="M93" s="223">
        <v>0</v>
      </c>
    </row>
    <row r="94" spans="2:13" s="146" customFormat="1">
      <c r="B94" s="219" t="s">
        <v>252</v>
      </c>
      <c r="C94" s="219">
        <v>13.17</v>
      </c>
      <c r="D94" s="221">
        <v>0.17</v>
      </c>
      <c r="E94" s="232">
        <f t="shared" si="49"/>
        <v>1.2807763011180425E-4</v>
      </c>
      <c r="F94" s="219"/>
      <c r="G94" s="222">
        <v>14.55</v>
      </c>
      <c r="H94" s="220">
        <f t="shared" si="50"/>
        <v>9.7422815017174542E-3</v>
      </c>
      <c r="I94" s="222">
        <v>3.38</v>
      </c>
      <c r="J94" s="220">
        <f t="shared" si="51"/>
        <v>2.4738706560880641E-3</v>
      </c>
      <c r="K94" s="222">
        <f t="shared" si="53"/>
        <v>3.21</v>
      </c>
      <c r="L94" s="223">
        <f t="shared" si="54"/>
        <v>18.882352941176467</v>
      </c>
      <c r="M94" s="223">
        <f t="shared" si="52"/>
        <v>0.23230240549828177</v>
      </c>
    </row>
    <row r="95" spans="2:13" s="146" customFormat="1">
      <c r="B95" s="219" t="s">
        <v>260</v>
      </c>
      <c r="C95" s="219">
        <v>-0.3</v>
      </c>
      <c r="D95" s="221">
        <v>0</v>
      </c>
      <c r="E95" s="232">
        <f t="shared" si="49"/>
        <v>0</v>
      </c>
      <c r="F95" s="219"/>
      <c r="G95" s="222">
        <v>0.05</v>
      </c>
      <c r="H95" s="220">
        <f t="shared" si="50"/>
        <v>3.3478630590094343E-5</v>
      </c>
      <c r="I95" s="222">
        <v>0</v>
      </c>
      <c r="J95" s="220">
        <f t="shared" si="51"/>
        <v>0</v>
      </c>
      <c r="K95" s="222">
        <f t="shared" si="53"/>
        <v>0</v>
      </c>
      <c r="L95" s="223">
        <v>0</v>
      </c>
      <c r="M95" s="223">
        <v>0</v>
      </c>
    </row>
    <row r="96" spans="2:13" s="146" customFormat="1">
      <c r="B96" s="233" t="s">
        <v>253</v>
      </c>
      <c r="C96" s="226">
        <f>SUM(C93:C95)</f>
        <v>12.87</v>
      </c>
      <c r="D96" s="226">
        <f>SUM(D93:D95)</f>
        <v>0.17</v>
      </c>
      <c r="E96" s="234">
        <f t="shared" si="49"/>
        <v>1.2807763011180425E-4</v>
      </c>
      <c r="F96" s="226">
        <f t="shared" ref="F96" si="56">SUM(F93:F94)</f>
        <v>0</v>
      </c>
      <c r="G96" s="229">
        <f>SUM(G93:G95)</f>
        <v>14.600000000000001</v>
      </c>
      <c r="H96" s="228">
        <f t="shared" si="50"/>
        <v>9.7757601323075483E-3</v>
      </c>
      <c r="I96" s="229">
        <f>SUM(I93:I95)</f>
        <v>3.38</v>
      </c>
      <c r="J96" s="228">
        <f t="shared" si="51"/>
        <v>2.4738706560880641E-3</v>
      </c>
      <c r="K96" s="229">
        <f t="shared" si="53"/>
        <v>3.21</v>
      </c>
      <c r="L96" s="230">
        <f t="shared" si="54"/>
        <v>18.882352941176467</v>
      </c>
      <c r="M96" s="230">
        <f t="shared" si="52"/>
        <v>0.23150684931506846</v>
      </c>
    </row>
    <row r="97" spans="2:13" s="146" customFormat="1">
      <c r="B97" s="219" t="s">
        <v>254</v>
      </c>
      <c r="C97" s="222">
        <v>24.12</v>
      </c>
      <c r="D97" s="221">
        <v>1.61</v>
      </c>
      <c r="E97" s="232">
        <f t="shared" si="49"/>
        <v>1.212970496941205E-3</v>
      </c>
      <c r="F97" s="219"/>
      <c r="G97" s="222">
        <v>17.600000000000001</v>
      </c>
      <c r="H97" s="220">
        <f t="shared" si="50"/>
        <v>1.178447796771321E-2</v>
      </c>
      <c r="I97" s="222">
        <v>0.15</v>
      </c>
      <c r="J97" s="220">
        <f t="shared" si="51"/>
        <v>1.0978715929384898E-4</v>
      </c>
      <c r="K97" s="222">
        <f t="shared" si="53"/>
        <v>-1.4600000000000002</v>
      </c>
      <c r="L97" s="223">
        <f t="shared" si="54"/>
        <v>-0.90683229813664601</v>
      </c>
      <c r="M97" s="223">
        <f t="shared" si="52"/>
        <v>8.5227272727272721E-3</v>
      </c>
    </row>
    <row r="98" spans="2:13" s="146" customFormat="1">
      <c r="B98" s="219" t="s">
        <v>255</v>
      </c>
      <c r="C98" s="219">
        <v>145.66</v>
      </c>
      <c r="D98" s="221">
        <v>4.3499999999999996</v>
      </c>
      <c r="E98" s="232">
        <f t="shared" si="49"/>
        <v>3.2772805352138143E-3</v>
      </c>
      <c r="F98" s="219"/>
      <c r="G98" s="222">
        <v>11.56</v>
      </c>
      <c r="H98" s="220">
        <f t="shared" si="50"/>
        <v>7.7402593924298119E-3</v>
      </c>
      <c r="I98" s="222">
        <v>6.27</v>
      </c>
      <c r="J98" s="220">
        <f t="shared" si="51"/>
        <v>4.5891032584828876E-3</v>
      </c>
      <c r="K98" s="222">
        <f t="shared" si="53"/>
        <v>1.92</v>
      </c>
      <c r="L98" s="223">
        <f t="shared" si="54"/>
        <v>0.44137931034482758</v>
      </c>
      <c r="M98" s="223">
        <f t="shared" si="52"/>
        <v>0.54238754325259508</v>
      </c>
    </row>
    <row r="99" spans="2:13" s="146" customFormat="1">
      <c r="B99" s="233" t="s">
        <v>256</v>
      </c>
      <c r="C99" s="226">
        <f t="shared" ref="C99" si="57">SUM(C97:C98)</f>
        <v>169.78</v>
      </c>
      <c r="D99" s="229">
        <f t="shared" ref="D99:I99" si="58">SUM(D97:D98)</f>
        <v>5.96</v>
      </c>
      <c r="E99" s="234">
        <f t="shared" si="49"/>
        <v>4.4902510321550198E-3</v>
      </c>
      <c r="F99" s="226">
        <f t="shared" si="58"/>
        <v>0</v>
      </c>
      <c r="G99" s="229">
        <f t="shared" si="58"/>
        <v>29.160000000000004</v>
      </c>
      <c r="H99" s="228">
        <f t="shared" si="50"/>
        <v>1.9524737360143023E-2</v>
      </c>
      <c r="I99" s="229">
        <f t="shared" si="58"/>
        <v>6.42</v>
      </c>
      <c r="J99" s="228">
        <f t="shared" si="51"/>
        <v>4.6988904177767367E-3</v>
      </c>
      <c r="K99" s="229">
        <f t="shared" si="53"/>
        <v>0.45999999999999996</v>
      </c>
      <c r="L99" s="230">
        <f t="shared" si="54"/>
        <v>7.7181208053691275E-2</v>
      </c>
      <c r="M99" s="230">
        <f t="shared" si="52"/>
        <v>0.22016460905349791</v>
      </c>
    </row>
    <row r="100" spans="2:13" s="146" customFormat="1">
      <c r="B100" s="219" t="s">
        <v>257</v>
      </c>
      <c r="C100" s="222">
        <v>12.31</v>
      </c>
      <c r="D100" s="221">
        <v>4.28</v>
      </c>
      <c r="E100" s="232">
        <f t="shared" si="49"/>
        <v>3.2245426875207187E-3</v>
      </c>
      <c r="F100" s="219"/>
      <c r="G100" s="222">
        <v>13.17</v>
      </c>
      <c r="H100" s="220">
        <f t="shared" si="50"/>
        <v>8.8182712974308498E-3</v>
      </c>
      <c r="I100" s="222">
        <v>1.93</v>
      </c>
      <c r="J100" s="220">
        <f t="shared" si="51"/>
        <v>1.4125947829141904E-3</v>
      </c>
      <c r="K100" s="222">
        <f t="shared" si="53"/>
        <v>-2.3500000000000005</v>
      </c>
      <c r="L100" s="223">
        <f t="shared" si="54"/>
        <v>-0.54906542056074781</v>
      </c>
      <c r="M100" s="223">
        <f t="shared" si="52"/>
        <v>0.14654517843583903</v>
      </c>
    </row>
    <row r="101" spans="2:13" s="146" customFormat="1">
      <c r="B101" s="219" t="s">
        <v>258</v>
      </c>
      <c r="C101" s="222">
        <v>101.34</v>
      </c>
      <c r="D101" s="221">
        <v>1.64</v>
      </c>
      <c r="E101" s="232">
        <f t="shared" si="49"/>
        <v>1.2355724316668174E-3</v>
      </c>
      <c r="F101" s="219"/>
      <c r="G101" s="222">
        <v>65.03</v>
      </c>
      <c r="H101" s="220">
        <f t="shared" si="50"/>
        <v>4.35423069454767E-2</v>
      </c>
      <c r="I101" s="222">
        <v>5.95</v>
      </c>
      <c r="J101" s="220">
        <f t="shared" si="51"/>
        <v>4.3548906519893437E-3</v>
      </c>
      <c r="K101" s="222">
        <f t="shared" si="53"/>
        <v>4.3100000000000005</v>
      </c>
      <c r="L101" s="223">
        <f t="shared" si="54"/>
        <v>2.6280487804878052</v>
      </c>
      <c r="M101" s="223">
        <f t="shared" si="52"/>
        <v>9.1496232508073191E-2</v>
      </c>
    </row>
    <row r="102" spans="2:13" s="146" customFormat="1">
      <c r="B102" s="233" t="s">
        <v>288</v>
      </c>
      <c r="C102" s="229">
        <f>SUM(C100:C101)</f>
        <v>113.65</v>
      </c>
      <c r="D102" s="229">
        <f t="shared" ref="D102:I102" si="59">SUM(D100:D101)</f>
        <v>5.92</v>
      </c>
      <c r="E102" s="234">
        <f t="shared" si="49"/>
        <v>4.4601151191875363E-3</v>
      </c>
      <c r="F102" s="226">
        <f t="shared" si="59"/>
        <v>0</v>
      </c>
      <c r="G102" s="229">
        <f t="shared" si="59"/>
        <v>78.2</v>
      </c>
      <c r="H102" s="228">
        <f t="shared" si="50"/>
        <v>5.2360578242907553E-2</v>
      </c>
      <c r="I102" s="229">
        <f t="shared" si="59"/>
        <v>7.88</v>
      </c>
      <c r="J102" s="228">
        <f t="shared" si="51"/>
        <v>5.7674854349035335E-3</v>
      </c>
      <c r="K102" s="229">
        <f t="shared" si="53"/>
        <v>1.96</v>
      </c>
      <c r="L102" s="230">
        <f t="shared" si="54"/>
        <v>0.33108108108108109</v>
      </c>
      <c r="M102" s="230">
        <f t="shared" si="52"/>
        <v>0.10076726342710997</v>
      </c>
    </row>
    <row r="103" spans="2:13">
      <c r="B103" s="41"/>
      <c r="C103" s="41"/>
      <c r="D103" s="235"/>
      <c r="E103" s="41"/>
      <c r="F103" s="41"/>
      <c r="G103" s="41"/>
      <c r="H103" s="41"/>
      <c r="I103" s="41"/>
      <c r="J103" s="41"/>
      <c r="K103" s="41"/>
      <c r="L103" s="41"/>
      <c r="M103" s="41"/>
    </row>
    <row r="104" spans="2:13" ht="15" customHeight="1">
      <c r="B104" s="216"/>
      <c r="C104" s="353" t="s">
        <v>289</v>
      </c>
      <c r="D104" s="355" t="str">
        <f>'PU Wise OWE'!$B$7</f>
        <v>Actuals upto Feb'23</v>
      </c>
      <c r="E104" s="353" t="s">
        <v>167</v>
      </c>
      <c r="F104" s="353"/>
      <c r="G104" s="359" t="str">
        <f>'PU Wise OWE'!$B$5</f>
        <v>RG 2023-24</v>
      </c>
      <c r="H104" s="353" t="s">
        <v>297</v>
      </c>
      <c r="I104" s="355" t="str">
        <f>I40</f>
        <v>Actuals upto Feb'24</v>
      </c>
      <c r="J104" s="353" t="s">
        <v>199</v>
      </c>
      <c r="K104" s="357" t="s">
        <v>141</v>
      </c>
      <c r="L104" s="357"/>
      <c r="M104" s="358" t="s">
        <v>293</v>
      </c>
    </row>
    <row r="105" spans="2:13">
      <c r="B105" s="217" t="s">
        <v>185</v>
      </c>
      <c r="C105" s="354"/>
      <c r="D105" s="354"/>
      <c r="E105" s="354"/>
      <c r="F105" s="354"/>
      <c r="G105" s="360"/>
      <c r="H105" s="354"/>
      <c r="I105" s="354"/>
      <c r="J105" s="354"/>
      <c r="K105" s="218" t="s">
        <v>139</v>
      </c>
      <c r="L105" s="218" t="s">
        <v>140</v>
      </c>
      <c r="M105" s="358"/>
    </row>
    <row r="106" spans="2:13">
      <c r="B106" s="219" t="s">
        <v>211</v>
      </c>
      <c r="C106" s="219">
        <v>305.92</v>
      </c>
      <c r="D106" s="221">
        <v>19.18</v>
      </c>
      <c r="E106" s="232">
        <f t="shared" ref="E106:E109" si="60">D106/$D$7</f>
        <v>1.4450170267908267E-2</v>
      </c>
      <c r="F106" s="219"/>
      <c r="G106" s="219">
        <v>115.89</v>
      </c>
      <c r="H106" s="220">
        <f t="shared" ref="H106:H109" si="61">G106/$G$7</f>
        <v>7.7596769981720673E-2</v>
      </c>
      <c r="I106" s="222">
        <v>28.26</v>
      </c>
      <c r="J106" s="220">
        <f t="shared" ref="J106:J109" si="62">I106/$I$7</f>
        <v>2.0683900810961151E-2</v>
      </c>
      <c r="K106" s="222">
        <f>I106-D106</f>
        <v>9.0800000000000018</v>
      </c>
      <c r="L106" s="223">
        <f>K106/D106</f>
        <v>0.47340980187695525</v>
      </c>
      <c r="M106" s="223">
        <f t="shared" ref="M106:M109" si="63">I106/G106</f>
        <v>0.24385192855293814</v>
      </c>
    </row>
    <row r="107" spans="2:13">
      <c r="B107" s="219" t="s">
        <v>210</v>
      </c>
      <c r="C107" s="219">
        <v>266.58999999999997</v>
      </c>
      <c r="D107" s="224">
        <v>27.95</v>
      </c>
      <c r="E107" s="232">
        <f t="shared" si="60"/>
        <v>2.105746918602899E-2</v>
      </c>
      <c r="F107" s="219"/>
      <c r="G107" s="222">
        <v>750</v>
      </c>
      <c r="H107" s="220">
        <f t="shared" si="61"/>
        <v>0.50217945885141513</v>
      </c>
      <c r="I107" s="222">
        <v>40.58</v>
      </c>
      <c r="J107" s="220">
        <f t="shared" si="62"/>
        <v>2.9701086160962613E-2</v>
      </c>
      <c r="K107" s="222">
        <f t="shared" ref="K107:K109" si="64">I107-D107</f>
        <v>12.629999999999999</v>
      </c>
      <c r="L107" s="223">
        <f t="shared" ref="L107:L109" si="65">K107/D107</f>
        <v>0.45187835420393557</v>
      </c>
      <c r="M107" s="223">
        <f t="shared" si="63"/>
        <v>5.4106666666666664E-2</v>
      </c>
    </row>
    <row r="108" spans="2:13" ht="15.75" customHeight="1">
      <c r="B108" s="225" t="s">
        <v>209</v>
      </c>
      <c r="C108" s="219">
        <v>544.78</v>
      </c>
      <c r="D108" s="224">
        <v>165.44</v>
      </c>
      <c r="E108" s="232">
        <f t="shared" si="60"/>
        <v>0.12464213603351114</v>
      </c>
      <c r="F108" s="219"/>
      <c r="G108" s="222">
        <v>676.5</v>
      </c>
      <c r="H108" s="220">
        <f t="shared" si="61"/>
        <v>0.45296587188397647</v>
      </c>
      <c r="I108" s="219">
        <v>301.26</v>
      </c>
      <c r="J108" s="220">
        <f t="shared" si="62"/>
        <v>0.2204965307257663</v>
      </c>
      <c r="K108" s="222">
        <f t="shared" si="64"/>
        <v>135.82</v>
      </c>
      <c r="L108" s="223">
        <f t="shared" si="65"/>
        <v>0.82096228239845259</v>
      </c>
      <c r="M108" s="223">
        <f t="shared" si="63"/>
        <v>0.44532150776053214</v>
      </c>
    </row>
    <row r="109" spans="2:13">
      <c r="B109" s="226" t="s">
        <v>124</v>
      </c>
      <c r="C109" s="226">
        <f>SUM(C106:C108)</f>
        <v>1117.29</v>
      </c>
      <c r="D109" s="227">
        <f>+D106+D107+D108</f>
        <v>212.57</v>
      </c>
      <c r="E109" s="234">
        <f t="shared" si="60"/>
        <v>0.16014977548744838</v>
      </c>
      <c r="F109" s="226"/>
      <c r="G109" s="227">
        <f>+G106+G107+G108</f>
        <v>1542.3899999999999</v>
      </c>
      <c r="H109" s="228">
        <f t="shared" si="61"/>
        <v>1.0327421007171123</v>
      </c>
      <c r="I109" s="229">
        <f>SUM(I106:I108)</f>
        <v>370.1</v>
      </c>
      <c r="J109" s="228">
        <f t="shared" si="62"/>
        <v>0.27088151769769009</v>
      </c>
      <c r="K109" s="229">
        <f t="shared" si="64"/>
        <v>157.53000000000003</v>
      </c>
      <c r="L109" s="230">
        <f t="shared" si="65"/>
        <v>0.74107352871995125</v>
      </c>
      <c r="M109" s="230">
        <f t="shared" si="63"/>
        <v>0.23995228184830039</v>
      </c>
    </row>
    <row r="110" spans="2:13">
      <c r="B110" s="41"/>
      <c r="C110" s="41"/>
      <c r="D110" s="235"/>
      <c r="E110" s="41"/>
      <c r="F110" s="41"/>
      <c r="G110" s="41"/>
      <c r="H110" s="41"/>
      <c r="I110" s="41"/>
      <c r="J110" s="41"/>
      <c r="K110" s="41"/>
      <c r="L110" s="41"/>
      <c r="M110" s="41"/>
    </row>
    <row r="111" spans="2:13">
      <c r="B111" s="217" t="s">
        <v>212</v>
      </c>
      <c r="C111" s="219"/>
      <c r="D111" s="224"/>
      <c r="E111" s="219"/>
      <c r="F111" s="219"/>
      <c r="G111" s="219"/>
      <c r="H111" s="219"/>
      <c r="I111" s="219"/>
      <c r="J111" s="219"/>
      <c r="K111" s="219"/>
      <c r="L111" s="219"/>
      <c r="M111" s="219"/>
    </row>
    <row r="112" spans="2:13">
      <c r="B112" s="219" t="s">
        <v>213</v>
      </c>
      <c r="C112" s="222">
        <v>28.69</v>
      </c>
      <c r="D112" s="221">
        <v>5.63</v>
      </c>
      <c r="E112" s="232">
        <f t="shared" ref="E112:E115" si="66">D112/$D$7</f>
        <v>4.2416297501732814E-3</v>
      </c>
      <c r="F112" s="219"/>
      <c r="G112" s="222">
        <v>27.91</v>
      </c>
      <c r="H112" s="220">
        <f t="shared" ref="H112:H115" si="67">G112/$G$7</f>
        <v>1.8687771595390663E-2</v>
      </c>
      <c r="I112" s="219">
        <v>0.22</v>
      </c>
      <c r="J112" s="220">
        <f t="shared" ref="J112" si="68">I112/$I$7</f>
        <v>1.6102116696431186E-4</v>
      </c>
      <c r="K112" s="222">
        <f>I112-D112</f>
        <v>-5.41</v>
      </c>
      <c r="L112" s="223">
        <f>K112/D112</f>
        <v>-0.96092362344582594</v>
      </c>
      <c r="M112" s="223">
        <f t="shared" ref="M112" si="69">I112/G112</f>
        <v>7.8824793980652088E-3</v>
      </c>
    </row>
    <row r="113" spans="2:13">
      <c r="B113" s="219" t="s">
        <v>214</v>
      </c>
      <c r="C113" s="222">
        <v>38.6</v>
      </c>
      <c r="D113" s="224">
        <v>2.54</v>
      </c>
      <c r="E113" s="232">
        <f t="shared" si="66"/>
        <v>1.9136304734351929E-3</v>
      </c>
      <c r="F113" s="219"/>
      <c r="G113" s="219">
        <v>33.72</v>
      </c>
      <c r="H113" s="220">
        <f t="shared" si="67"/>
        <v>2.2577988469959624E-2</v>
      </c>
      <c r="I113" s="222">
        <v>0.11</v>
      </c>
      <c r="J113" s="220">
        <f t="shared" ref="J113:J115" si="70">I113/$I$7</f>
        <v>8.0510583482155929E-5</v>
      </c>
      <c r="K113" s="222">
        <f t="shared" ref="K113:K115" si="71">I113-D113</f>
        <v>-2.4300000000000002</v>
      </c>
      <c r="L113" s="223">
        <f t="shared" ref="L113:L115" si="72">K113/D113</f>
        <v>-0.95669291338582685</v>
      </c>
      <c r="M113" s="223">
        <f t="shared" ref="M113:M115" si="73">I113/G113</f>
        <v>3.2621589561091344E-3</v>
      </c>
    </row>
    <row r="114" spans="2:13">
      <c r="B114" s="225" t="s">
        <v>215</v>
      </c>
      <c r="C114" s="219">
        <v>33.32</v>
      </c>
      <c r="D114" s="224">
        <v>2.81</v>
      </c>
      <c r="E114" s="232">
        <f t="shared" si="66"/>
        <v>2.1170478859657057E-3</v>
      </c>
      <c r="F114" s="219"/>
      <c r="G114" s="219">
        <v>33.19</v>
      </c>
      <c r="H114" s="220">
        <f t="shared" si="67"/>
        <v>2.2223114985704624E-2</v>
      </c>
      <c r="I114" s="222">
        <v>3.03</v>
      </c>
      <c r="J114" s="220">
        <f t="shared" si="70"/>
        <v>2.2177006177357497E-3</v>
      </c>
      <c r="K114" s="222">
        <f t="shared" si="71"/>
        <v>0.21999999999999975</v>
      </c>
      <c r="L114" s="223">
        <f t="shared" si="72"/>
        <v>7.8291814946619132E-2</v>
      </c>
      <c r="M114" s="223">
        <f t="shared" si="73"/>
        <v>9.1292557999397408E-2</v>
      </c>
    </row>
    <row r="115" spans="2:13">
      <c r="B115" s="226" t="s">
        <v>124</v>
      </c>
      <c r="C115" s="229">
        <f>SUM(C112:C114)</f>
        <v>100.61000000000001</v>
      </c>
      <c r="D115" s="236">
        <f>SUM(D112:D114)</f>
        <v>10.98</v>
      </c>
      <c r="E115" s="234">
        <f t="shared" si="66"/>
        <v>8.2723081095741804E-3</v>
      </c>
      <c r="F115" s="226"/>
      <c r="G115" s="226">
        <f>SUM(G112:G114)</f>
        <v>94.82</v>
      </c>
      <c r="H115" s="228">
        <f t="shared" si="67"/>
        <v>6.348887505105491E-2</v>
      </c>
      <c r="I115" s="226">
        <f>SUM(I112:I114)</f>
        <v>3.36</v>
      </c>
      <c r="J115" s="228">
        <f t="shared" si="70"/>
        <v>2.4592323681822174E-3</v>
      </c>
      <c r="K115" s="229">
        <f t="shared" si="71"/>
        <v>-7.620000000000001</v>
      </c>
      <c r="L115" s="230">
        <f t="shared" si="72"/>
        <v>-0.69398907103825147</v>
      </c>
      <c r="M115" s="230">
        <f t="shared" si="73"/>
        <v>3.543556211769669E-2</v>
      </c>
    </row>
    <row r="118" spans="2:13">
      <c r="C118" s="34"/>
      <c r="D118" s="137"/>
      <c r="E118" s="31"/>
      <c r="F118" s="31"/>
      <c r="G118" s="31"/>
    </row>
    <row r="119" spans="2:13">
      <c r="C119" s="31"/>
      <c r="D119" s="137"/>
      <c r="E119" s="31"/>
      <c r="F119" s="31"/>
      <c r="G119" s="31"/>
    </row>
    <row r="120" spans="2:13">
      <c r="C120" s="31"/>
      <c r="D120" s="137"/>
      <c r="E120" s="31"/>
      <c r="F120" s="31"/>
      <c r="G120" s="31"/>
    </row>
    <row r="121" spans="2:13">
      <c r="C121" s="31"/>
      <c r="D121" s="137"/>
      <c r="E121" s="31"/>
      <c r="F121" s="31"/>
      <c r="G121" s="31"/>
    </row>
  </sheetData>
  <mergeCells count="82">
    <mergeCell ref="M104:M105"/>
    <mergeCell ref="C104:C105"/>
    <mergeCell ref="D104:D105"/>
    <mergeCell ref="E104:E105"/>
    <mergeCell ref="F104:F105"/>
    <mergeCell ref="G104:G105"/>
    <mergeCell ref="H104:H105"/>
    <mergeCell ref="I104:I105"/>
    <mergeCell ref="J104:J105"/>
    <mergeCell ref="K104:L104"/>
    <mergeCell ref="C58:C59"/>
    <mergeCell ref="K58:L58"/>
    <mergeCell ref="M58:M59"/>
    <mergeCell ref="J58:J59"/>
    <mergeCell ref="N58:N59"/>
    <mergeCell ref="D58:D59"/>
    <mergeCell ref="E58:E59"/>
    <mergeCell ref="F58:F59"/>
    <mergeCell ref="G58:G59"/>
    <mergeCell ref="H58:H59"/>
    <mergeCell ref="C40:C41"/>
    <mergeCell ref="N3:N4"/>
    <mergeCell ref="N11:N12"/>
    <mergeCell ref="N32:N33"/>
    <mergeCell ref="N40:N41"/>
    <mergeCell ref="N34:N36"/>
    <mergeCell ref="M3:M4"/>
    <mergeCell ref="M11:M12"/>
    <mergeCell ref="M32:M33"/>
    <mergeCell ref="M40:M41"/>
    <mergeCell ref="K40:L40"/>
    <mergeCell ref="K32:L32"/>
    <mergeCell ref="K11:L11"/>
    <mergeCell ref="K3:L3"/>
    <mergeCell ref="B32:B33"/>
    <mergeCell ref="D32:D33"/>
    <mergeCell ref="E32:E33"/>
    <mergeCell ref="C3:C4"/>
    <mergeCell ref="C11:C12"/>
    <mergeCell ref="C32:C33"/>
    <mergeCell ref="B40:B41"/>
    <mergeCell ref="D40:D41"/>
    <mergeCell ref="E40:E41"/>
    <mergeCell ref="G40:G41"/>
    <mergeCell ref="H3:H4"/>
    <mergeCell ref="F40:F41"/>
    <mergeCell ref="F11:F12"/>
    <mergeCell ref="B3:B4"/>
    <mergeCell ref="D3:D4"/>
    <mergeCell ref="E3:E4"/>
    <mergeCell ref="F3:F4"/>
    <mergeCell ref="G3:G4"/>
    <mergeCell ref="B11:B12"/>
    <mergeCell ref="D11:D12"/>
    <mergeCell ref="E11:E12"/>
    <mergeCell ref="G11:G12"/>
    <mergeCell ref="F52:F54"/>
    <mergeCell ref="F60:F64"/>
    <mergeCell ref="J3:J4"/>
    <mergeCell ref="J11:J12"/>
    <mergeCell ref="J32:J33"/>
    <mergeCell ref="J40:J41"/>
    <mergeCell ref="I32:I33"/>
    <mergeCell ref="H40:H41"/>
    <mergeCell ref="I11:I12"/>
    <mergeCell ref="H32:H33"/>
    <mergeCell ref="I3:I4"/>
    <mergeCell ref="F32:F33"/>
    <mergeCell ref="G32:G33"/>
    <mergeCell ref="H11:H12"/>
    <mergeCell ref="I40:I41"/>
    <mergeCell ref="I58:I59"/>
    <mergeCell ref="C87:C88"/>
    <mergeCell ref="D87:D88"/>
    <mergeCell ref="E87:E88"/>
    <mergeCell ref="F87:F88"/>
    <mergeCell ref="G87:G88"/>
    <mergeCell ref="H87:H88"/>
    <mergeCell ref="I87:I88"/>
    <mergeCell ref="J87:J88"/>
    <mergeCell ref="K87:L87"/>
    <mergeCell ref="M87:M88"/>
  </mergeCells>
  <conditionalFormatting sqref="M13:M27">
    <cfRule type="cellIs" dxfId="16" priority="12" operator="greaterThan">
      <formula>0.42</formula>
    </cfRule>
  </conditionalFormatting>
  <conditionalFormatting sqref="M34:M37 M42:M49 M52:M54 M60:M64 M67:M68 M72:M73 M77:M82 M56 M106:M109 M112:M115">
    <cfRule type="cellIs" dxfId="15" priority="11" operator="greaterThan">
      <formula>0.5</formula>
    </cfRule>
  </conditionalFormatting>
  <conditionalFormatting sqref="M89:M102">
    <cfRule type="cellIs" dxfId="14" priority="1" operator="greaterThan">
      <formula>0.85</formula>
    </cfRule>
  </conditionalFormatting>
  <pageMargins left="0.25" right="0" top="0.25" bottom="0" header="0.25" footer="0"/>
  <pageSetup paperSize="9" scale="95" orientation="landscape" r:id="rId1"/>
  <rowBreaks count="2" manualBreakCount="2">
    <brk id="28" min="1" max="13" man="1"/>
    <brk id="57" min="1" max="13" man="1"/>
  </rowBreaks>
</worksheet>
</file>

<file path=xl/worksheets/sheet8.xml><?xml version="1.0" encoding="utf-8"?>
<worksheet xmlns="http://schemas.openxmlformats.org/spreadsheetml/2006/main" xmlns:r="http://schemas.openxmlformats.org/officeDocument/2006/relationships">
  <dimension ref="A1:BL76"/>
  <sheetViews>
    <sheetView topLeftCell="A13" workbookViewId="0">
      <selection activeCell="I29" sqref="I29"/>
    </sheetView>
  </sheetViews>
  <sheetFormatPr defaultRowHeight="15"/>
  <cols>
    <col min="1" max="1" width="10.5703125" style="130" customWidth="1"/>
    <col min="2" max="2" width="25.42578125" customWidth="1"/>
    <col min="3" max="3" width="13" customWidth="1"/>
    <col min="4" max="4" width="11.5703125" customWidth="1"/>
    <col min="5" max="5" width="16.5703125" customWidth="1"/>
    <col min="6" max="6" width="10.140625" customWidth="1"/>
    <col min="7" max="7" width="10.28515625" customWidth="1"/>
    <col min="8" max="8" width="11.42578125" customWidth="1"/>
    <col min="9" max="9" width="11.85546875" bestFit="1" customWidth="1"/>
    <col min="10" max="10" width="11" customWidth="1"/>
    <col min="11" max="11" width="12.140625" customWidth="1"/>
    <col min="12" max="13" width="12" bestFit="1" customWidth="1"/>
    <col min="14" max="14" width="10.5703125" customWidth="1"/>
    <col min="15" max="15" width="11.85546875" bestFit="1" customWidth="1"/>
    <col min="16" max="16" width="12" bestFit="1" customWidth="1"/>
    <col min="17" max="18" width="11.85546875" bestFit="1" customWidth="1"/>
    <col min="19" max="19" width="12" bestFit="1" customWidth="1"/>
    <col min="20" max="20" width="11.85546875" customWidth="1"/>
    <col min="21" max="21" width="11.85546875" bestFit="1" customWidth="1"/>
    <col min="22" max="22" width="9.7109375" customWidth="1"/>
    <col min="23" max="23" width="12" bestFit="1" customWidth="1"/>
    <col min="24" max="24" width="10.140625" customWidth="1"/>
    <col min="25" max="25" width="13.7109375" bestFit="1" customWidth="1"/>
    <col min="26" max="27" width="10.28515625" customWidth="1"/>
    <col min="28" max="28" width="12.7109375" customWidth="1"/>
    <col min="29" max="29" width="14.85546875" customWidth="1"/>
    <col min="30" max="30" width="9.5703125" bestFit="1" customWidth="1"/>
    <col min="31" max="31" width="9.28515625" bestFit="1" customWidth="1"/>
    <col min="32" max="32" width="10.28515625" customWidth="1"/>
    <col min="33" max="33" width="9.28515625" bestFit="1" customWidth="1"/>
    <col min="34" max="34" width="10.28515625" customWidth="1"/>
    <col min="35" max="35" width="11.140625" customWidth="1"/>
    <col min="36" max="36" width="12.85546875" customWidth="1"/>
    <col min="37" max="37" width="12.140625" customWidth="1"/>
    <col min="38" max="38" width="10.85546875" customWidth="1"/>
    <col min="39" max="39" width="9.28515625" bestFit="1" customWidth="1"/>
    <col min="40" max="40" width="11" customWidth="1"/>
    <col min="41" max="41" width="11.7109375" customWidth="1"/>
    <col min="42" max="43" width="9.28515625" bestFit="1" customWidth="1"/>
    <col min="46" max="46" width="9.28515625" bestFit="1" customWidth="1"/>
    <col min="48" max="48" width="11.85546875" customWidth="1"/>
    <col min="49" max="49" width="11.28515625" customWidth="1"/>
    <col min="50" max="50" width="9.28515625" bestFit="1" customWidth="1"/>
    <col min="51" max="51" width="11.140625" customWidth="1"/>
    <col min="52" max="52" width="10.28515625" customWidth="1"/>
    <col min="53" max="53" width="14" customWidth="1"/>
    <col min="54" max="54" width="13.28515625" customWidth="1"/>
    <col min="55" max="55" width="11" customWidth="1"/>
    <col min="56" max="56" width="11.7109375" customWidth="1"/>
    <col min="57" max="57" width="10.85546875" customWidth="1"/>
    <col min="58" max="58" width="16.28515625" customWidth="1"/>
    <col min="59" max="59" width="16.28515625" style="41" customWidth="1"/>
    <col min="60" max="60" width="16.28515625" style="45" customWidth="1"/>
    <col min="61" max="61" width="13.28515625" customWidth="1"/>
    <col min="62" max="62" width="13.5703125" style="51" customWidth="1"/>
    <col min="63" max="63" width="11.28515625" customWidth="1"/>
  </cols>
  <sheetData>
    <row r="1" spans="1:63" ht="15.75">
      <c r="A1" s="131"/>
      <c r="B1" s="1"/>
      <c r="C1" s="303" t="s">
        <v>206</v>
      </c>
      <c r="D1" s="303"/>
      <c r="E1" s="303"/>
      <c r="F1" s="303"/>
      <c r="G1" s="303"/>
      <c r="H1" s="303"/>
      <c r="I1" s="303"/>
      <c r="J1" s="303"/>
      <c r="K1" s="303"/>
      <c r="L1" s="1"/>
      <c r="M1" s="1"/>
      <c r="N1" s="1"/>
      <c r="O1" s="1"/>
      <c r="P1" s="1"/>
      <c r="Q1" s="1"/>
      <c r="R1" s="1"/>
      <c r="S1" s="1"/>
      <c r="T1" s="1"/>
      <c r="U1" s="1"/>
      <c r="V1" s="1"/>
      <c r="W1" s="1"/>
      <c r="X1" s="1"/>
      <c r="Y1" s="1"/>
      <c r="Z1" s="1"/>
      <c r="AA1" s="1"/>
      <c r="AB1" s="1"/>
      <c r="AC1" s="2"/>
      <c r="AD1" s="1"/>
      <c r="AE1" s="1"/>
      <c r="AF1" s="1"/>
      <c r="AG1" s="1"/>
      <c r="AH1" s="1"/>
      <c r="AI1" s="1"/>
      <c r="AJ1" s="1"/>
      <c r="AK1" s="1"/>
      <c r="AL1" s="1"/>
      <c r="AM1" s="1"/>
      <c r="AN1" s="1"/>
      <c r="AO1" s="1"/>
      <c r="AP1" s="1"/>
      <c r="AQ1" s="1"/>
      <c r="AR1" s="1"/>
      <c r="AS1" s="1"/>
      <c r="AT1" s="1"/>
      <c r="AU1" s="1"/>
      <c r="AV1" s="2"/>
      <c r="AW1" s="1"/>
      <c r="AX1" s="1"/>
      <c r="AY1" s="1"/>
      <c r="AZ1" s="1"/>
      <c r="BA1" s="1"/>
      <c r="BB1" s="1"/>
      <c r="BC1" s="1"/>
      <c r="BD1" s="1"/>
      <c r="BE1" s="1"/>
      <c r="BF1" s="1"/>
      <c r="BG1" s="2"/>
      <c r="BH1" s="42"/>
      <c r="BI1" s="1"/>
      <c r="BJ1" s="46"/>
    </row>
    <row r="2" spans="1:63" ht="15.75">
      <c r="A2" s="131"/>
      <c r="B2" s="1"/>
      <c r="C2" s="1"/>
      <c r="D2" s="1"/>
      <c r="E2" s="1"/>
      <c r="F2" s="1"/>
      <c r="G2" s="1"/>
      <c r="H2" s="1"/>
      <c r="I2" s="1"/>
      <c r="J2" s="1"/>
      <c r="K2" s="1"/>
      <c r="L2" s="1"/>
      <c r="M2" s="304" t="s">
        <v>63</v>
      </c>
      <c r="N2" s="304"/>
      <c r="O2" s="304"/>
      <c r="P2" s="1"/>
      <c r="Q2" s="1"/>
      <c r="R2" s="1"/>
      <c r="S2" s="1"/>
      <c r="T2" s="1"/>
      <c r="U2" s="1"/>
      <c r="V2" s="1"/>
      <c r="W2" s="1"/>
      <c r="X2" s="1"/>
      <c r="Y2" s="1"/>
      <c r="Z2" s="1"/>
      <c r="AA2" s="1"/>
      <c r="AB2" s="1"/>
      <c r="AC2" s="2"/>
      <c r="AD2" s="1"/>
      <c r="AE2" s="1"/>
      <c r="AF2" s="1"/>
      <c r="AG2" s="1"/>
      <c r="AH2" s="1"/>
      <c r="AI2" s="1"/>
      <c r="AJ2" s="1"/>
      <c r="AK2" s="1"/>
      <c r="AL2" s="1"/>
      <c r="AM2" s="1"/>
      <c r="AN2" s="1"/>
      <c r="AO2" s="1"/>
      <c r="AP2" s="304" t="s">
        <v>63</v>
      </c>
      <c r="AQ2" s="304"/>
      <c r="AR2" s="304"/>
      <c r="AS2" s="1"/>
      <c r="AT2" s="1"/>
      <c r="AU2" s="1"/>
      <c r="AV2" s="2"/>
      <c r="AW2" s="1"/>
      <c r="AX2" s="1"/>
      <c r="AY2" s="1"/>
      <c r="AZ2" s="1"/>
      <c r="BA2" s="1"/>
      <c r="BB2" s="1"/>
      <c r="BC2" s="1"/>
      <c r="BD2" s="1"/>
      <c r="BE2" s="1"/>
      <c r="BF2" s="1"/>
      <c r="BG2" s="2"/>
      <c r="BH2" s="304" t="s">
        <v>63</v>
      </c>
      <c r="BI2" s="304"/>
      <c r="BJ2" s="304"/>
    </row>
    <row r="3" spans="1:63" ht="47.25">
      <c r="A3" s="3"/>
      <c r="B3" s="3"/>
      <c r="C3" s="3" t="s">
        <v>64</v>
      </c>
      <c r="D3" s="4" t="s">
        <v>65</v>
      </c>
      <c r="E3" s="3" t="s">
        <v>66</v>
      </c>
      <c r="F3" s="3" t="s">
        <v>67</v>
      </c>
      <c r="G3" s="3" t="s">
        <v>68</v>
      </c>
      <c r="H3" s="3" t="s">
        <v>69</v>
      </c>
      <c r="I3" s="3" t="s">
        <v>70</v>
      </c>
      <c r="J3" s="3" t="s">
        <v>71</v>
      </c>
      <c r="K3" s="4" t="s">
        <v>72</v>
      </c>
      <c r="L3" s="3" t="s">
        <v>73</v>
      </c>
      <c r="M3" s="3" t="s">
        <v>74</v>
      </c>
      <c r="N3" s="3" t="s">
        <v>75</v>
      </c>
      <c r="O3" s="3" t="s">
        <v>76</v>
      </c>
      <c r="P3" s="4" t="s">
        <v>77</v>
      </c>
      <c r="Q3" s="3" t="s">
        <v>78</v>
      </c>
      <c r="R3" s="4" t="s">
        <v>79</v>
      </c>
      <c r="S3" s="3" t="s">
        <v>80</v>
      </c>
      <c r="T3" s="3" t="s">
        <v>81</v>
      </c>
      <c r="U3" s="3" t="s">
        <v>97</v>
      </c>
      <c r="V3" s="3" t="s">
        <v>82</v>
      </c>
      <c r="W3" s="3" t="s">
        <v>83</v>
      </c>
      <c r="X3" s="3" t="s">
        <v>84</v>
      </c>
      <c r="Y3" s="3" t="s">
        <v>85</v>
      </c>
      <c r="Z3" s="3" t="s">
        <v>86</v>
      </c>
      <c r="AA3" s="3" t="s">
        <v>87</v>
      </c>
      <c r="AB3" s="3" t="s">
        <v>113</v>
      </c>
      <c r="AC3" s="4" t="s">
        <v>88</v>
      </c>
      <c r="AD3" s="3" t="s">
        <v>89</v>
      </c>
      <c r="AE3" s="3" t="s">
        <v>90</v>
      </c>
      <c r="AF3" s="3" t="s">
        <v>91</v>
      </c>
      <c r="AG3" s="3" t="s">
        <v>92</v>
      </c>
      <c r="AH3" s="3" t="s">
        <v>93</v>
      </c>
      <c r="AI3" s="3" t="s">
        <v>94</v>
      </c>
      <c r="AJ3" s="3" t="s">
        <v>95</v>
      </c>
      <c r="AK3" s="3" t="s">
        <v>96</v>
      </c>
      <c r="AL3" s="3" t="s">
        <v>98</v>
      </c>
      <c r="AM3" s="3" t="s">
        <v>99</v>
      </c>
      <c r="AN3" s="3" t="s">
        <v>100</v>
      </c>
      <c r="AO3" s="3" t="s">
        <v>101</v>
      </c>
      <c r="AP3" s="3" t="s">
        <v>102</v>
      </c>
      <c r="AQ3" s="3" t="s">
        <v>103</v>
      </c>
      <c r="AR3" s="3" t="s">
        <v>104</v>
      </c>
      <c r="AS3" s="3" t="s">
        <v>105</v>
      </c>
      <c r="AT3" s="39" t="s">
        <v>106</v>
      </c>
      <c r="AU3" s="39" t="s">
        <v>107</v>
      </c>
      <c r="AV3" s="39" t="s">
        <v>108</v>
      </c>
      <c r="AW3" s="3" t="s">
        <v>109</v>
      </c>
      <c r="AX3" s="3" t="s">
        <v>110</v>
      </c>
      <c r="AY3" s="3" t="s">
        <v>111</v>
      </c>
      <c r="AZ3" s="3" t="s">
        <v>112</v>
      </c>
      <c r="BA3" s="3" t="s">
        <v>114</v>
      </c>
      <c r="BB3" s="3" t="s">
        <v>115</v>
      </c>
      <c r="BC3" s="3" t="s">
        <v>116</v>
      </c>
      <c r="BD3" s="3" t="s">
        <v>117</v>
      </c>
      <c r="BE3" s="3" t="s">
        <v>118</v>
      </c>
      <c r="BF3" s="3" t="s">
        <v>119</v>
      </c>
      <c r="BG3" s="4" t="s">
        <v>138</v>
      </c>
      <c r="BH3" s="43" t="s">
        <v>120</v>
      </c>
      <c r="BI3" s="3" t="s">
        <v>121</v>
      </c>
      <c r="BJ3" s="47" t="s">
        <v>122</v>
      </c>
    </row>
    <row r="4" spans="1:63" ht="15.75">
      <c r="A4" s="128" t="s">
        <v>201</v>
      </c>
      <c r="B4" s="5" t="s">
        <v>123</v>
      </c>
      <c r="C4" s="5">
        <v>1</v>
      </c>
      <c r="D4" s="5">
        <v>2</v>
      </c>
      <c r="E4" s="5">
        <v>3</v>
      </c>
      <c r="F4" s="5">
        <v>4</v>
      </c>
      <c r="G4" s="5">
        <v>7</v>
      </c>
      <c r="H4" s="5">
        <v>8</v>
      </c>
      <c r="I4" s="5">
        <v>9</v>
      </c>
      <c r="J4" s="5">
        <v>10</v>
      </c>
      <c r="K4" s="5">
        <v>11</v>
      </c>
      <c r="L4" s="5">
        <v>12</v>
      </c>
      <c r="M4" s="5">
        <v>13</v>
      </c>
      <c r="N4" s="5">
        <v>14</v>
      </c>
      <c r="O4" s="5">
        <v>15</v>
      </c>
      <c r="P4" s="5">
        <v>16</v>
      </c>
      <c r="Q4" s="5">
        <v>17</v>
      </c>
      <c r="R4" s="5">
        <v>20</v>
      </c>
      <c r="S4" s="5">
        <v>25</v>
      </c>
      <c r="T4" s="5">
        <v>26</v>
      </c>
      <c r="U4" s="16">
        <v>29</v>
      </c>
      <c r="V4" s="5">
        <v>34</v>
      </c>
      <c r="W4" s="5">
        <v>39</v>
      </c>
      <c r="X4" s="5">
        <v>40</v>
      </c>
      <c r="Y4" s="5">
        <v>42</v>
      </c>
      <c r="Z4" s="5">
        <v>43</v>
      </c>
      <c r="AA4" s="5">
        <v>44</v>
      </c>
      <c r="AB4" s="5">
        <v>63</v>
      </c>
      <c r="AC4" s="6"/>
      <c r="AD4" s="5">
        <v>18</v>
      </c>
      <c r="AE4" s="5">
        <v>19</v>
      </c>
      <c r="AF4" s="5">
        <v>21</v>
      </c>
      <c r="AG4" s="5">
        <v>22</v>
      </c>
      <c r="AH4" s="5">
        <v>23</v>
      </c>
      <c r="AI4" s="5">
        <v>24</v>
      </c>
      <c r="AJ4" s="5">
        <v>27</v>
      </c>
      <c r="AK4" s="5">
        <v>28</v>
      </c>
      <c r="AL4" s="16">
        <v>30</v>
      </c>
      <c r="AM4" s="5">
        <v>31</v>
      </c>
      <c r="AN4" s="5">
        <v>32</v>
      </c>
      <c r="AO4" s="5">
        <v>33</v>
      </c>
      <c r="AP4" s="5">
        <v>35</v>
      </c>
      <c r="AQ4" s="5">
        <v>36</v>
      </c>
      <c r="AR4" s="5">
        <v>37</v>
      </c>
      <c r="AS4" s="5">
        <v>38</v>
      </c>
      <c r="AT4" s="16">
        <v>41</v>
      </c>
      <c r="AU4" s="40">
        <v>48</v>
      </c>
      <c r="AV4" s="16">
        <v>50</v>
      </c>
      <c r="AW4" s="5">
        <v>51</v>
      </c>
      <c r="AX4" s="5">
        <v>52</v>
      </c>
      <c r="AY4" s="5">
        <v>60</v>
      </c>
      <c r="AZ4" s="5">
        <v>61</v>
      </c>
      <c r="BA4" s="5">
        <v>64</v>
      </c>
      <c r="BB4" s="5">
        <v>72</v>
      </c>
      <c r="BC4" s="5">
        <v>73</v>
      </c>
      <c r="BD4" s="5">
        <v>74</v>
      </c>
      <c r="BE4" s="5">
        <v>75</v>
      </c>
      <c r="BF4" s="5">
        <v>99</v>
      </c>
      <c r="BG4" s="6"/>
      <c r="BH4" s="44" t="s">
        <v>124</v>
      </c>
      <c r="BI4" s="5">
        <v>98</v>
      </c>
      <c r="BJ4" s="48"/>
    </row>
    <row r="5" spans="1:63" ht="15.75">
      <c r="A5" s="8" t="s">
        <v>125</v>
      </c>
      <c r="B5" s="11" t="s">
        <v>207</v>
      </c>
      <c r="C5" s="127">
        <v>2429978</v>
      </c>
      <c r="D5" s="120">
        <v>438654</v>
      </c>
      <c r="E5" s="120">
        <v>76770</v>
      </c>
      <c r="F5" s="120">
        <v>289633</v>
      </c>
      <c r="G5" s="120">
        <v>106767</v>
      </c>
      <c r="H5" s="120">
        <v>0</v>
      </c>
      <c r="I5" s="120">
        <v>0</v>
      </c>
      <c r="J5" s="120">
        <v>0</v>
      </c>
      <c r="K5" s="120">
        <v>0</v>
      </c>
      <c r="L5" s="120">
        <v>3700</v>
      </c>
      <c r="M5" s="120">
        <v>7765</v>
      </c>
      <c r="N5" s="120">
        <v>5927</v>
      </c>
      <c r="O5" s="120">
        <v>12491</v>
      </c>
      <c r="P5" s="120">
        <v>62762</v>
      </c>
      <c r="Q5" s="120">
        <v>0</v>
      </c>
      <c r="R5" s="120">
        <v>11283</v>
      </c>
      <c r="S5" s="120">
        <v>0</v>
      </c>
      <c r="T5" s="120">
        <v>0</v>
      </c>
      <c r="U5" s="120">
        <v>0</v>
      </c>
      <c r="V5" s="120">
        <v>0</v>
      </c>
      <c r="W5" s="120">
        <v>555</v>
      </c>
      <c r="X5" s="120">
        <v>369</v>
      </c>
      <c r="Y5" s="120">
        <v>530</v>
      </c>
      <c r="Z5" s="120">
        <v>0</v>
      </c>
      <c r="AA5" s="120">
        <v>0</v>
      </c>
      <c r="AB5" s="120">
        <v>0</v>
      </c>
      <c r="AC5" s="121">
        <f t="shared" ref="AC5:AC8" si="0">SUM(C5:AB5)</f>
        <v>3447184</v>
      </c>
      <c r="AD5" s="120">
        <v>80532</v>
      </c>
      <c r="AE5" s="120">
        <v>23028</v>
      </c>
      <c r="AF5" s="120">
        <v>11774</v>
      </c>
      <c r="AG5" s="120">
        <v>0</v>
      </c>
      <c r="AH5" s="120">
        <v>125</v>
      </c>
      <c r="AI5" s="120">
        <v>240</v>
      </c>
      <c r="AJ5" s="120">
        <v>9364</v>
      </c>
      <c r="AK5" s="120">
        <v>17830</v>
      </c>
      <c r="AL5" s="120">
        <v>1055</v>
      </c>
      <c r="AM5" s="120">
        <v>2</v>
      </c>
      <c r="AN5" s="120">
        <v>79655</v>
      </c>
      <c r="AO5" s="120">
        <v>2</v>
      </c>
      <c r="AP5" s="120">
        <v>0</v>
      </c>
      <c r="AQ5" s="120">
        <v>0</v>
      </c>
      <c r="AR5" s="120">
        <v>0</v>
      </c>
      <c r="AS5" s="120">
        <v>0</v>
      </c>
      <c r="AT5" s="120">
        <v>0</v>
      </c>
      <c r="AU5" s="120">
        <v>0</v>
      </c>
      <c r="AV5" s="120">
        <v>11780</v>
      </c>
      <c r="AW5" s="120">
        <v>10437</v>
      </c>
      <c r="AX5" s="120">
        <v>2039</v>
      </c>
      <c r="AY5" s="120">
        <v>0</v>
      </c>
      <c r="AZ5" s="120">
        <v>0</v>
      </c>
      <c r="BA5" s="120">
        <v>0</v>
      </c>
      <c r="BB5" s="120">
        <v>1894</v>
      </c>
      <c r="BC5" s="120">
        <v>1969</v>
      </c>
      <c r="BD5" s="120">
        <v>191</v>
      </c>
      <c r="BE5" s="120">
        <v>752</v>
      </c>
      <c r="BF5" s="120">
        <v>81659</v>
      </c>
      <c r="BG5" s="122">
        <f>SUM(AD5:BF5)</f>
        <v>334328</v>
      </c>
      <c r="BH5" s="123">
        <f>AC5+BG5</f>
        <v>3781512</v>
      </c>
      <c r="BI5" s="95">
        <v>18513</v>
      </c>
      <c r="BJ5" s="124">
        <f t="shared" ref="BJ5:BJ8" si="1">BH5-BI5</f>
        <v>3762999</v>
      </c>
    </row>
    <row r="6" spans="1:63" ht="15.75">
      <c r="A6" s="128" t="s">
        <v>125</v>
      </c>
      <c r="B6" s="5" t="s">
        <v>204</v>
      </c>
      <c r="C6" s="37">
        <v>1263588.56</v>
      </c>
      <c r="D6" s="37">
        <v>312779.48</v>
      </c>
      <c r="E6" s="37">
        <v>0</v>
      </c>
      <c r="F6" s="37">
        <v>150609.16</v>
      </c>
      <c r="G6" s="37">
        <v>55518.840000000004</v>
      </c>
      <c r="H6" s="37">
        <v>0</v>
      </c>
      <c r="I6" s="37">
        <v>0</v>
      </c>
      <c r="J6" s="37">
        <v>0</v>
      </c>
      <c r="K6" s="37">
        <v>0</v>
      </c>
      <c r="L6" s="37">
        <v>1924</v>
      </c>
      <c r="M6" s="37">
        <v>4037.8</v>
      </c>
      <c r="N6" s="37">
        <v>3082.04</v>
      </c>
      <c r="O6" s="37">
        <v>6495.32</v>
      </c>
      <c r="P6" s="37">
        <v>32636.239999999998</v>
      </c>
      <c r="Q6" s="37">
        <v>0</v>
      </c>
      <c r="R6" s="37">
        <v>11951.16</v>
      </c>
      <c r="S6" s="37">
        <v>0</v>
      </c>
      <c r="T6" s="37"/>
      <c r="U6" s="37"/>
      <c r="V6" s="37">
        <v>0</v>
      </c>
      <c r="W6" s="37">
        <v>288.60000000000002</v>
      </c>
      <c r="X6" s="37">
        <v>191.88000000000002</v>
      </c>
      <c r="Y6" s="37">
        <v>275.60000000000002</v>
      </c>
      <c r="Z6" s="37">
        <v>0</v>
      </c>
      <c r="AA6" s="37">
        <v>0</v>
      </c>
      <c r="AB6" s="37">
        <v>0</v>
      </c>
      <c r="AC6" s="121">
        <f t="shared" si="0"/>
        <v>1843378.6800000002</v>
      </c>
      <c r="AD6" s="37">
        <v>44432.960000000006</v>
      </c>
      <c r="AE6" s="37">
        <v>11974.56</v>
      </c>
      <c r="AF6" s="37">
        <v>6122.4800000000005</v>
      </c>
      <c r="AG6" s="37">
        <v>0</v>
      </c>
      <c r="AH6" s="37">
        <v>65</v>
      </c>
      <c r="AI6" s="37">
        <v>124.80000000000001</v>
      </c>
      <c r="AJ6" s="37">
        <v>8578.9600000000009</v>
      </c>
      <c r="AK6" s="37">
        <v>9271.6</v>
      </c>
      <c r="AL6" s="37">
        <v>548.6</v>
      </c>
      <c r="AM6" s="37">
        <v>10.4</v>
      </c>
      <c r="AN6" s="37">
        <v>41420.600000000006</v>
      </c>
      <c r="AO6" s="37">
        <v>1.04</v>
      </c>
      <c r="AP6" s="37">
        <v>0</v>
      </c>
      <c r="AQ6" s="37">
        <v>0</v>
      </c>
      <c r="AR6" s="37"/>
      <c r="AS6" s="37"/>
      <c r="AT6" s="37">
        <v>0</v>
      </c>
      <c r="AU6" s="37"/>
      <c r="AV6" s="37">
        <v>6125.5999999999995</v>
      </c>
      <c r="AW6" s="37">
        <v>5427.24</v>
      </c>
      <c r="AX6" s="37">
        <v>1060.28</v>
      </c>
      <c r="AY6" s="37">
        <v>0</v>
      </c>
      <c r="AZ6" s="37">
        <v>0</v>
      </c>
      <c r="BA6" s="37">
        <v>0</v>
      </c>
      <c r="BB6" s="37">
        <v>984.88</v>
      </c>
      <c r="BC6" s="37">
        <v>1023.88</v>
      </c>
      <c r="BD6" s="37">
        <v>99.320000000000007</v>
      </c>
      <c r="BE6" s="37">
        <v>391.04000000000008</v>
      </c>
      <c r="BF6" s="37">
        <v>42414.68</v>
      </c>
      <c r="BG6" s="122">
        <f t="shared" ref="BG6:BG8" si="2">SUM(AD6:BF6)</f>
        <v>180077.92000000004</v>
      </c>
      <c r="BH6" s="123">
        <f t="shared" ref="BH6:BH8" si="3">AC6+BG6</f>
        <v>2023456.6</v>
      </c>
      <c r="BI6" s="38">
        <v>9256.5</v>
      </c>
      <c r="BJ6" s="124">
        <f t="shared" si="1"/>
        <v>2014200.1</v>
      </c>
    </row>
    <row r="7" spans="1:63" ht="15.75">
      <c r="A7" s="128"/>
      <c r="B7" s="132" t="s">
        <v>208</v>
      </c>
      <c r="C7" s="37">
        <f>C5-C6</f>
        <v>1166389.44</v>
      </c>
      <c r="D7" s="37">
        <f t="shared" ref="D7:AB7" si="4">D5-D6</f>
        <v>125874.52000000002</v>
      </c>
      <c r="E7" s="37">
        <f t="shared" si="4"/>
        <v>76770</v>
      </c>
      <c r="F7" s="37">
        <f t="shared" si="4"/>
        <v>139023.84</v>
      </c>
      <c r="G7" s="37">
        <f t="shared" si="4"/>
        <v>51248.159999999996</v>
      </c>
      <c r="H7" s="37">
        <f t="shared" si="4"/>
        <v>0</v>
      </c>
      <c r="I7" s="37">
        <f t="shared" si="4"/>
        <v>0</v>
      </c>
      <c r="J7" s="37">
        <f t="shared" si="4"/>
        <v>0</v>
      </c>
      <c r="K7" s="37">
        <f t="shared" si="4"/>
        <v>0</v>
      </c>
      <c r="L7" s="37">
        <f t="shared" si="4"/>
        <v>1776</v>
      </c>
      <c r="M7" s="37">
        <f t="shared" si="4"/>
        <v>3727.2</v>
      </c>
      <c r="N7" s="37">
        <f t="shared" si="4"/>
        <v>2844.96</v>
      </c>
      <c r="O7" s="37">
        <f t="shared" si="4"/>
        <v>5995.68</v>
      </c>
      <c r="P7" s="37">
        <f t="shared" si="4"/>
        <v>30125.760000000002</v>
      </c>
      <c r="Q7" s="37">
        <f t="shared" si="4"/>
        <v>0</v>
      </c>
      <c r="R7" s="37">
        <f t="shared" si="4"/>
        <v>-668.15999999999985</v>
      </c>
      <c r="S7" s="37">
        <f t="shared" si="4"/>
        <v>0</v>
      </c>
      <c r="T7" s="37">
        <f t="shared" si="4"/>
        <v>0</v>
      </c>
      <c r="U7" s="37">
        <f t="shared" si="4"/>
        <v>0</v>
      </c>
      <c r="V7" s="37">
        <f t="shared" si="4"/>
        <v>0</v>
      </c>
      <c r="W7" s="37">
        <f t="shared" si="4"/>
        <v>266.39999999999998</v>
      </c>
      <c r="X7" s="37">
        <f t="shared" si="4"/>
        <v>177.11999999999998</v>
      </c>
      <c r="Y7" s="37">
        <f t="shared" si="4"/>
        <v>254.39999999999998</v>
      </c>
      <c r="Z7" s="37">
        <f t="shared" si="4"/>
        <v>0</v>
      </c>
      <c r="AA7" s="37">
        <f t="shared" si="4"/>
        <v>0</v>
      </c>
      <c r="AB7" s="37">
        <f t="shared" si="4"/>
        <v>0</v>
      </c>
      <c r="AC7" s="121">
        <f t="shared" si="0"/>
        <v>1603805.3199999998</v>
      </c>
      <c r="AD7" s="37">
        <f>AD5-AD6</f>
        <v>36099.039999999994</v>
      </c>
      <c r="AE7" s="37">
        <f t="shared" ref="AE7:BF7" si="5">AE5-AE6</f>
        <v>11053.44</v>
      </c>
      <c r="AF7" s="37">
        <f t="shared" si="5"/>
        <v>5651.5199999999995</v>
      </c>
      <c r="AG7" s="37">
        <f t="shared" si="5"/>
        <v>0</v>
      </c>
      <c r="AH7" s="37">
        <f t="shared" si="5"/>
        <v>60</v>
      </c>
      <c r="AI7" s="37">
        <f t="shared" si="5"/>
        <v>115.19999999999999</v>
      </c>
      <c r="AJ7" s="37">
        <f t="shared" si="5"/>
        <v>785.03999999999905</v>
      </c>
      <c r="AK7" s="37">
        <f t="shared" si="5"/>
        <v>8558.4</v>
      </c>
      <c r="AL7" s="37">
        <f t="shared" si="5"/>
        <v>506.4</v>
      </c>
      <c r="AM7" s="37">
        <f t="shared" si="5"/>
        <v>-8.4</v>
      </c>
      <c r="AN7" s="37">
        <f t="shared" si="5"/>
        <v>38234.399999999994</v>
      </c>
      <c r="AO7" s="37">
        <f t="shared" si="5"/>
        <v>0.96</v>
      </c>
      <c r="AP7" s="37">
        <f t="shared" si="5"/>
        <v>0</v>
      </c>
      <c r="AQ7" s="37">
        <f t="shared" si="5"/>
        <v>0</v>
      </c>
      <c r="AR7" s="37">
        <f t="shared" si="5"/>
        <v>0</v>
      </c>
      <c r="AS7" s="37">
        <f t="shared" si="5"/>
        <v>0</v>
      </c>
      <c r="AT7" s="37">
        <f t="shared" si="5"/>
        <v>0</v>
      </c>
      <c r="AU7" s="37">
        <f t="shared" si="5"/>
        <v>0</v>
      </c>
      <c r="AV7" s="37">
        <f t="shared" si="5"/>
        <v>5654.4000000000005</v>
      </c>
      <c r="AW7" s="37">
        <f t="shared" si="5"/>
        <v>5009.76</v>
      </c>
      <c r="AX7" s="37">
        <f t="shared" si="5"/>
        <v>978.72</v>
      </c>
      <c r="AY7" s="37">
        <f t="shared" si="5"/>
        <v>0</v>
      </c>
      <c r="AZ7" s="37">
        <f t="shared" si="5"/>
        <v>0</v>
      </c>
      <c r="BA7" s="37">
        <f t="shared" si="5"/>
        <v>0</v>
      </c>
      <c r="BB7" s="37">
        <f t="shared" si="5"/>
        <v>909.12</v>
      </c>
      <c r="BC7" s="37">
        <f t="shared" si="5"/>
        <v>945.12</v>
      </c>
      <c r="BD7" s="37">
        <f t="shared" si="5"/>
        <v>91.679999999999993</v>
      </c>
      <c r="BE7" s="37">
        <f t="shared" si="5"/>
        <v>360.95999999999992</v>
      </c>
      <c r="BF7" s="37">
        <f t="shared" si="5"/>
        <v>39244.32</v>
      </c>
      <c r="BG7" s="122">
        <f t="shared" si="2"/>
        <v>154250.07999999996</v>
      </c>
      <c r="BH7" s="123">
        <f t="shared" si="3"/>
        <v>1758055.4</v>
      </c>
      <c r="BI7" s="38">
        <f>BI5-BI6</f>
        <v>9256.5</v>
      </c>
      <c r="BJ7" s="124">
        <f t="shared" si="1"/>
        <v>1748798.9</v>
      </c>
    </row>
    <row r="8" spans="1:63" ht="15.75">
      <c r="A8" s="128"/>
      <c r="B8" s="12" t="s">
        <v>205</v>
      </c>
      <c r="C8" s="9">
        <f>IF('Upto Month Current'!$B$4="",0,'Upto Month Current'!$B$4)</f>
        <v>214436</v>
      </c>
      <c r="D8" s="9">
        <f>IF('Upto Month Current'!$B$5="",0,'Upto Month Current'!$B$5)</f>
        <v>97581</v>
      </c>
      <c r="E8" s="9">
        <f>IF('Upto Month Current'!$B$6="",0,'Upto Month Current'!$B$6)</f>
        <v>6636</v>
      </c>
      <c r="F8" s="9">
        <f>IF('Upto Month Current'!$B$7="",0,'Upto Month Current'!$B$7)</f>
        <v>27100</v>
      </c>
      <c r="G8" s="9">
        <f>IF('Upto Month Current'!$B$8="",0,'Upto Month Current'!$B$8)</f>
        <v>10995</v>
      </c>
      <c r="H8" s="9">
        <f>IF('Upto Month Current'!$B$9="",0,'Upto Month Current'!$B$9)</f>
        <v>0</v>
      </c>
      <c r="I8" s="9">
        <f>IF('Upto Month Current'!$B$10="",0,'Upto Month Current'!$B$10)</f>
        <v>0</v>
      </c>
      <c r="J8" s="9">
        <f>IF('Upto Month Current'!$B$11="",0,'Upto Month Current'!$B$11)</f>
        <v>18</v>
      </c>
      <c r="K8" s="9">
        <f>IF('Upto Month Current'!$B$12="",0,'Upto Month Current'!$B$12)</f>
        <v>69</v>
      </c>
      <c r="L8" s="9">
        <f>IF('Upto Month Current'!$B$13="",0,'Upto Month Current'!$B$13)</f>
        <v>177</v>
      </c>
      <c r="M8" s="9">
        <f>IF('Upto Month Current'!$B$14="",0,'Upto Month Current'!$B$14)</f>
        <v>940</v>
      </c>
      <c r="N8" s="9">
        <f>IF('Upto Month Current'!$B$15="",0,'Upto Month Current'!$B$15)</f>
        <v>153</v>
      </c>
      <c r="O8" s="9">
        <f>IF('Upto Month Current'!$B$16="",0,'Upto Month Current'!$B$16)</f>
        <v>1310</v>
      </c>
      <c r="P8" s="9">
        <f>IF('Upto Month Current'!$B$17="",0,'Upto Month Current'!$B$17)</f>
        <v>6100</v>
      </c>
      <c r="Q8" s="9">
        <f>IF('Upto Month Current'!$B$18="",0,'Upto Month Current'!$B$18)</f>
        <v>0</v>
      </c>
      <c r="R8" s="9">
        <f>IF('Upto Month Current'!$B$21="",0,'Upto Month Current'!$B$21)</f>
        <v>1982</v>
      </c>
      <c r="S8" s="9">
        <f>IF('Upto Month Current'!$B$26="",0,'Upto Month Current'!$B$26)</f>
        <v>0</v>
      </c>
      <c r="T8" s="9">
        <f>IF('Upto Month Current'!$B$27="",0,'Upto Month Current'!$B$27)</f>
        <v>0</v>
      </c>
      <c r="U8" s="9">
        <f>IF('Upto Month Current'!$B$30="",0,'Upto Month Current'!$B$30)</f>
        <v>0</v>
      </c>
      <c r="V8" s="9">
        <f>IF('Upto Month Current'!$B$35="",0,'Upto Month Current'!$B$35)</f>
        <v>0</v>
      </c>
      <c r="W8" s="9">
        <f>IF('Upto Month Current'!$B$39="",0,'Upto Month Current'!$B$39)</f>
        <v>0</v>
      </c>
      <c r="X8" s="9">
        <f>IF('Upto Month Current'!$B$40="",0,'Upto Month Current'!$B$40)</f>
        <v>0</v>
      </c>
      <c r="Y8" s="9">
        <f>IF('Upto Month Current'!$B$42="",0,'Upto Month Current'!$B$42)</f>
        <v>0</v>
      </c>
      <c r="Z8" s="9">
        <f>IF('Upto Month Current'!$B$43="",0,'Upto Month Current'!$B$43)</f>
        <v>0</v>
      </c>
      <c r="AA8" s="9">
        <f>IF('Upto Month Current'!$B$44="",0,'Upto Month Current'!$B$44)</f>
        <v>0</v>
      </c>
      <c r="AB8" s="9">
        <f>IF('Upto Month Current'!$B$51="",0,'Upto Month Current'!$B$51)</f>
        <v>0</v>
      </c>
      <c r="AC8" s="121">
        <f t="shared" si="0"/>
        <v>367497</v>
      </c>
      <c r="AD8" s="9">
        <f>IF('Upto Month Current'!$B$19="",0,'Upto Month Current'!$B$19)</f>
        <v>2859</v>
      </c>
      <c r="AE8" s="9">
        <f>IF('Upto Month Current'!$B$20="",0,'Upto Month Current'!$B$20)</f>
        <v>316</v>
      </c>
      <c r="AF8" s="9">
        <f>IF('Upto Month Current'!$B$22="",0,'Upto Month Current'!$B$22)</f>
        <v>5821</v>
      </c>
      <c r="AG8" s="9">
        <f>IF('Upto Month Current'!$B$23="",0,'Upto Month Current'!$B$23)</f>
        <v>0</v>
      </c>
      <c r="AH8" s="9">
        <f>IF('Upto Month Current'!$B$24="",0,'Upto Month Current'!$B$24)</f>
        <v>0</v>
      </c>
      <c r="AI8" s="9">
        <f>IF('Upto Month Current'!$B$25="",0,'Upto Month Current'!$B$25)</f>
        <v>495</v>
      </c>
      <c r="AJ8" s="9">
        <f>IF('Upto Month Current'!$B$28="",0,'Upto Month Current'!$B$28)</f>
        <v>1101</v>
      </c>
      <c r="AK8" s="9">
        <f>IF('Upto Month Current'!$B$29="",0,'Upto Month Current'!$B$29)</f>
        <v>238</v>
      </c>
      <c r="AL8" s="9">
        <f>IF('Upto Month Current'!$B$31="",0,'Upto Month Current'!$B$31)</f>
        <v>0</v>
      </c>
      <c r="AM8" s="9">
        <f>IF('Upto Month Current'!$B$32="",0,'Upto Month Current'!$B$32)</f>
        <v>0</v>
      </c>
      <c r="AN8" s="9">
        <f>IF('Upto Month Current'!$B$33="",0,'Upto Month Current'!$B$33)</f>
        <v>22252</v>
      </c>
      <c r="AO8" s="9">
        <f>IF('Upto Month Current'!$B$34="",0,'Upto Month Current'!$B$34)</f>
        <v>301</v>
      </c>
      <c r="AP8" s="9">
        <f>IF('Upto Month Current'!$B$36="",0,'Upto Month Current'!$B$36)</f>
        <v>0</v>
      </c>
      <c r="AQ8" s="9">
        <f>IF('Upto Month Current'!$B$37="",0,'Upto Month Current'!$B$37)</f>
        <v>0</v>
      </c>
      <c r="AR8" s="9">
        <v>0</v>
      </c>
      <c r="AS8" s="9">
        <f>IF('Upto Month Current'!$B$38="",0,'Upto Month Current'!$B$38)</f>
        <v>0</v>
      </c>
      <c r="AT8" s="9">
        <f>IF('Upto Month Current'!$B$41="",0,'Upto Month Current'!$B$41)</f>
        <v>0</v>
      </c>
      <c r="AU8" s="9">
        <v>0</v>
      </c>
      <c r="AV8" s="9">
        <f>IF('Upto Month Current'!$B$45="",0,'Upto Month Current'!$B$45)</f>
        <v>3842</v>
      </c>
      <c r="AW8" s="9">
        <f>IF('Upto Month Current'!$B$46="",0,'Upto Month Current'!$B$46)</f>
        <v>1447</v>
      </c>
      <c r="AX8" s="9">
        <f>IF('Upto Month Current'!$B$47="",0,'Upto Month Current'!$B$47)</f>
        <v>167</v>
      </c>
      <c r="AY8" s="9">
        <f>IF('Upto Month Current'!$B$49="",0,'Upto Month Current'!$B$49)</f>
        <v>0</v>
      </c>
      <c r="AZ8" s="9">
        <f>IF('Upto Month Current'!$B$50="",0,'Upto Month Current'!$B$50)</f>
        <v>0</v>
      </c>
      <c r="BA8" s="9">
        <f>IF('Upto Month Current'!$B$52="",0,'Upto Month Current'!$B$52)</f>
        <v>0</v>
      </c>
      <c r="BB8" s="9">
        <f>IF('Upto Month Current'!$B$53="",0,'Upto Month Current'!$B$53)</f>
        <v>1031</v>
      </c>
      <c r="BC8" s="9">
        <f>IF('Upto Month Current'!$B$54="",0,'Upto Month Current'!$B$54)</f>
        <v>1031</v>
      </c>
      <c r="BD8" s="9">
        <f>IF('Upto Month Current'!$B$55="",0,'Upto Month Current'!$B$55)</f>
        <v>0</v>
      </c>
      <c r="BE8" s="9">
        <f>IF('Upto Month Current'!$B$56="",0,'Upto Month Current'!$B$56)</f>
        <v>222</v>
      </c>
      <c r="BF8" s="9">
        <f>IF('Upto Month Current'!$B$58="",0,'Upto Month Current'!$B$58)</f>
        <v>5942</v>
      </c>
      <c r="BG8" s="122">
        <f t="shared" si="2"/>
        <v>47065</v>
      </c>
      <c r="BH8" s="123">
        <f t="shared" si="3"/>
        <v>414562</v>
      </c>
      <c r="BI8" s="9">
        <f>IF('Upto Month Current'!$B$60="",0,'Upto Month Current'!$B$60)</f>
        <v>0</v>
      </c>
      <c r="BJ8" s="124">
        <f t="shared" si="1"/>
        <v>414562</v>
      </c>
      <c r="BK8">
        <f>'Upto Month Current'!$B$61</f>
        <v>414486</v>
      </c>
    </row>
    <row r="9" spans="1:63" ht="15.75">
      <c r="A9" s="128"/>
      <c r="B9" s="5" t="s">
        <v>203</v>
      </c>
      <c r="C9" s="126">
        <f t="shared" ref="C9:AH9" si="6">C8/C5</f>
        <v>8.8246066425292743E-2</v>
      </c>
      <c r="D9" s="126">
        <f t="shared" si="6"/>
        <v>0.22245551163331465</v>
      </c>
      <c r="E9" s="126">
        <f t="shared" si="6"/>
        <v>8.6440015631105899E-2</v>
      </c>
      <c r="F9" s="126">
        <f t="shared" si="6"/>
        <v>9.356668611656821E-2</v>
      </c>
      <c r="G9" s="126">
        <f t="shared" si="6"/>
        <v>0.10298125825395488</v>
      </c>
      <c r="H9" s="126" t="e">
        <f t="shared" si="6"/>
        <v>#DIV/0!</v>
      </c>
      <c r="I9" s="126" t="e">
        <f t="shared" si="6"/>
        <v>#DIV/0!</v>
      </c>
      <c r="J9" s="126" t="e">
        <f t="shared" si="6"/>
        <v>#DIV/0!</v>
      </c>
      <c r="K9" s="126" t="e">
        <f t="shared" si="6"/>
        <v>#DIV/0!</v>
      </c>
      <c r="L9" s="126">
        <f t="shared" si="6"/>
        <v>4.7837837837837835E-2</v>
      </c>
      <c r="M9" s="126">
        <f t="shared" si="6"/>
        <v>0.1210560206052801</v>
      </c>
      <c r="N9" s="126">
        <f t="shared" si="6"/>
        <v>2.5814071199595074E-2</v>
      </c>
      <c r="O9" s="126">
        <f t="shared" si="6"/>
        <v>0.10487551036746458</v>
      </c>
      <c r="P9" s="126">
        <f t="shared" si="6"/>
        <v>9.7192568751792482E-2</v>
      </c>
      <c r="Q9" s="126" t="e">
        <f t="shared" si="6"/>
        <v>#DIV/0!</v>
      </c>
      <c r="R9" s="126">
        <f t="shared" si="6"/>
        <v>0.17566250110786139</v>
      </c>
      <c r="S9" s="126" t="e">
        <f t="shared" si="6"/>
        <v>#DIV/0!</v>
      </c>
      <c r="T9" s="126" t="e">
        <f t="shared" si="6"/>
        <v>#DIV/0!</v>
      </c>
      <c r="U9" s="126" t="e">
        <f t="shared" si="6"/>
        <v>#DIV/0!</v>
      </c>
      <c r="V9" s="126" t="e">
        <f t="shared" si="6"/>
        <v>#DIV/0!</v>
      </c>
      <c r="W9" s="126">
        <f t="shared" si="6"/>
        <v>0</v>
      </c>
      <c r="X9" s="126">
        <f t="shared" si="6"/>
        <v>0</v>
      </c>
      <c r="Y9" s="126">
        <f t="shared" si="6"/>
        <v>0</v>
      </c>
      <c r="Z9" s="126" t="e">
        <f t="shared" si="6"/>
        <v>#DIV/0!</v>
      </c>
      <c r="AA9" s="126" t="e">
        <f t="shared" si="6"/>
        <v>#DIV/0!</v>
      </c>
      <c r="AB9" s="126" t="e">
        <f t="shared" si="6"/>
        <v>#DIV/0!</v>
      </c>
      <c r="AC9" s="126">
        <f t="shared" si="6"/>
        <v>0.10660788632112472</v>
      </c>
      <c r="AD9" s="126">
        <f t="shared" si="6"/>
        <v>3.5501415586350768E-2</v>
      </c>
      <c r="AE9" s="126">
        <f t="shared" si="6"/>
        <v>1.3722424874066354E-2</v>
      </c>
      <c r="AF9" s="126">
        <f t="shared" si="6"/>
        <v>0.49439442840156278</v>
      </c>
      <c r="AG9" s="126" t="e">
        <f t="shared" si="6"/>
        <v>#DIV/0!</v>
      </c>
      <c r="AH9" s="126">
        <f t="shared" si="6"/>
        <v>0</v>
      </c>
      <c r="AI9" s="126">
        <f t="shared" ref="AI9:BJ9" si="7">AI8/AI5</f>
        <v>2.0625</v>
      </c>
      <c r="AJ9" s="126">
        <f t="shared" si="7"/>
        <v>0.11757795813754805</v>
      </c>
      <c r="AK9" s="126">
        <f t="shared" si="7"/>
        <v>1.3348289399887829E-2</v>
      </c>
      <c r="AL9" s="126">
        <f t="shared" si="7"/>
        <v>0</v>
      </c>
      <c r="AM9" s="126">
        <f t="shared" si="7"/>
        <v>0</v>
      </c>
      <c r="AN9" s="126">
        <f t="shared" si="7"/>
        <v>0.27935471721800265</v>
      </c>
      <c r="AO9" s="126">
        <f t="shared" si="7"/>
        <v>150.5</v>
      </c>
      <c r="AP9" s="126" t="e">
        <f t="shared" si="7"/>
        <v>#DIV/0!</v>
      </c>
      <c r="AQ9" s="126" t="e">
        <f t="shared" si="7"/>
        <v>#DIV/0!</v>
      </c>
      <c r="AR9" s="126" t="e">
        <f t="shared" si="7"/>
        <v>#DIV/0!</v>
      </c>
      <c r="AS9" s="126" t="e">
        <f t="shared" si="7"/>
        <v>#DIV/0!</v>
      </c>
      <c r="AT9" s="126" t="e">
        <f t="shared" si="7"/>
        <v>#DIV/0!</v>
      </c>
      <c r="AU9" s="126" t="e">
        <f t="shared" si="7"/>
        <v>#DIV/0!</v>
      </c>
      <c r="AV9" s="126">
        <f t="shared" si="7"/>
        <v>0.32614601018675721</v>
      </c>
      <c r="AW9" s="126">
        <f t="shared" si="7"/>
        <v>0.13864137204177446</v>
      </c>
      <c r="AX9" s="126">
        <f t="shared" si="7"/>
        <v>8.1902893575282007E-2</v>
      </c>
      <c r="AY9" s="126" t="e">
        <f t="shared" si="7"/>
        <v>#DIV/0!</v>
      </c>
      <c r="AZ9" s="126" t="e">
        <f t="shared" si="7"/>
        <v>#DIV/0!</v>
      </c>
      <c r="BA9" s="126" t="e">
        <f t="shared" si="7"/>
        <v>#DIV/0!</v>
      </c>
      <c r="BB9" s="126">
        <f t="shared" si="7"/>
        <v>0.54435058078141496</v>
      </c>
      <c r="BC9" s="126">
        <f t="shared" si="7"/>
        <v>0.52361604875571355</v>
      </c>
      <c r="BD9" s="126">
        <f t="shared" si="7"/>
        <v>0</v>
      </c>
      <c r="BE9" s="126">
        <f t="shared" si="7"/>
        <v>0.29521276595744683</v>
      </c>
      <c r="BF9" s="126">
        <f t="shared" si="7"/>
        <v>7.2766014768733386E-2</v>
      </c>
      <c r="BG9" s="126">
        <f t="shared" si="7"/>
        <v>0.14077492761599386</v>
      </c>
      <c r="BH9" s="126">
        <f t="shared" si="7"/>
        <v>0.10962863531835942</v>
      </c>
      <c r="BI9" s="126">
        <f t="shared" si="7"/>
        <v>0</v>
      </c>
      <c r="BJ9" s="126">
        <f t="shared" si="7"/>
        <v>0.11016798037947924</v>
      </c>
    </row>
    <row r="10" spans="1:63" ht="15.75">
      <c r="A10" s="128"/>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6"/>
      <c r="AD10" s="5"/>
      <c r="AE10" s="5"/>
      <c r="AF10" s="5"/>
      <c r="AG10" s="5"/>
      <c r="AH10" s="5"/>
      <c r="AI10" s="5"/>
      <c r="AJ10" s="5"/>
      <c r="AK10" s="5"/>
      <c r="AL10" s="5"/>
      <c r="AM10" s="5"/>
      <c r="AN10" s="5"/>
      <c r="AO10" s="5"/>
      <c r="AP10" s="5"/>
      <c r="AQ10" s="5"/>
      <c r="AR10" s="5"/>
      <c r="AS10" s="5"/>
      <c r="AT10" s="5"/>
      <c r="AU10" s="5"/>
      <c r="AV10" s="6"/>
      <c r="AW10" s="5"/>
      <c r="AX10" s="5"/>
      <c r="AY10" s="5"/>
      <c r="AZ10" s="5"/>
      <c r="BA10" s="5"/>
      <c r="BB10" s="5"/>
      <c r="BC10" s="5"/>
      <c r="BD10" s="5"/>
      <c r="BE10" s="5"/>
      <c r="BF10" s="5"/>
      <c r="BG10" s="6"/>
      <c r="BH10" s="44"/>
      <c r="BI10" s="5"/>
      <c r="BJ10" s="48"/>
    </row>
    <row r="11" spans="1:63" ht="15.75">
      <c r="A11" s="15" t="s">
        <v>130</v>
      </c>
      <c r="B11" s="11" t="s">
        <v>207</v>
      </c>
      <c r="C11" s="120">
        <v>4660358</v>
      </c>
      <c r="D11" s="120">
        <v>738099</v>
      </c>
      <c r="E11" s="120">
        <v>277075</v>
      </c>
      <c r="F11" s="120">
        <v>341001</v>
      </c>
      <c r="G11" s="120">
        <v>254258</v>
      </c>
      <c r="H11" s="120">
        <v>0</v>
      </c>
      <c r="I11" s="120">
        <v>0</v>
      </c>
      <c r="J11" s="120">
        <v>0</v>
      </c>
      <c r="K11" s="120">
        <v>0</v>
      </c>
      <c r="L11" s="120">
        <v>52172</v>
      </c>
      <c r="M11" s="120">
        <v>308539</v>
      </c>
      <c r="N11" s="120">
        <v>264</v>
      </c>
      <c r="O11" s="120">
        <v>8970</v>
      </c>
      <c r="P11" s="120">
        <v>241203</v>
      </c>
      <c r="Q11" s="120">
        <v>0</v>
      </c>
      <c r="R11" s="120">
        <v>4484</v>
      </c>
      <c r="S11" s="120">
        <v>0</v>
      </c>
      <c r="T11" s="120">
        <v>0</v>
      </c>
      <c r="U11" s="120">
        <v>0</v>
      </c>
      <c r="V11" s="120">
        <v>0</v>
      </c>
      <c r="W11" s="120">
        <v>0</v>
      </c>
      <c r="X11" s="120">
        <v>0</v>
      </c>
      <c r="Y11" s="120">
        <v>0</v>
      </c>
      <c r="Z11" s="120">
        <v>0</v>
      </c>
      <c r="AA11" s="120">
        <v>0</v>
      </c>
      <c r="AB11" s="120">
        <v>0</v>
      </c>
      <c r="AC11" s="121">
        <f t="shared" ref="AC11:AC14" si="8">SUM(C11:AB11)</f>
        <v>6886423</v>
      </c>
      <c r="AD11" s="120">
        <v>9727</v>
      </c>
      <c r="AE11" s="120">
        <v>50</v>
      </c>
      <c r="AF11" s="120">
        <v>29984</v>
      </c>
      <c r="AG11" s="120">
        <v>0</v>
      </c>
      <c r="AH11" s="120">
        <v>0</v>
      </c>
      <c r="AI11" s="120">
        <v>0</v>
      </c>
      <c r="AJ11" s="120">
        <v>211108</v>
      </c>
      <c r="AK11" s="120">
        <v>345855</v>
      </c>
      <c r="AL11" s="120">
        <v>0</v>
      </c>
      <c r="AM11" s="120">
        <v>34367</v>
      </c>
      <c r="AN11" s="120">
        <v>895403</v>
      </c>
      <c r="AO11" s="120">
        <v>-70552</v>
      </c>
      <c r="AP11" s="120">
        <v>0</v>
      </c>
      <c r="AQ11" s="120">
        <v>0</v>
      </c>
      <c r="AR11" s="120">
        <v>0</v>
      </c>
      <c r="AS11" s="120">
        <v>0</v>
      </c>
      <c r="AT11" s="120">
        <v>0</v>
      </c>
      <c r="AU11" s="120">
        <v>1</v>
      </c>
      <c r="AV11" s="120">
        <v>205</v>
      </c>
      <c r="AW11" s="120">
        <v>398</v>
      </c>
      <c r="AX11" s="120">
        <v>264</v>
      </c>
      <c r="AY11" s="120">
        <v>0</v>
      </c>
      <c r="AZ11" s="120">
        <v>0</v>
      </c>
      <c r="BA11" s="120">
        <v>0</v>
      </c>
      <c r="BB11" s="120">
        <v>24300</v>
      </c>
      <c r="BC11" s="120">
        <v>24298</v>
      </c>
      <c r="BD11" s="120">
        <v>0</v>
      </c>
      <c r="BE11" s="120">
        <v>10103</v>
      </c>
      <c r="BF11" s="120">
        <v>30237</v>
      </c>
      <c r="BG11" s="122">
        <f>SUM(AD11:BF11)</f>
        <v>1545748</v>
      </c>
      <c r="BH11" s="123">
        <f>AC11+BG11</f>
        <v>8432171</v>
      </c>
      <c r="BI11" s="96">
        <v>63959</v>
      </c>
      <c r="BJ11" s="124">
        <f t="shared" ref="BJ11:BJ14" si="9">BH11-BI11</f>
        <v>8368212</v>
      </c>
    </row>
    <row r="12" spans="1:63" ht="15.75">
      <c r="A12" s="128" t="s">
        <v>130</v>
      </c>
      <c r="B12" s="5" t="s">
        <v>204</v>
      </c>
      <c r="C12" s="37">
        <v>2423386.16</v>
      </c>
      <c r="D12" s="37">
        <v>597207</v>
      </c>
      <c r="E12" s="37">
        <v>0</v>
      </c>
      <c r="F12" s="37">
        <v>177320.52000000002</v>
      </c>
      <c r="G12" s="37">
        <v>132214.16</v>
      </c>
      <c r="H12" s="37">
        <v>0</v>
      </c>
      <c r="I12" s="37">
        <v>0</v>
      </c>
      <c r="J12" s="37">
        <v>0</v>
      </c>
      <c r="K12" s="37">
        <v>0</v>
      </c>
      <c r="L12" s="37">
        <v>27129.440000000002</v>
      </c>
      <c r="M12" s="37">
        <v>160440.28</v>
      </c>
      <c r="N12" s="37">
        <v>137.28</v>
      </c>
      <c r="O12" s="37">
        <v>4664.3999999999996</v>
      </c>
      <c r="P12" s="37">
        <v>125425.56000000003</v>
      </c>
      <c r="Q12" s="37">
        <v>0</v>
      </c>
      <c r="R12" s="37">
        <v>5839.08</v>
      </c>
      <c r="S12" s="37">
        <v>0</v>
      </c>
      <c r="T12" s="37"/>
      <c r="U12" s="37"/>
      <c r="V12" s="37">
        <v>0</v>
      </c>
      <c r="W12" s="37">
        <v>0</v>
      </c>
      <c r="X12" s="37">
        <v>0</v>
      </c>
      <c r="Y12" s="37">
        <v>0</v>
      </c>
      <c r="Z12" s="37">
        <v>0</v>
      </c>
      <c r="AA12" s="37">
        <v>0</v>
      </c>
      <c r="AB12" s="37">
        <v>0</v>
      </c>
      <c r="AC12" s="121">
        <f t="shared" si="8"/>
        <v>3653763.88</v>
      </c>
      <c r="AD12" s="37">
        <v>5383.04</v>
      </c>
      <c r="AE12" s="37">
        <v>26</v>
      </c>
      <c r="AF12" s="37">
        <v>15591.680000000004</v>
      </c>
      <c r="AG12" s="37">
        <v>0</v>
      </c>
      <c r="AH12" s="37">
        <v>0</v>
      </c>
      <c r="AI12" s="37">
        <v>0</v>
      </c>
      <c r="AJ12" s="37">
        <v>160986.80000000002</v>
      </c>
      <c r="AK12" s="37">
        <v>179844.6</v>
      </c>
      <c r="AL12" s="37">
        <v>0</v>
      </c>
      <c r="AM12" s="37">
        <v>17870.84</v>
      </c>
      <c r="AN12" s="37">
        <v>465609.56</v>
      </c>
      <c r="AO12" s="37">
        <v>-36687.040000000001</v>
      </c>
      <c r="AP12" s="37">
        <v>0</v>
      </c>
      <c r="AQ12" s="37">
        <v>0</v>
      </c>
      <c r="AR12" s="37"/>
      <c r="AS12" s="37"/>
      <c r="AT12" s="37">
        <v>0</v>
      </c>
      <c r="AU12" s="37"/>
      <c r="AV12" s="37">
        <v>106.6</v>
      </c>
      <c r="AW12" s="37">
        <v>206.96</v>
      </c>
      <c r="AX12" s="37">
        <v>137.28</v>
      </c>
      <c r="AY12" s="37">
        <v>0</v>
      </c>
      <c r="AZ12" s="37">
        <v>0</v>
      </c>
      <c r="BA12" s="37">
        <v>0</v>
      </c>
      <c r="BB12" s="37">
        <v>12636</v>
      </c>
      <c r="BC12" s="37">
        <v>12634.960000000001</v>
      </c>
      <c r="BD12" s="37">
        <v>0</v>
      </c>
      <c r="BE12" s="37">
        <v>5253.5599999999995</v>
      </c>
      <c r="BF12" s="37">
        <v>15723.760000000002</v>
      </c>
      <c r="BG12" s="122">
        <f t="shared" ref="BG12:BG14" si="10">SUM(AD12:BF12)</f>
        <v>855324.6</v>
      </c>
      <c r="BH12" s="123">
        <f t="shared" ref="BH12:BH14" si="11">AC12+BG12</f>
        <v>4509088.4799999995</v>
      </c>
      <c r="BI12" s="37">
        <v>31979.500000000004</v>
      </c>
      <c r="BJ12" s="124">
        <f t="shared" si="9"/>
        <v>4477108.9799999995</v>
      </c>
    </row>
    <row r="13" spans="1:63" ht="15.75">
      <c r="A13" s="128"/>
      <c r="B13" s="5"/>
      <c r="C13" s="37">
        <f>C11-C12</f>
        <v>2236971.84</v>
      </c>
      <c r="D13" s="37">
        <f t="shared" ref="D13:AB13" si="12">D11-D12</f>
        <v>140892</v>
      </c>
      <c r="E13" s="37">
        <f t="shared" si="12"/>
        <v>277075</v>
      </c>
      <c r="F13" s="37">
        <f t="shared" si="12"/>
        <v>163680.47999999998</v>
      </c>
      <c r="G13" s="37">
        <f t="shared" si="12"/>
        <v>122043.84</v>
      </c>
      <c r="H13" s="37">
        <f t="shared" si="12"/>
        <v>0</v>
      </c>
      <c r="I13" s="37">
        <f t="shared" si="12"/>
        <v>0</v>
      </c>
      <c r="J13" s="37">
        <f t="shared" si="12"/>
        <v>0</v>
      </c>
      <c r="K13" s="37">
        <f t="shared" si="12"/>
        <v>0</v>
      </c>
      <c r="L13" s="37">
        <f t="shared" si="12"/>
        <v>25042.559999999998</v>
      </c>
      <c r="M13" s="37">
        <f t="shared" si="12"/>
        <v>148098.72</v>
      </c>
      <c r="N13" s="37">
        <f t="shared" si="12"/>
        <v>126.72</v>
      </c>
      <c r="O13" s="37">
        <f t="shared" si="12"/>
        <v>4305.6000000000004</v>
      </c>
      <c r="P13" s="37">
        <f t="shared" si="12"/>
        <v>115777.43999999997</v>
      </c>
      <c r="Q13" s="37">
        <f t="shared" si="12"/>
        <v>0</v>
      </c>
      <c r="R13" s="37">
        <f t="shared" si="12"/>
        <v>-1355.08</v>
      </c>
      <c r="S13" s="37">
        <f t="shared" si="12"/>
        <v>0</v>
      </c>
      <c r="T13" s="37">
        <f t="shared" si="12"/>
        <v>0</v>
      </c>
      <c r="U13" s="37">
        <f t="shared" si="12"/>
        <v>0</v>
      </c>
      <c r="V13" s="37">
        <f t="shared" si="12"/>
        <v>0</v>
      </c>
      <c r="W13" s="37">
        <f t="shared" si="12"/>
        <v>0</v>
      </c>
      <c r="X13" s="37">
        <f t="shared" si="12"/>
        <v>0</v>
      </c>
      <c r="Y13" s="37">
        <f t="shared" si="12"/>
        <v>0</v>
      </c>
      <c r="Z13" s="37">
        <f t="shared" si="12"/>
        <v>0</v>
      </c>
      <c r="AA13" s="37">
        <f t="shared" si="12"/>
        <v>0</v>
      </c>
      <c r="AB13" s="37">
        <f t="shared" si="12"/>
        <v>0</v>
      </c>
      <c r="AC13" s="121">
        <f t="shared" si="8"/>
        <v>3232659.12</v>
      </c>
      <c r="AD13" s="37">
        <f>AD11-AD12</f>
        <v>4343.96</v>
      </c>
      <c r="AE13" s="37">
        <f t="shared" ref="AE13:BF13" si="13">AE11-AE12</f>
        <v>24</v>
      </c>
      <c r="AF13" s="37">
        <f t="shared" si="13"/>
        <v>14392.319999999996</v>
      </c>
      <c r="AG13" s="37">
        <f t="shared" si="13"/>
        <v>0</v>
      </c>
      <c r="AH13" s="37">
        <f t="shared" si="13"/>
        <v>0</v>
      </c>
      <c r="AI13" s="37">
        <f t="shared" si="13"/>
        <v>0</v>
      </c>
      <c r="AJ13" s="37">
        <f t="shared" si="13"/>
        <v>50121.199999999983</v>
      </c>
      <c r="AK13" s="37">
        <f t="shared" si="13"/>
        <v>166010.4</v>
      </c>
      <c r="AL13" s="37">
        <f t="shared" si="13"/>
        <v>0</v>
      </c>
      <c r="AM13" s="37">
        <f t="shared" si="13"/>
        <v>16496.16</v>
      </c>
      <c r="AN13" s="37">
        <f t="shared" si="13"/>
        <v>429793.44</v>
      </c>
      <c r="AO13" s="37">
        <f t="shared" si="13"/>
        <v>-33864.959999999999</v>
      </c>
      <c r="AP13" s="37">
        <f t="shared" si="13"/>
        <v>0</v>
      </c>
      <c r="AQ13" s="37">
        <f t="shared" si="13"/>
        <v>0</v>
      </c>
      <c r="AR13" s="37">
        <f t="shared" si="13"/>
        <v>0</v>
      </c>
      <c r="AS13" s="37">
        <f t="shared" si="13"/>
        <v>0</v>
      </c>
      <c r="AT13" s="37">
        <f t="shared" si="13"/>
        <v>0</v>
      </c>
      <c r="AU13" s="37">
        <f t="shared" si="13"/>
        <v>1</v>
      </c>
      <c r="AV13" s="37">
        <f t="shared" si="13"/>
        <v>98.4</v>
      </c>
      <c r="AW13" s="37">
        <f t="shared" si="13"/>
        <v>191.04</v>
      </c>
      <c r="AX13" s="37">
        <f t="shared" si="13"/>
        <v>126.72</v>
      </c>
      <c r="AY13" s="37">
        <f t="shared" si="13"/>
        <v>0</v>
      </c>
      <c r="AZ13" s="37">
        <f t="shared" si="13"/>
        <v>0</v>
      </c>
      <c r="BA13" s="37">
        <f t="shared" si="13"/>
        <v>0</v>
      </c>
      <c r="BB13" s="37">
        <f t="shared" si="13"/>
        <v>11664</v>
      </c>
      <c r="BC13" s="37">
        <f t="shared" si="13"/>
        <v>11663.039999999999</v>
      </c>
      <c r="BD13" s="37">
        <f t="shared" si="13"/>
        <v>0</v>
      </c>
      <c r="BE13" s="37">
        <f t="shared" si="13"/>
        <v>4849.4400000000005</v>
      </c>
      <c r="BF13" s="37">
        <f t="shared" si="13"/>
        <v>14513.239999999998</v>
      </c>
      <c r="BG13" s="122">
        <f t="shared" si="10"/>
        <v>690423.4</v>
      </c>
      <c r="BH13" s="123">
        <f t="shared" si="11"/>
        <v>3923082.52</v>
      </c>
      <c r="BI13" s="38">
        <f>BI11-BI12</f>
        <v>31979.499999999996</v>
      </c>
      <c r="BJ13" s="124">
        <f t="shared" si="9"/>
        <v>3891103.02</v>
      </c>
    </row>
    <row r="14" spans="1:63" ht="15.75">
      <c r="A14" s="128"/>
      <c r="B14" s="12" t="s">
        <v>205</v>
      </c>
      <c r="C14" s="9">
        <f>IF('Upto Month Current'!$C$4="",0,'Upto Month Current'!$C$4)</f>
        <v>870612</v>
      </c>
      <c r="D14" s="9">
        <f>IF('Upto Month Current'!$C$5="",0,'Upto Month Current'!$C$5)</f>
        <v>396668</v>
      </c>
      <c r="E14" s="9">
        <f>IF('Upto Month Current'!$C$6="",0,'Upto Month Current'!$C$6)</f>
        <v>49627</v>
      </c>
      <c r="F14" s="9">
        <f>IF('Upto Month Current'!$C$7="",0,'Upto Month Current'!$C$7)</f>
        <v>89466</v>
      </c>
      <c r="G14" s="9">
        <f>IF('Upto Month Current'!$C$8="",0,'Upto Month Current'!$C$8)</f>
        <v>62703</v>
      </c>
      <c r="H14" s="9">
        <f>IF('Upto Month Current'!$C$9="",0,'Upto Month Current'!$C$9)</f>
        <v>0</v>
      </c>
      <c r="I14" s="9">
        <f>IF('Upto Month Current'!$C$10="",0,'Upto Month Current'!$C$10)</f>
        <v>0</v>
      </c>
      <c r="J14" s="9">
        <f>IF('Upto Month Current'!$C$11="",0,'Upto Month Current'!$C$11)</f>
        <v>0</v>
      </c>
      <c r="K14" s="9">
        <f>IF('Upto Month Current'!$C$12="",0,'Upto Month Current'!$C$12)</f>
        <v>0</v>
      </c>
      <c r="L14" s="9">
        <f>IF('Upto Month Current'!$C$13="",0,'Upto Month Current'!$C$13)</f>
        <v>24566</v>
      </c>
      <c r="M14" s="9">
        <f>IF('Upto Month Current'!$C$14="",0,'Upto Month Current'!$C$14)</f>
        <v>120238</v>
      </c>
      <c r="N14" s="9">
        <f>IF('Upto Month Current'!$C$15="",0,'Upto Month Current'!$C$15)</f>
        <v>80</v>
      </c>
      <c r="O14" s="9">
        <f>IF('Upto Month Current'!$C$16="",0,'Upto Month Current'!$C$16)</f>
        <v>2018</v>
      </c>
      <c r="P14" s="9">
        <f>IF('Upto Month Current'!$C$17="",0,'Upto Month Current'!$C$17)</f>
        <v>54650</v>
      </c>
      <c r="Q14" s="9">
        <f>IF('Upto Month Current'!$C$18="",0,'Upto Month Current'!$C$18)</f>
        <v>0</v>
      </c>
      <c r="R14" s="9">
        <f>IF('Upto Month Current'!$C$21="",0,'Upto Month Current'!$C$21)</f>
        <v>2130</v>
      </c>
      <c r="S14" s="9">
        <f>IF('Upto Month Current'!$C$26="",0,'Upto Month Current'!$C$26)</f>
        <v>0</v>
      </c>
      <c r="T14" s="9">
        <f>IF('Upto Month Current'!$C$27="",0,'Upto Month Current'!$C$27)</f>
        <v>0</v>
      </c>
      <c r="U14" s="9">
        <f>IF('Upto Month Current'!$C$30="",0,'Upto Month Current'!$C$30)</f>
        <v>0</v>
      </c>
      <c r="V14" s="9">
        <f>IF('Upto Month Current'!$C$35="",0,'Upto Month Current'!$C$35)</f>
        <v>0</v>
      </c>
      <c r="W14" s="9">
        <f>IF('Upto Month Current'!$C$39="",0,'Upto Month Current'!$C$39)</f>
        <v>0</v>
      </c>
      <c r="X14" s="9">
        <f>IF('Upto Month Current'!$C$40="",0,'Upto Month Current'!$C$40)</f>
        <v>0</v>
      </c>
      <c r="Y14" s="9">
        <f>IF('Upto Month Current'!$C$42="",0,'Upto Month Current'!$C$42)</f>
        <v>0</v>
      </c>
      <c r="Z14" s="9">
        <f>IF('Upto Month Current'!$C$43="",0,'Upto Month Current'!$C$43)</f>
        <v>0</v>
      </c>
      <c r="AA14" s="9">
        <f>IF('Upto Month Current'!$C$44="",0,'Upto Month Current'!$C$44)</f>
        <v>0</v>
      </c>
      <c r="AB14" s="9">
        <f>IF('Upto Month Current'!$C$51="",0,'Upto Month Current'!$C$51)</f>
        <v>0</v>
      </c>
      <c r="AC14" s="121">
        <f t="shared" si="8"/>
        <v>1672758</v>
      </c>
      <c r="AD14" s="9">
        <f>IF('Upto Month Current'!$C$19="",0,'Upto Month Current'!$C$19)</f>
        <v>1796</v>
      </c>
      <c r="AE14" s="9">
        <f>IF('Upto Month Current'!$C$20="",0,'Upto Month Current'!$C$20)</f>
        <v>5</v>
      </c>
      <c r="AF14" s="9">
        <f>IF('Upto Month Current'!$C$22="",0,'Upto Month Current'!$C$22)</f>
        <v>7924</v>
      </c>
      <c r="AG14" s="9">
        <f>IF('Upto Month Current'!$C$23="",0,'Upto Month Current'!$C$23)</f>
        <v>0</v>
      </c>
      <c r="AH14" s="9">
        <f>IF('Upto Month Current'!$C$24="",0,'Upto Month Current'!$C$24)</f>
        <v>0</v>
      </c>
      <c r="AI14" s="9">
        <f>IF('Upto Month Current'!$C$25="",0,'Upto Month Current'!$C$25)</f>
        <v>0</v>
      </c>
      <c r="AJ14" s="9">
        <f>IF('Upto Month Current'!$C$28="",0,'Upto Month Current'!$C$28)</f>
        <v>756</v>
      </c>
      <c r="AK14" s="9">
        <f>IF('Upto Month Current'!$C$29="",0,'Upto Month Current'!$C$29)</f>
        <v>110074</v>
      </c>
      <c r="AL14" s="9">
        <f>IF('Upto Month Current'!$C$31="",0,'Upto Month Current'!$C$31)</f>
        <v>0</v>
      </c>
      <c r="AM14" s="9">
        <f>IF('Upto Month Current'!$C$32="",0,'Upto Month Current'!$C$32)</f>
        <v>19869</v>
      </c>
      <c r="AN14" s="9">
        <f>IF('Upto Month Current'!$C$33="",0,'Upto Month Current'!$C$33)</f>
        <v>349097</v>
      </c>
      <c r="AO14" s="9">
        <f>IF('Upto Month Current'!$C$34="",0,'Upto Month Current'!$C$34)</f>
        <v>153284</v>
      </c>
      <c r="AP14" s="9">
        <f>IF('Upto Month Current'!$C$36="",0,'Upto Month Current'!$C$36)</f>
        <v>0</v>
      </c>
      <c r="AQ14" s="9">
        <f>IF('Upto Month Current'!$C$37="",0,'Upto Month Current'!$C$37)</f>
        <v>0</v>
      </c>
      <c r="AR14" s="9">
        <v>0</v>
      </c>
      <c r="AS14" s="9">
        <f>IF('Upto Month Current'!$C$38="",0,'Upto Month Current'!$C$38)</f>
        <v>0</v>
      </c>
      <c r="AT14" s="9">
        <f>IF('Upto Month Current'!$C$41="",0,'Upto Month Current'!$C$41)</f>
        <v>0</v>
      </c>
      <c r="AU14" s="9">
        <v>0</v>
      </c>
      <c r="AV14" s="9">
        <f>IF('Upto Month Current'!$C$45="",0,'Upto Month Current'!$C$45)</f>
        <v>157</v>
      </c>
      <c r="AW14" s="9">
        <f>IF('Upto Month Current'!$C$46="",0,'Upto Month Current'!$C$46)</f>
        <v>38</v>
      </c>
      <c r="AX14" s="9">
        <f>IF('Upto Month Current'!$C$47="",0,'Upto Month Current'!$C$47)</f>
        <v>182</v>
      </c>
      <c r="AY14" s="9">
        <f>IF('Upto Month Current'!$C$49="",0,'Upto Month Current'!$C$49)</f>
        <v>0</v>
      </c>
      <c r="AZ14" s="9">
        <f>IF('Upto Month Current'!$C$50="",0,'Upto Month Current'!$C$50)</f>
        <v>0</v>
      </c>
      <c r="BA14" s="9">
        <f>IF('Upto Month Current'!$C$52="",0,'Upto Month Current'!$C$52)</f>
        <v>0</v>
      </c>
      <c r="BB14" s="9">
        <f>IF('Upto Month Current'!$C$53="",0,'Upto Month Current'!$C$53)</f>
        <v>17196</v>
      </c>
      <c r="BC14" s="9">
        <f>IF('Upto Month Current'!$C$54="",0,'Upto Month Current'!$C$54)</f>
        <v>17196</v>
      </c>
      <c r="BD14" s="9">
        <f>IF('Upto Month Current'!$C$55="",0,'Upto Month Current'!$C$55)</f>
        <v>0</v>
      </c>
      <c r="BE14" s="9">
        <f>IF('Upto Month Current'!$C$56="",0,'Upto Month Current'!$C$56)</f>
        <v>6575</v>
      </c>
      <c r="BF14" s="9">
        <f>IF('Upto Month Current'!$C$58="",0,'Upto Month Current'!$C$58)</f>
        <v>13423</v>
      </c>
      <c r="BG14" s="122">
        <f t="shared" si="10"/>
        <v>697572</v>
      </c>
      <c r="BH14" s="123">
        <f t="shared" si="11"/>
        <v>2370330</v>
      </c>
      <c r="BI14" s="9">
        <f>IF('Upto Month Current'!$C$60="",0,'Upto Month Current'!$C$60)</f>
        <v>57965</v>
      </c>
      <c r="BJ14" s="124">
        <f t="shared" si="9"/>
        <v>2312365</v>
      </c>
      <c r="BK14">
        <f>'Upto Month Current'!$C$61</f>
        <v>2312365</v>
      </c>
    </row>
    <row r="15" spans="1:63" ht="15.75">
      <c r="A15" s="128"/>
      <c r="B15" s="5" t="s">
        <v>203</v>
      </c>
      <c r="C15" s="126">
        <f t="shared" ref="C15:AH15" si="14">C14/C11</f>
        <v>0.18681225777075494</v>
      </c>
      <c r="D15" s="126">
        <f t="shared" si="14"/>
        <v>0.53741842218997726</v>
      </c>
      <c r="E15" s="126">
        <f t="shared" si="14"/>
        <v>0.17911034918343408</v>
      </c>
      <c r="F15" s="126">
        <f t="shared" si="14"/>
        <v>0.26236286697106459</v>
      </c>
      <c r="G15" s="126">
        <f t="shared" si="14"/>
        <v>0.24661170936607699</v>
      </c>
      <c r="H15" s="126" t="e">
        <f t="shared" si="14"/>
        <v>#DIV/0!</v>
      </c>
      <c r="I15" s="126" t="e">
        <f t="shared" si="14"/>
        <v>#DIV/0!</v>
      </c>
      <c r="J15" s="126" t="e">
        <f t="shared" si="14"/>
        <v>#DIV/0!</v>
      </c>
      <c r="K15" s="126" t="e">
        <f t="shared" si="14"/>
        <v>#DIV/0!</v>
      </c>
      <c r="L15" s="126">
        <f t="shared" si="14"/>
        <v>0.47086559840527487</v>
      </c>
      <c r="M15" s="126">
        <f t="shared" si="14"/>
        <v>0.38970113988831234</v>
      </c>
      <c r="N15" s="126">
        <f t="shared" si="14"/>
        <v>0.30303030303030304</v>
      </c>
      <c r="O15" s="126">
        <f t="shared" si="14"/>
        <v>0.22497212931995542</v>
      </c>
      <c r="P15" s="126">
        <f t="shared" si="14"/>
        <v>0.22657263798543137</v>
      </c>
      <c r="Q15" s="126" t="e">
        <f t="shared" si="14"/>
        <v>#DIV/0!</v>
      </c>
      <c r="R15" s="126">
        <f t="shared" si="14"/>
        <v>0.4750223015165031</v>
      </c>
      <c r="S15" s="126" t="e">
        <f t="shared" si="14"/>
        <v>#DIV/0!</v>
      </c>
      <c r="T15" s="126" t="e">
        <f t="shared" si="14"/>
        <v>#DIV/0!</v>
      </c>
      <c r="U15" s="126" t="e">
        <f t="shared" si="14"/>
        <v>#DIV/0!</v>
      </c>
      <c r="V15" s="126" t="e">
        <f t="shared" si="14"/>
        <v>#DIV/0!</v>
      </c>
      <c r="W15" s="126" t="e">
        <f t="shared" si="14"/>
        <v>#DIV/0!</v>
      </c>
      <c r="X15" s="126" t="e">
        <f t="shared" si="14"/>
        <v>#DIV/0!</v>
      </c>
      <c r="Y15" s="126" t="e">
        <f t="shared" si="14"/>
        <v>#DIV/0!</v>
      </c>
      <c r="Z15" s="126" t="e">
        <f t="shared" si="14"/>
        <v>#DIV/0!</v>
      </c>
      <c r="AA15" s="126" t="e">
        <f t="shared" si="14"/>
        <v>#DIV/0!</v>
      </c>
      <c r="AB15" s="126" t="e">
        <f t="shared" si="14"/>
        <v>#DIV/0!</v>
      </c>
      <c r="AC15" s="126">
        <f t="shared" si="14"/>
        <v>0.24290665850761708</v>
      </c>
      <c r="AD15" s="126">
        <f t="shared" si="14"/>
        <v>0.18464069086049142</v>
      </c>
      <c r="AE15" s="126">
        <f t="shared" si="14"/>
        <v>0.1</v>
      </c>
      <c r="AF15" s="126">
        <f t="shared" si="14"/>
        <v>0.26427427961579508</v>
      </c>
      <c r="AG15" s="126" t="e">
        <f t="shared" si="14"/>
        <v>#DIV/0!</v>
      </c>
      <c r="AH15" s="126" t="e">
        <f t="shared" si="14"/>
        <v>#DIV/0!</v>
      </c>
      <c r="AI15" s="126" t="e">
        <f t="shared" ref="AI15:BJ15" si="15">AI14/AI11</f>
        <v>#DIV/0!</v>
      </c>
      <c r="AJ15" s="126">
        <f t="shared" si="15"/>
        <v>3.5811054057638745E-3</v>
      </c>
      <c r="AK15" s="126">
        <f t="shared" si="15"/>
        <v>0.31826632548322276</v>
      </c>
      <c r="AL15" s="126" t="e">
        <f t="shared" si="15"/>
        <v>#DIV/0!</v>
      </c>
      <c r="AM15" s="126">
        <f t="shared" si="15"/>
        <v>0.57814182209677889</v>
      </c>
      <c r="AN15" s="126">
        <f t="shared" si="15"/>
        <v>0.389876960430108</v>
      </c>
      <c r="AO15" s="126">
        <f t="shared" si="15"/>
        <v>-2.1726386211588617</v>
      </c>
      <c r="AP15" s="126" t="e">
        <f t="shared" si="15"/>
        <v>#DIV/0!</v>
      </c>
      <c r="AQ15" s="126" t="e">
        <f t="shared" si="15"/>
        <v>#DIV/0!</v>
      </c>
      <c r="AR15" s="126" t="e">
        <f t="shared" si="15"/>
        <v>#DIV/0!</v>
      </c>
      <c r="AS15" s="126" t="e">
        <f t="shared" si="15"/>
        <v>#DIV/0!</v>
      </c>
      <c r="AT15" s="126" t="e">
        <f t="shared" si="15"/>
        <v>#DIV/0!</v>
      </c>
      <c r="AU15" s="126">
        <f t="shared" si="15"/>
        <v>0</v>
      </c>
      <c r="AV15" s="126">
        <f t="shared" si="15"/>
        <v>0.76585365853658538</v>
      </c>
      <c r="AW15" s="126">
        <f t="shared" si="15"/>
        <v>9.5477386934673364E-2</v>
      </c>
      <c r="AX15" s="126">
        <f t="shared" si="15"/>
        <v>0.68939393939393945</v>
      </c>
      <c r="AY15" s="126" t="e">
        <f t="shared" si="15"/>
        <v>#DIV/0!</v>
      </c>
      <c r="AZ15" s="126" t="e">
        <f t="shared" si="15"/>
        <v>#DIV/0!</v>
      </c>
      <c r="BA15" s="126" t="e">
        <f t="shared" si="15"/>
        <v>#DIV/0!</v>
      </c>
      <c r="BB15" s="126">
        <f t="shared" si="15"/>
        <v>0.70765432098765435</v>
      </c>
      <c r="BC15" s="126">
        <f t="shared" si="15"/>
        <v>0.70771256893571488</v>
      </c>
      <c r="BD15" s="126" t="e">
        <f t="shared" si="15"/>
        <v>#DIV/0!</v>
      </c>
      <c r="BE15" s="126">
        <f t="shared" si="15"/>
        <v>0.65079679303177274</v>
      </c>
      <c r="BF15" s="126">
        <f t="shared" si="15"/>
        <v>0.4439263154413467</v>
      </c>
      <c r="BG15" s="126">
        <f t="shared" si="15"/>
        <v>0.45128442669827162</v>
      </c>
      <c r="BH15" s="126">
        <f t="shared" si="15"/>
        <v>0.28110554209586119</v>
      </c>
      <c r="BI15" s="126">
        <f t="shared" si="15"/>
        <v>0.90628371300364297</v>
      </c>
      <c r="BJ15" s="126">
        <f t="shared" si="15"/>
        <v>0.27632724887944998</v>
      </c>
    </row>
    <row r="16" spans="1:63" ht="15.75">
      <c r="A16" s="128"/>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6"/>
      <c r="AD16" s="5"/>
      <c r="AE16" s="5"/>
      <c r="AF16" s="5"/>
      <c r="AG16" s="5"/>
      <c r="AH16" s="5"/>
      <c r="AI16" s="5"/>
      <c r="AJ16" s="5"/>
      <c r="AK16" s="5"/>
      <c r="AL16" s="5"/>
      <c r="AM16" s="5"/>
      <c r="AN16" s="5"/>
      <c r="AO16" s="5"/>
      <c r="AP16" s="5"/>
      <c r="AQ16" s="5"/>
      <c r="AR16" s="5"/>
      <c r="AS16" s="5"/>
      <c r="AT16" s="5"/>
      <c r="AU16" s="5"/>
      <c r="AV16" s="6"/>
      <c r="AW16" s="5"/>
      <c r="AX16" s="5"/>
      <c r="AY16" s="5"/>
      <c r="AZ16" s="5"/>
      <c r="BA16" s="5"/>
      <c r="BB16" s="5"/>
      <c r="BC16" s="5"/>
      <c r="BD16" s="5"/>
      <c r="BE16" s="5"/>
      <c r="BF16" s="5"/>
      <c r="BG16" s="6"/>
      <c r="BH16" s="44"/>
      <c r="BI16" s="5"/>
      <c r="BJ16" s="48"/>
    </row>
    <row r="17" spans="1:63" ht="15.75">
      <c r="A17" s="15" t="s">
        <v>131</v>
      </c>
      <c r="B17" s="11" t="s">
        <v>207</v>
      </c>
      <c r="C17" s="120">
        <v>790772</v>
      </c>
      <c r="D17" s="120">
        <v>160004</v>
      </c>
      <c r="E17" s="120">
        <v>44688</v>
      </c>
      <c r="F17" s="120">
        <v>94441</v>
      </c>
      <c r="G17" s="120">
        <v>69017</v>
      </c>
      <c r="H17" s="120">
        <v>0</v>
      </c>
      <c r="I17" s="120">
        <v>0</v>
      </c>
      <c r="J17" s="120">
        <v>0</v>
      </c>
      <c r="K17" s="120">
        <v>812</v>
      </c>
      <c r="L17" s="120">
        <v>7537</v>
      </c>
      <c r="M17" s="120">
        <v>6712</v>
      </c>
      <c r="N17" s="120">
        <v>15</v>
      </c>
      <c r="O17" s="120">
        <v>2740</v>
      </c>
      <c r="P17" s="120">
        <v>12388</v>
      </c>
      <c r="Q17" s="120">
        <v>0</v>
      </c>
      <c r="R17" s="120">
        <v>1473</v>
      </c>
      <c r="S17" s="120">
        <v>0</v>
      </c>
      <c r="T17" s="120">
        <v>0</v>
      </c>
      <c r="U17" s="120">
        <v>0</v>
      </c>
      <c r="V17" s="120">
        <v>6871</v>
      </c>
      <c r="W17" s="120">
        <v>0</v>
      </c>
      <c r="X17" s="120">
        <v>0</v>
      </c>
      <c r="Y17" s="120">
        <v>0</v>
      </c>
      <c r="Z17" s="120">
        <v>0</v>
      </c>
      <c r="AA17" s="120">
        <v>0</v>
      </c>
      <c r="AB17" s="120">
        <v>308362</v>
      </c>
      <c r="AC17" s="121">
        <f t="shared" ref="AC17:AC20" si="16">SUM(C17:AB17)</f>
        <v>1505832</v>
      </c>
      <c r="AD17" s="120">
        <v>664</v>
      </c>
      <c r="AE17" s="120">
        <v>0</v>
      </c>
      <c r="AF17" s="120">
        <v>346</v>
      </c>
      <c r="AG17" s="120">
        <v>0</v>
      </c>
      <c r="AH17" s="120">
        <v>0</v>
      </c>
      <c r="AI17" s="120">
        <v>0</v>
      </c>
      <c r="AJ17" s="120">
        <v>336020</v>
      </c>
      <c r="AK17" s="120">
        <v>98042</v>
      </c>
      <c r="AL17" s="120">
        <v>0</v>
      </c>
      <c r="AM17" s="120">
        <v>0</v>
      </c>
      <c r="AN17" s="120">
        <v>103761</v>
      </c>
      <c r="AO17" s="120">
        <v>103252</v>
      </c>
      <c r="AP17" s="120">
        <v>0</v>
      </c>
      <c r="AQ17" s="120">
        <v>0</v>
      </c>
      <c r="AR17" s="120">
        <v>0</v>
      </c>
      <c r="AS17" s="120">
        <v>0</v>
      </c>
      <c r="AT17" s="120">
        <v>0</v>
      </c>
      <c r="AU17" s="120">
        <v>0</v>
      </c>
      <c r="AV17" s="120">
        <v>69</v>
      </c>
      <c r="AW17" s="120">
        <v>79</v>
      </c>
      <c r="AX17" s="120">
        <v>63</v>
      </c>
      <c r="AY17" s="120">
        <v>0</v>
      </c>
      <c r="AZ17" s="120">
        <v>0</v>
      </c>
      <c r="BA17" s="120">
        <v>230855</v>
      </c>
      <c r="BB17" s="120">
        <v>2574</v>
      </c>
      <c r="BC17" s="120">
        <v>2574</v>
      </c>
      <c r="BD17" s="120">
        <v>0</v>
      </c>
      <c r="BE17" s="120">
        <v>3706</v>
      </c>
      <c r="BF17" s="120">
        <v>901</v>
      </c>
      <c r="BG17" s="122">
        <f>SUM(AD17:BF17)</f>
        <v>882906</v>
      </c>
      <c r="BH17" s="123">
        <f>AC17+BG17</f>
        <v>2388738</v>
      </c>
      <c r="BI17" s="96">
        <v>71348</v>
      </c>
      <c r="BJ17" s="124">
        <f t="shared" ref="BJ17:BJ20" si="17">BH17-BI17</f>
        <v>2317390</v>
      </c>
    </row>
    <row r="18" spans="1:63" ht="15.75">
      <c r="A18" s="128" t="s">
        <v>131</v>
      </c>
      <c r="B18" s="5" t="s">
        <v>204</v>
      </c>
      <c r="C18" s="37">
        <v>411201.44000000006</v>
      </c>
      <c r="D18" s="37">
        <v>101793.64</v>
      </c>
      <c r="E18" s="37">
        <v>0</v>
      </c>
      <c r="F18" s="37">
        <v>49109.32</v>
      </c>
      <c r="G18" s="37">
        <v>35888.840000000004</v>
      </c>
      <c r="H18" s="37">
        <v>0</v>
      </c>
      <c r="I18" s="37">
        <v>0</v>
      </c>
      <c r="J18" s="37">
        <v>0</v>
      </c>
      <c r="K18" s="37">
        <v>422.24000000000012</v>
      </c>
      <c r="L18" s="37">
        <v>3919.2400000000002</v>
      </c>
      <c r="M18" s="37">
        <v>3490.2400000000002</v>
      </c>
      <c r="N18" s="37">
        <v>7.8000000000000007</v>
      </c>
      <c r="O18" s="37">
        <v>1424.8000000000002</v>
      </c>
      <c r="P18" s="37">
        <v>6961.76</v>
      </c>
      <c r="Q18" s="37">
        <v>0</v>
      </c>
      <c r="R18" s="37">
        <v>2017.6000000000004</v>
      </c>
      <c r="S18" s="37">
        <v>0</v>
      </c>
      <c r="T18" s="37"/>
      <c r="U18" s="37"/>
      <c r="V18" s="37">
        <v>3572.920000000001</v>
      </c>
      <c r="W18" s="37">
        <v>0</v>
      </c>
      <c r="X18" s="37">
        <v>0</v>
      </c>
      <c r="Y18" s="37">
        <v>0</v>
      </c>
      <c r="Z18" s="37">
        <v>0</v>
      </c>
      <c r="AA18" s="37">
        <v>0</v>
      </c>
      <c r="AB18" s="37">
        <v>160348.24</v>
      </c>
      <c r="AC18" s="121">
        <f t="shared" si="16"/>
        <v>780158.08000000007</v>
      </c>
      <c r="AD18" s="37">
        <v>345.28000000000003</v>
      </c>
      <c r="AE18" s="37">
        <v>0</v>
      </c>
      <c r="AF18" s="37">
        <v>179.92000000000002</v>
      </c>
      <c r="AG18" s="37">
        <v>0</v>
      </c>
      <c r="AH18" s="37">
        <v>0</v>
      </c>
      <c r="AI18" s="37">
        <v>0</v>
      </c>
      <c r="AJ18" s="37">
        <v>174730.40000000002</v>
      </c>
      <c r="AK18" s="37">
        <v>50981.840000000004</v>
      </c>
      <c r="AL18" s="37">
        <v>0</v>
      </c>
      <c r="AM18" s="37">
        <v>0</v>
      </c>
      <c r="AN18" s="37">
        <v>53955.720000000016</v>
      </c>
      <c r="AO18" s="37">
        <v>53691.040000000008</v>
      </c>
      <c r="AP18" s="37">
        <v>0</v>
      </c>
      <c r="AQ18" s="37">
        <v>0</v>
      </c>
      <c r="AR18" s="37"/>
      <c r="AS18" s="37"/>
      <c r="AT18" s="37">
        <v>0</v>
      </c>
      <c r="AU18" s="37"/>
      <c r="AV18" s="37">
        <v>35.880000000000003</v>
      </c>
      <c r="AW18" s="37">
        <v>41.08</v>
      </c>
      <c r="AX18" s="37">
        <v>32.76</v>
      </c>
      <c r="AY18" s="37">
        <v>0</v>
      </c>
      <c r="AZ18" s="37">
        <v>0</v>
      </c>
      <c r="BA18" s="37">
        <v>137960.68</v>
      </c>
      <c r="BB18" s="37">
        <v>1338.4800000000002</v>
      </c>
      <c r="BC18" s="37">
        <v>1338.4800000000002</v>
      </c>
      <c r="BD18" s="37">
        <v>0</v>
      </c>
      <c r="BE18" s="37">
        <v>1927.1200000000001</v>
      </c>
      <c r="BF18" s="37">
        <v>468.52</v>
      </c>
      <c r="BG18" s="122">
        <f t="shared" ref="BG18:BG20" si="18">SUM(AD18:BF18)</f>
        <v>477027.20000000007</v>
      </c>
      <c r="BH18" s="123">
        <f t="shared" ref="BH18:BH20" si="19">AC18+BG18</f>
        <v>1257185.2800000003</v>
      </c>
      <c r="BI18" s="37">
        <v>35674</v>
      </c>
      <c r="BJ18" s="124">
        <f t="shared" si="17"/>
        <v>1221511.2800000003</v>
      </c>
    </row>
    <row r="19" spans="1:63" ht="15.75">
      <c r="A19" s="128"/>
      <c r="B19" s="132" t="s">
        <v>208</v>
      </c>
      <c r="C19" s="37">
        <f>C17-C18</f>
        <v>379570.55999999994</v>
      </c>
      <c r="D19" s="37">
        <f t="shared" ref="D19:AB19" si="20">D17-D18</f>
        <v>58210.36</v>
      </c>
      <c r="E19" s="37">
        <f t="shared" si="20"/>
        <v>44688</v>
      </c>
      <c r="F19" s="37">
        <f t="shared" si="20"/>
        <v>45331.68</v>
      </c>
      <c r="G19" s="37">
        <f t="shared" si="20"/>
        <v>33128.159999999996</v>
      </c>
      <c r="H19" s="37">
        <f t="shared" si="20"/>
        <v>0</v>
      </c>
      <c r="I19" s="37">
        <f t="shared" si="20"/>
        <v>0</v>
      </c>
      <c r="J19" s="37">
        <f t="shared" si="20"/>
        <v>0</v>
      </c>
      <c r="K19" s="37">
        <f t="shared" si="20"/>
        <v>389.75999999999988</v>
      </c>
      <c r="L19" s="37">
        <f t="shared" si="20"/>
        <v>3617.7599999999998</v>
      </c>
      <c r="M19" s="37">
        <f t="shared" si="20"/>
        <v>3221.7599999999998</v>
      </c>
      <c r="N19" s="37">
        <f t="shared" si="20"/>
        <v>7.1999999999999993</v>
      </c>
      <c r="O19" s="37">
        <f t="shared" si="20"/>
        <v>1315.1999999999998</v>
      </c>
      <c r="P19" s="37">
        <f t="shared" si="20"/>
        <v>5426.24</v>
      </c>
      <c r="Q19" s="37">
        <f t="shared" si="20"/>
        <v>0</v>
      </c>
      <c r="R19" s="37">
        <f t="shared" si="20"/>
        <v>-544.60000000000036</v>
      </c>
      <c r="S19" s="37">
        <f t="shared" si="20"/>
        <v>0</v>
      </c>
      <c r="T19" s="37">
        <f t="shared" si="20"/>
        <v>0</v>
      </c>
      <c r="U19" s="37">
        <f t="shared" si="20"/>
        <v>0</v>
      </c>
      <c r="V19" s="37">
        <f t="shared" si="20"/>
        <v>3298.079999999999</v>
      </c>
      <c r="W19" s="37">
        <f t="shared" si="20"/>
        <v>0</v>
      </c>
      <c r="X19" s="37">
        <f t="shared" si="20"/>
        <v>0</v>
      </c>
      <c r="Y19" s="37">
        <f t="shared" si="20"/>
        <v>0</v>
      </c>
      <c r="Z19" s="37">
        <f t="shared" si="20"/>
        <v>0</v>
      </c>
      <c r="AA19" s="37">
        <f t="shared" si="20"/>
        <v>0</v>
      </c>
      <c r="AB19" s="37">
        <f t="shared" si="20"/>
        <v>148013.76000000001</v>
      </c>
      <c r="AC19" s="121">
        <f t="shared" si="16"/>
        <v>725673.91999999993</v>
      </c>
      <c r="AD19" s="37">
        <f>AD17-AD18</f>
        <v>318.71999999999997</v>
      </c>
      <c r="AE19" s="37">
        <f t="shared" ref="AE19:BF19" si="21">AE17-AE18</f>
        <v>0</v>
      </c>
      <c r="AF19" s="37">
        <f t="shared" si="21"/>
        <v>166.07999999999998</v>
      </c>
      <c r="AG19" s="37">
        <f t="shared" si="21"/>
        <v>0</v>
      </c>
      <c r="AH19" s="37">
        <f t="shared" si="21"/>
        <v>0</v>
      </c>
      <c r="AI19" s="37">
        <f t="shared" si="21"/>
        <v>0</v>
      </c>
      <c r="AJ19" s="37">
        <f t="shared" si="21"/>
        <v>161289.59999999998</v>
      </c>
      <c r="AK19" s="37">
        <f t="shared" si="21"/>
        <v>47060.159999999996</v>
      </c>
      <c r="AL19" s="37">
        <f t="shared" si="21"/>
        <v>0</v>
      </c>
      <c r="AM19" s="37">
        <f t="shared" si="21"/>
        <v>0</v>
      </c>
      <c r="AN19" s="37">
        <f t="shared" si="21"/>
        <v>49805.279999999984</v>
      </c>
      <c r="AO19" s="37">
        <f t="shared" si="21"/>
        <v>49560.959999999992</v>
      </c>
      <c r="AP19" s="37">
        <f t="shared" si="21"/>
        <v>0</v>
      </c>
      <c r="AQ19" s="37">
        <f t="shared" si="21"/>
        <v>0</v>
      </c>
      <c r="AR19" s="37">
        <f t="shared" si="21"/>
        <v>0</v>
      </c>
      <c r="AS19" s="37">
        <f t="shared" si="21"/>
        <v>0</v>
      </c>
      <c r="AT19" s="37">
        <f t="shared" si="21"/>
        <v>0</v>
      </c>
      <c r="AU19" s="37">
        <f t="shared" si="21"/>
        <v>0</v>
      </c>
      <c r="AV19" s="37">
        <f t="shared" si="21"/>
        <v>33.119999999999997</v>
      </c>
      <c r="AW19" s="37">
        <f t="shared" si="21"/>
        <v>37.92</v>
      </c>
      <c r="AX19" s="37">
        <f t="shared" si="21"/>
        <v>30.240000000000002</v>
      </c>
      <c r="AY19" s="37">
        <f t="shared" si="21"/>
        <v>0</v>
      </c>
      <c r="AZ19" s="37">
        <f t="shared" si="21"/>
        <v>0</v>
      </c>
      <c r="BA19" s="37">
        <f t="shared" si="21"/>
        <v>92894.32</v>
      </c>
      <c r="BB19" s="37">
        <f t="shared" si="21"/>
        <v>1235.5199999999998</v>
      </c>
      <c r="BC19" s="37">
        <f t="shared" si="21"/>
        <v>1235.5199999999998</v>
      </c>
      <c r="BD19" s="37">
        <f t="shared" si="21"/>
        <v>0</v>
      </c>
      <c r="BE19" s="37">
        <f t="shared" si="21"/>
        <v>1778.8799999999999</v>
      </c>
      <c r="BF19" s="37">
        <f t="shared" si="21"/>
        <v>432.48</v>
      </c>
      <c r="BG19" s="122">
        <f t="shared" si="18"/>
        <v>405878.79999999993</v>
      </c>
      <c r="BH19" s="123">
        <f t="shared" si="19"/>
        <v>1131552.7199999997</v>
      </c>
      <c r="BI19" s="38">
        <f>BI17-BI18</f>
        <v>35674</v>
      </c>
      <c r="BJ19" s="124">
        <f t="shared" si="17"/>
        <v>1095878.7199999997</v>
      </c>
    </row>
    <row r="20" spans="1:63" ht="15.75">
      <c r="A20" s="128"/>
      <c r="B20" s="12" t="s">
        <v>205</v>
      </c>
      <c r="C20" s="9">
        <f>IF('Upto Month Current'!$D$4="",0,'Upto Month Current'!$D$4)</f>
        <v>2540</v>
      </c>
      <c r="D20" s="9">
        <f>IF('Upto Month Current'!$D$5="",0,'Upto Month Current'!$D$5)</f>
        <v>1170</v>
      </c>
      <c r="E20" s="9">
        <f>IF('Upto Month Current'!$D$6="",0,'Upto Month Current'!$D$6)</f>
        <v>54</v>
      </c>
      <c r="F20" s="9">
        <f>IF('Upto Month Current'!$D$7="",0,'Upto Month Current'!$D$7)</f>
        <v>301</v>
      </c>
      <c r="G20" s="9">
        <f>IF('Upto Month Current'!$D$8="",0,'Upto Month Current'!$D$8)</f>
        <v>113</v>
      </c>
      <c r="H20" s="9">
        <f>IF('Upto Month Current'!$D$9="",0,'Upto Month Current'!$D$9)</f>
        <v>0</v>
      </c>
      <c r="I20" s="9">
        <f>IF('Upto Month Current'!$D$10="",0,'Upto Month Current'!$D$10)</f>
        <v>0</v>
      </c>
      <c r="J20" s="9">
        <f>IF('Upto Month Current'!$D$11="",0,'Upto Month Current'!$D$11)</f>
        <v>0</v>
      </c>
      <c r="K20" s="9">
        <f>IF('Upto Month Current'!$D$12="",0,'Upto Month Current'!$D$12)</f>
        <v>0</v>
      </c>
      <c r="L20" s="9">
        <f>IF('Upto Month Current'!$D$13="",0,'Upto Month Current'!$D$13)</f>
        <v>0</v>
      </c>
      <c r="M20" s="9">
        <f>IF('Upto Month Current'!$D$14="",0,'Upto Month Current'!$D$14)</f>
        <v>11</v>
      </c>
      <c r="N20" s="9">
        <f>IF('Upto Month Current'!$D$15="",0,'Upto Month Current'!$D$15)</f>
        <v>0</v>
      </c>
      <c r="O20" s="9">
        <f>IF('Upto Month Current'!$D$16="",0,'Upto Month Current'!$D$16)</f>
        <v>0</v>
      </c>
      <c r="P20" s="9">
        <f>IF('Upto Month Current'!$D$17="",0,'Upto Month Current'!$D$17)</f>
        <v>15</v>
      </c>
      <c r="Q20" s="9">
        <f>IF('Upto Month Current'!$D$18="",0,'Upto Month Current'!$D$18)</f>
        <v>0</v>
      </c>
      <c r="R20" s="9">
        <f>IF('Upto Month Current'!$D$21="",0,'Upto Month Current'!$D$21)</f>
        <v>0</v>
      </c>
      <c r="S20" s="9">
        <f>IF('Upto Month Current'!$D$26="",0,'Upto Month Current'!$D$26)</f>
        <v>0</v>
      </c>
      <c r="T20" s="9">
        <f>IF('Upto Month Current'!$D$27="",0,'Upto Month Current'!$D$27)</f>
        <v>0</v>
      </c>
      <c r="U20" s="9">
        <f>IF('Upto Month Current'!$D$30="",0,'Upto Month Current'!$D$30)</f>
        <v>0</v>
      </c>
      <c r="V20" s="9">
        <f>IF('Upto Month Current'!$D$35="",0,'Upto Month Current'!$D$35)</f>
        <v>0</v>
      </c>
      <c r="W20" s="9">
        <f>IF('Upto Month Current'!$D$39="",0,'Upto Month Current'!$D$39)</f>
        <v>0</v>
      </c>
      <c r="X20" s="9">
        <f>IF('Upto Month Current'!$D$40="",0,'Upto Month Current'!$D$40)</f>
        <v>0</v>
      </c>
      <c r="Y20" s="9">
        <f>IF('Upto Month Current'!$D$42="",0,'Upto Month Current'!$D$42)</f>
        <v>0</v>
      </c>
      <c r="Z20" s="9">
        <f>IF('Upto Month Current'!$D$43="",0,'Upto Month Current'!$D$43)</f>
        <v>0</v>
      </c>
      <c r="AA20" s="9">
        <f>IF('Upto Month Current'!$D$44="",0,'Upto Month Current'!$D$44)</f>
        <v>0</v>
      </c>
      <c r="AB20" s="9">
        <f>IF('Upto Month Current'!$D$51="",0,'Upto Month Current'!$D$51)</f>
        <v>0</v>
      </c>
      <c r="AC20" s="121">
        <f t="shared" si="16"/>
        <v>4204</v>
      </c>
      <c r="AD20" s="9">
        <f>IF('Upto Month Current'!$D$19="",0,'Upto Month Current'!$D$19)</f>
        <v>12</v>
      </c>
      <c r="AE20" s="9">
        <f>IF('Upto Month Current'!$D$20="",0,'Upto Month Current'!$D$20)</f>
        <v>0</v>
      </c>
      <c r="AF20" s="9">
        <f>IF('Upto Month Current'!$D$22="",0,'Upto Month Current'!$D$22)</f>
        <v>0</v>
      </c>
      <c r="AG20" s="9">
        <f>IF('Upto Month Current'!$D$23="",0,'Upto Month Current'!$D$23)</f>
        <v>0</v>
      </c>
      <c r="AH20" s="9">
        <f>IF('Upto Month Current'!$D$24="",0,'Upto Month Current'!$D$24)</f>
        <v>0</v>
      </c>
      <c r="AI20" s="9">
        <f>IF('Upto Month Current'!$D$25="",0,'Upto Month Current'!$D$25)</f>
        <v>0</v>
      </c>
      <c r="AJ20" s="9">
        <f>IF('Upto Month Current'!$D$28="",0,'Upto Month Current'!$D$28)</f>
        <v>0</v>
      </c>
      <c r="AK20" s="9">
        <f>IF('Upto Month Current'!$D$29="",0,'Upto Month Current'!$D$29)</f>
        <v>0</v>
      </c>
      <c r="AL20" s="9">
        <f>IF('Upto Month Current'!$D$31="",0,'Upto Month Current'!$D$31)</f>
        <v>0</v>
      </c>
      <c r="AM20" s="9">
        <f>IF('Upto Month Current'!$D$32="",0,'Upto Month Current'!$D$32)</f>
        <v>0</v>
      </c>
      <c r="AN20" s="9">
        <f>IF('Upto Month Current'!$D$33="",0,'Upto Month Current'!$D$33)</f>
        <v>1326</v>
      </c>
      <c r="AO20" s="9">
        <f>IF('Upto Month Current'!$D$34="",0,'Upto Month Current'!$D$34)</f>
        <v>1475</v>
      </c>
      <c r="AP20" s="9">
        <f>IF('Upto Month Current'!$D$36="",0,'Upto Month Current'!$D$36)</f>
        <v>0</v>
      </c>
      <c r="AQ20" s="9">
        <f>IF('Upto Month Current'!$D$37="",0,'Upto Month Current'!$D$37)</f>
        <v>0</v>
      </c>
      <c r="AR20" s="9">
        <v>0</v>
      </c>
      <c r="AS20" s="9">
        <f>IF('Upto Month Current'!$D$38="",0,'Upto Month Current'!$D$38)</f>
        <v>0</v>
      </c>
      <c r="AT20" s="9">
        <f>IF('Upto Month Current'!$D$41="",0,'Upto Month Current'!$D$41)</f>
        <v>0</v>
      </c>
      <c r="AU20" s="9">
        <v>0</v>
      </c>
      <c r="AV20" s="9">
        <f>IF('Upto Month Current'!$D$45="",0,'Upto Month Current'!$D$45)</f>
        <v>0</v>
      </c>
      <c r="AW20" s="9">
        <f>IF('Upto Month Current'!$D$46="",0,'Upto Month Current'!$D$46)</f>
        <v>0</v>
      </c>
      <c r="AX20" s="9">
        <f>IF('Upto Month Current'!$D$47="",0,'Upto Month Current'!$D$47)</f>
        <v>0</v>
      </c>
      <c r="AY20" s="9">
        <f>IF('Upto Month Current'!$D$49="",0,'Upto Month Current'!$D$49)</f>
        <v>0</v>
      </c>
      <c r="AZ20" s="9">
        <f>IF('Upto Month Current'!$D$50="",0,'Upto Month Current'!$D$50)</f>
        <v>0</v>
      </c>
      <c r="BA20" s="9">
        <f>IF('Upto Month Current'!$D$52="",0,'Upto Month Current'!$D$52)</f>
        <v>0</v>
      </c>
      <c r="BB20" s="9">
        <f>IF('Upto Month Current'!$D$53="",0,'Upto Month Current'!$D$53)</f>
        <v>0</v>
      </c>
      <c r="BC20" s="9">
        <f>IF('Upto Month Current'!$D$54="",0,'Upto Month Current'!$D$54)</f>
        <v>0</v>
      </c>
      <c r="BD20" s="9">
        <f>IF('Upto Month Current'!$D$55="",0,'Upto Month Current'!$D$55)</f>
        <v>0</v>
      </c>
      <c r="BE20" s="9">
        <f>IF('Upto Month Current'!$D$56="",0,'Upto Month Current'!$D$56)</f>
        <v>348</v>
      </c>
      <c r="BF20" s="9">
        <f>IF('Upto Month Current'!$D$58="",0,'Upto Month Current'!$D$58)</f>
        <v>2558</v>
      </c>
      <c r="BG20" s="122">
        <f t="shared" si="18"/>
        <v>5719</v>
      </c>
      <c r="BH20" s="123">
        <f t="shared" si="19"/>
        <v>9923</v>
      </c>
      <c r="BI20" s="9">
        <f>IF('Upto Month Current'!$D$60="",0,'Upto Month Current'!$D$60)</f>
        <v>0</v>
      </c>
      <c r="BJ20" s="124">
        <f t="shared" si="17"/>
        <v>9923</v>
      </c>
      <c r="BK20">
        <f>'Upto Month Current'!$D$61</f>
        <v>9923</v>
      </c>
    </row>
    <row r="21" spans="1:63" ht="15.75">
      <c r="A21" s="128"/>
      <c r="B21" s="5" t="s">
        <v>203</v>
      </c>
      <c r="C21" s="126">
        <f t="shared" ref="C21:AH21" si="22">C20/C17</f>
        <v>3.2120510083816826E-3</v>
      </c>
      <c r="D21" s="126">
        <f t="shared" si="22"/>
        <v>7.3123171920701979E-3</v>
      </c>
      <c r="E21" s="126">
        <f t="shared" si="22"/>
        <v>1.2083780880773362E-3</v>
      </c>
      <c r="F21" s="126">
        <f t="shared" si="22"/>
        <v>3.1871750616787198E-3</v>
      </c>
      <c r="G21" s="126">
        <f t="shared" si="22"/>
        <v>1.6372777721430953E-3</v>
      </c>
      <c r="H21" s="126" t="e">
        <f t="shared" si="22"/>
        <v>#DIV/0!</v>
      </c>
      <c r="I21" s="126" t="e">
        <f t="shared" si="22"/>
        <v>#DIV/0!</v>
      </c>
      <c r="J21" s="126" t="e">
        <f t="shared" si="22"/>
        <v>#DIV/0!</v>
      </c>
      <c r="K21" s="126">
        <f t="shared" si="22"/>
        <v>0</v>
      </c>
      <c r="L21" s="126">
        <f t="shared" si="22"/>
        <v>0</v>
      </c>
      <c r="M21" s="126">
        <f t="shared" si="22"/>
        <v>1.6388557806912992E-3</v>
      </c>
      <c r="N21" s="126">
        <f t="shared" si="22"/>
        <v>0</v>
      </c>
      <c r="O21" s="126">
        <f t="shared" si="22"/>
        <v>0</v>
      </c>
      <c r="P21" s="126">
        <f t="shared" si="22"/>
        <v>1.2108492089118502E-3</v>
      </c>
      <c r="Q21" s="126" t="e">
        <f t="shared" si="22"/>
        <v>#DIV/0!</v>
      </c>
      <c r="R21" s="126">
        <f t="shared" si="22"/>
        <v>0</v>
      </c>
      <c r="S21" s="126" t="e">
        <f t="shared" si="22"/>
        <v>#DIV/0!</v>
      </c>
      <c r="T21" s="126" t="e">
        <f t="shared" si="22"/>
        <v>#DIV/0!</v>
      </c>
      <c r="U21" s="126" t="e">
        <f t="shared" si="22"/>
        <v>#DIV/0!</v>
      </c>
      <c r="V21" s="126">
        <f t="shared" si="22"/>
        <v>0</v>
      </c>
      <c r="W21" s="126" t="e">
        <f t="shared" si="22"/>
        <v>#DIV/0!</v>
      </c>
      <c r="X21" s="126" t="e">
        <f t="shared" si="22"/>
        <v>#DIV/0!</v>
      </c>
      <c r="Y21" s="126" t="e">
        <f t="shared" si="22"/>
        <v>#DIV/0!</v>
      </c>
      <c r="Z21" s="126" t="e">
        <f t="shared" si="22"/>
        <v>#DIV/0!</v>
      </c>
      <c r="AA21" s="126" t="e">
        <f t="shared" si="22"/>
        <v>#DIV/0!</v>
      </c>
      <c r="AB21" s="126">
        <f t="shared" si="22"/>
        <v>0</v>
      </c>
      <c r="AC21" s="126">
        <f t="shared" si="22"/>
        <v>2.7918121012171344E-3</v>
      </c>
      <c r="AD21" s="126">
        <f t="shared" si="22"/>
        <v>1.8072289156626505E-2</v>
      </c>
      <c r="AE21" s="126" t="e">
        <f t="shared" si="22"/>
        <v>#DIV/0!</v>
      </c>
      <c r="AF21" s="126">
        <f t="shared" si="22"/>
        <v>0</v>
      </c>
      <c r="AG21" s="126" t="e">
        <f t="shared" si="22"/>
        <v>#DIV/0!</v>
      </c>
      <c r="AH21" s="126" t="e">
        <f t="shared" si="22"/>
        <v>#DIV/0!</v>
      </c>
      <c r="AI21" s="126" t="e">
        <f t="shared" ref="AI21:BJ21" si="23">AI20/AI17</f>
        <v>#DIV/0!</v>
      </c>
      <c r="AJ21" s="126">
        <f t="shared" si="23"/>
        <v>0</v>
      </c>
      <c r="AK21" s="126">
        <f t="shared" si="23"/>
        <v>0</v>
      </c>
      <c r="AL21" s="126" t="e">
        <f t="shared" si="23"/>
        <v>#DIV/0!</v>
      </c>
      <c r="AM21" s="126" t="e">
        <f t="shared" si="23"/>
        <v>#DIV/0!</v>
      </c>
      <c r="AN21" s="126">
        <f t="shared" si="23"/>
        <v>1.2779367970624801E-2</v>
      </c>
      <c r="AO21" s="126">
        <f t="shared" si="23"/>
        <v>1.4285437570216558E-2</v>
      </c>
      <c r="AP21" s="126" t="e">
        <f t="shared" si="23"/>
        <v>#DIV/0!</v>
      </c>
      <c r="AQ21" s="126" t="e">
        <f t="shared" si="23"/>
        <v>#DIV/0!</v>
      </c>
      <c r="AR21" s="126" t="e">
        <f t="shared" si="23"/>
        <v>#DIV/0!</v>
      </c>
      <c r="AS21" s="126" t="e">
        <f t="shared" si="23"/>
        <v>#DIV/0!</v>
      </c>
      <c r="AT21" s="126" t="e">
        <f t="shared" si="23"/>
        <v>#DIV/0!</v>
      </c>
      <c r="AU21" s="126" t="e">
        <f t="shared" si="23"/>
        <v>#DIV/0!</v>
      </c>
      <c r="AV21" s="126">
        <f t="shared" si="23"/>
        <v>0</v>
      </c>
      <c r="AW21" s="126">
        <f t="shared" si="23"/>
        <v>0</v>
      </c>
      <c r="AX21" s="126">
        <f t="shared" si="23"/>
        <v>0</v>
      </c>
      <c r="AY21" s="126" t="e">
        <f t="shared" si="23"/>
        <v>#DIV/0!</v>
      </c>
      <c r="AZ21" s="126" t="e">
        <f t="shared" si="23"/>
        <v>#DIV/0!</v>
      </c>
      <c r="BA21" s="126">
        <f t="shared" si="23"/>
        <v>0</v>
      </c>
      <c r="BB21" s="126">
        <f t="shared" si="23"/>
        <v>0</v>
      </c>
      <c r="BC21" s="126">
        <f t="shared" si="23"/>
        <v>0</v>
      </c>
      <c r="BD21" s="126" t="e">
        <f t="shared" si="23"/>
        <v>#DIV/0!</v>
      </c>
      <c r="BE21" s="126">
        <f t="shared" si="23"/>
        <v>9.3901780895844583E-2</v>
      </c>
      <c r="BF21" s="126">
        <f t="shared" si="23"/>
        <v>2.8390677025527191</v>
      </c>
      <c r="BG21" s="126">
        <f t="shared" si="23"/>
        <v>6.4774732530982915E-3</v>
      </c>
      <c r="BH21" s="126">
        <f t="shared" si="23"/>
        <v>4.154076336542559E-3</v>
      </c>
      <c r="BI21" s="126">
        <f t="shared" si="23"/>
        <v>0</v>
      </c>
      <c r="BJ21" s="126">
        <f t="shared" si="23"/>
        <v>4.2819723913540665E-3</v>
      </c>
    </row>
    <row r="22" spans="1:63" ht="15.75">
      <c r="A22" s="128"/>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6"/>
      <c r="AD22" s="5"/>
      <c r="AE22" s="5"/>
      <c r="AF22" s="5"/>
      <c r="AG22" s="5"/>
      <c r="AH22" s="5"/>
      <c r="AI22" s="5"/>
      <c r="AJ22" s="5"/>
      <c r="AK22" s="5"/>
      <c r="AL22" s="5"/>
      <c r="AM22" s="5"/>
      <c r="AN22" s="5"/>
      <c r="AO22" s="5"/>
      <c r="AP22" s="5"/>
      <c r="AQ22" s="5"/>
      <c r="AR22" s="5"/>
      <c r="AS22" s="5"/>
      <c r="AT22" s="5"/>
      <c r="AU22" s="5"/>
      <c r="AV22" s="6"/>
      <c r="AW22" s="5"/>
      <c r="AX22" s="5"/>
      <c r="AY22" s="5"/>
      <c r="AZ22" s="5"/>
      <c r="BA22" s="5"/>
      <c r="BB22" s="5"/>
      <c r="BC22" s="5"/>
      <c r="BD22" s="5"/>
      <c r="BE22" s="5"/>
      <c r="BF22" s="5"/>
      <c r="BG22" s="6"/>
      <c r="BH22" s="44"/>
      <c r="BI22" s="5"/>
      <c r="BJ22" s="48"/>
    </row>
    <row r="23" spans="1:63" ht="15.75">
      <c r="A23" s="15" t="s">
        <v>132</v>
      </c>
      <c r="B23" s="11" t="s">
        <v>207</v>
      </c>
      <c r="C23" s="120">
        <v>1427256</v>
      </c>
      <c r="D23" s="120">
        <v>250148</v>
      </c>
      <c r="E23" s="120">
        <v>66218</v>
      </c>
      <c r="F23" s="120">
        <v>170210</v>
      </c>
      <c r="G23" s="120">
        <v>88229</v>
      </c>
      <c r="H23" s="120">
        <v>0</v>
      </c>
      <c r="I23" s="120">
        <v>0</v>
      </c>
      <c r="J23" s="120">
        <v>0</v>
      </c>
      <c r="K23" s="120">
        <v>2463</v>
      </c>
      <c r="L23" s="120">
        <v>30892</v>
      </c>
      <c r="M23" s="120">
        <v>17079</v>
      </c>
      <c r="N23" s="120">
        <v>127</v>
      </c>
      <c r="O23" s="120">
        <v>2771</v>
      </c>
      <c r="P23" s="120">
        <v>19954</v>
      </c>
      <c r="Q23" s="120">
        <v>0</v>
      </c>
      <c r="R23" s="120">
        <v>2119</v>
      </c>
      <c r="S23" s="120">
        <v>0</v>
      </c>
      <c r="T23" s="120">
        <v>0</v>
      </c>
      <c r="U23" s="120">
        <v>0</v>
      </c>
      <c r="V23" s="120">
        <v>293495</v>
      </c>
      <c r="W23" s="120">
        <v>0</v>
      </c>
      <c r="X23" s="120">
        <v>0</v>
      </c>
      <c r="Y23" s="120">
        <v>337</v>
      </c>
      <c r="Z23" s="120">
        <v>22</v>
      </c>
      <c r="AA23" s="120">
        <v>51</v>
      </c>
      <c r="AB23" s="120">
        <v>1384148</v>
      </c>
      <c r="AC23" s="121">
        <f t="shared" ref="AC23:AC26" si="24">SUM(C23:AB23)</f>
        <v>3755519</v>
      </c>
      <c r="AD23" s="120">
        <v>1457</v>
      </c>
      <c r="AE23" s="120">
        <v>59</v>
      </c>
      <c r="AF23" s="120">
        <v>0</v>
      </c>
      <c r="AG23" s="120">
        <v>0</v>
      </c>
      <c r="AH23" s="120">
        <v>0</v>
      </c>
      <c r="AI23" s="120">
        <v>0</v>
      </c>
      <c r="AJ23" s="120">
        <v>167410</v>
      </c>
      <c r="AK23" s="120">
        <v>32028</v>
      </c>
      <c r="AL23" s="120">
        <v>388</v>
      </c>
      <c r="AM23" s="120">
        <v>0</v>
      </c>
      <c r="AN23" s="120">
        <v>121149</v>
      </c>
      <c r="AO23" s="120">
        <v>41434</v>
      </c>
      <c r="AP23" s="120">
        <v>67541</v>
      </c>
      <c r="AQ23" s="120">
        <v>0</v>
      </c>
      <c r="AR23" s="120">
        <v>0</v>
      </c>
      <c r="AS23" s="120">
        <v>0</v>
      </c>
      <c r="AT23" s="120">
        <v>0</v>
      </c>
      <c r="AU23" s="120">
        <v>0</v>
      </c>
      <c r="AV23" s="120">
        <v>0</v>
      </c>
      <c r="AW23" s="120">
        <v>0</v>
      </c>
      <c r="AX23" s="120">
        <v>0</v>
      </c>
      <c r="AY23" s="120">
        <v>0</v>
      </c>
      <c r="AZ23" s="120">
        <v>0</v>
      </c>
      <c r="BA23" s="120">
        <v>525145</v>
      </c>
      <c r="BB23" s="120">
        <v>1150</v>
      </c>
      <c r="BC23" s="120">
        <v>1150</v>
      </c>
      <c r="BD23" s="120">
        <v>0</v>
      </c>
      <c r="BE23" s="120">
        <v>2085</v>
      </c>
      <c r="BF23" s="120">
        <v>503</v>
      </c>
      <c r="BG23" s="122">
        <f>SUM(AD23:BF23)</f>
        <v>961499</v>
      </c>
      <c r="BH23" s="123">
        <f>AC23+BG23</f>
        <v>4717018</v>
      </c>
      <c r="BI23" s="96">
        <v>105001</v>
      </c>
      <c r="BJ23" s="124">
        <f t="shared" ref="BJ23:BJ26" si="25">BH23-BI23</f>
        <v>4612017</v>
      </c>
    </row>
    <row r="24" spans="1:63" ht="15.75">
      <c r="A24" s="128" t="s">
        <v>132</v>
      </c>
      <c r="B24" s="5" t="s">
        <v>204</v>
      </c>
      <c r="C24" s="37">
        <v>742173.12</v>
      </c>
      <c r="D24" s="37">
        <v>183706.12000000002</v>
      </c>
      <c r="E24" s="37">
        <v>0</v>
      </c>
      <c r="F24" s="37">
        <v>88509.200000000012</v>
      </c>
      <c r="G24" s="37">
        <v>45879.08</v>
      </c>
      <c r="H24" s="37">
        <v>0</v>
      </c>
      <c r="I24" s="37">
        <v>0</v>
      </c>
      <c r="J24" s="37">
        <v>0</v>
      </c>
      <c r="K24" s="37">
        <v>1810.1200000000001</v>
      </c>
      <c r="L24" s="37">
        <v>16063.840000000002</v>
      </c>
      <c r="M24" s="37">
        <v>8881.08</v>
      </c>
      <c r="N24" s="37">
        <v>66.039999999999992</v>
      </c>
      <c r="O24" s="37">
        <v>1440.92</v>
      </c>
      <c r="P24" s="37">
        <v>14396.2</v>
      </c>
      <c r="Q24" s="37">
        <v>0</v>
      </c>
      <c r="R24" s="37">
        <v>2571.9199999999996</v>
      </c>
      <c r="S24" s="37">
        <v>0</v>
      </c>
      <c r="T24" s="37"/>
      <c r="U24" s="37"/>
      <c r="V24" s="37">
        <v>152617.40000000002</v>
      </c>
      <c r="W24" s="37">
        <v>0</v>
      </c>
      <c r="X24" s="37">
        <v>0</v>
      </c>
      <c r="Y24" s="37">
        <v>175.24</v>
      </c>
      <c r="Z24" s="37">
        <v>11.44</v>
      </c>
      <c r="AA24" s="37">
        <v>26.519999999999996</v>
      </c>
      <c r="AB24" s="37">
        <v>719756.96</v>
      </c>
      <c r="AC24" s="121">
        <f t="shared" si="24"/>
        <v>1978085.2</v>
      </c>
      <c r="AD24" s="37">
        <v>757.63999999999987</v>
      </c>
      <c r="AE24" s="37">
        <v>30.68</v>
      </c>
      <c r="AF24" s="37">
        <v>0</v>
      </c>
      <c r="AG24" s="37">
        <v>0</v>
      </c>
      <c r="AH24" s="37">
        <v>0</v>
      </c>
      <c r="AI24" s="37">
        <v>0</v>
      </c>
      <c r="AJ24" s="37">
        <v>87053.200000000012</v>
      </c>
      <c r="AK24" s="37">
        <v>16654.560000000001</v>
      </c>
      <c r="AL24" s="37">
        <v>201.76</v>
      </c>
      <c r="AM24" s="37">
        <v>0</v>
      </c>
      <c r="AN24" s="37">
        <v>62997.479999999996</v>
      </c>
      <c r="AO24" s="37">
        <v>21545.680000000004</v>
      </c>
      <c r="AP24" s="37">
        <v>35121.32</v>
      </c>
      <c r="AQ24" s="37">
        <v>0</v>
      </c>
      <c r="AR24" s="37"/>
      <c r="AS24" s="37"/>
      <c r="AT24" s="37">
        <v>0</v>
      </c>
      <c r="AU24" s="37"/>
      <c r="AV24" s="37">
        <v>0</v>
      </c>
      <c r="AW24" s="37">
        <v>0</v>
      </c>
      <c r="AX24" s="37">
        <v>0</v>
      </c>
      <c r="AY24" s="37">
        <v>0</v>
      </c>
      <c r="AZ24" s="37">
        <v>0</v>
      </c>
      <c r="BA24" s="37">
        <v>404268.28</v>
      </c>
      <c r="BB24" s="37">
        <v>598</v>
      </c>
      <c r="BC24" s="37">
        <v>598</v>
      </c>
      <c r="BD24" s="37">
        <v>0</v>
      </c>
      <c r="BE24" s="37">
        <v>1084.2</v>
      </c>
      <c r="BF24" s="37">
        <v>261.56</v>
      </c>
      <c r="BG24" s="122">
        <f t="shared" ref="BG24:BG26" si="26">SUM(AD24:BF24)</f>
        <v>631172.3600000001</v>
      </c>
      <c r="BH24" s="123">
        <f t="shared" ref="BH24:BH26" si="27">AC24+BG24</f>
        <v>2609257.56</v>
      </c>
      <c r="BI24" s="37">
        <v>52500.500000000007</v>
      </c>
      <c r="BJ24" s="124">
        <f t="shared" si="25"/>
        <v>2556757.06</v>
      </c>
    </row>
    <row r="25" spans="1:63" ht="15.75">
      <c r="A25" s="128"/>
      <c r="B25" s="5"/>
      <c r="C25" s="37">
        <f>C23-C24</f>
        <v>685082.88</v>
      </c>
      <c r="D25" s="37">
        <f t="shared" ref="D25:AB25" si="28">D23-D24</f>
        <v>66441.879999999976</v>
      </c>
      <c r="E25" s="37">
        <f t="shared" si="28"/>
        <v>66218</v>
      </c>
      <c r="F25" s="37">
        <f t="shared" si="28"/>
        <v>81700.799999999988</v>
      </c>
      <c r="G25" s="37">
        <f t="shared" si="28"/>
        <v>42349.919999999998</v>
      </c>
      <c r="H25" s="37">
        <f t="shared" si="28"/>
        <v>0</v>
      </c>
      <c r="I25" s="37">
        <f t="shared" si="28"/>
        <v>0</v>
      </c>
      <c r="J25" s="37">
        <f t="shared" si="28"/>
        <v>0</v>
      </c>
      <c r="K25" s="37">
        <f t="shared" si="28"/>
        <v>652.87999999999988</v>
      </c>
      <c r="L25" s="37">
        <f t="shared" si="28"/>
        <v>14828.159999999998</v>
      </c>
      <c r="M25" s="37">
        <f t="shared" si="28"/>
        <v>8197.92</v>
      </c>
      <c r="N25" s="37">
        <f t="shared" si="28"/>
        <v>60.960000000000008</v>
      </c>
      <c r="O25" s="37">
        <f t="shared" si="28"/>
        <v>1330.08</v>
      </c>
      <c r="P25" s="37">
        <f t="shared" si="28"/>
        <v>5557.7999999999993</v>
      </c>
      <c r="Q25" s="37">
        <f t="shared" si="28"/>
        <v>0</v>
      </c>
      <c r="R25" s="37">
        <f t="shared" si="28"/>
        <v>-452.91999999999962</v>
      </c>
      <c r="S25" s="37">
        <f t="shared" si="28"/>
        <v>0</v>
      </c>
      <c r="T25" s="37">
        <f t="shared" si="28"/>
        <v>0</v>
      </c>
      <c r="U25" s="37">
        <f t="shared" si="28"/>
        <v>0</v>
      </c>
      <c r="V25" s="37">
        <f t="shared" si="28"/>
        <v>140877.59999999998</v>
      </c>
      <c r="W25" s="37">
        <f t="shared" si="28"/>
        <v>0</v>
      </c>
      <c r="X25" s="37">
        <f t="shared" si="28"/>
        <v>0</v>
      </c>
      <c r="Y25" s="37">
        <f t="shared" si="28"/>
        <v>161.76</v>
      </c>
      <c r="Z25" s="37">
        <f t="shared" si="28"/>
        <v>10.56</v>
      </c>
      <c r="AA25" s="37">
        <f t="shared" si="28"/>
        <v>24.480000000000004</v>
      </c>
      <c r="AB25" s="37">
        <f t="shared" si="28"/>
        <v>664391.04</v>
      </c>
      <c r="AC25" s="121">
        <f t="shared" si="24"/>
        <v>1777433.8</v>
      </c>
      <c r="AD25" s="37">
        <f>AD23-AD24</f>
        <v>699.36000000000013</v>
      </c>
      <c r="AE25" s="37">
        <f t="shared" ref="AE25:BF25" si="29">AE23-AE24</f>
        <v>28.32</v>
      </c>
      <c r="AF25" s="37">
        <f t="shared" si="29"/>
        <v>0</v>
      </c>
      <c r="AG25" s="37">
        <f t="shared" si="29"/>
        <v>0</v>
      </c>
      <c r="AH25" s="37">
        <f t="shared" si="29"/>
        <v>0</v>
      </c>
      <c r="AI25" s="37">
        <f t="shared" si="29"/>
        <v>0</v>
      </c>
      <c r="AJ25" s="37">
        <f t="shared" si="29"/>
        <v>80356.799999999988</v>
      </c>
      <c r="AK25" s="37">
        <f t="shared" si="29"/>
        <v>15373.439999999999</v>
      </c>
      <c r="AL25" s="37">
        <f t="shared" si="29"/>
        <v>186.24</v>
      </c>
      <c r="AM25" s="37">
        <f t="shared" si="29"/>
        <v>0</v>
      </c>
      <c r="AN25" s="37">
        <f t="shared" si="29"/>
        <v>58151.520000000004</v>
      </c>
      <c r="AO25" s="37">
        <f t="shared" si="29"/>
        <v>19888.319999999996</v>
      </c>
      <c r="AP25" s="37">
        <f t="shared" si="29"/>
        <v>32419.68</v>
      </c>
      <c r="AQ25" s="37">
        <f t="shared" si="29"/>
        <v>0</v>
      </c>
      <c r="AR25" s="37">
        <f t="shared" si="29"/>
        <v>0</v>
      </c>
      <c r="AS25" s="37">
        <f t="shared" si="29"/>
        <v>0</v>
      </c>
      <c r="AT25" s="37">
        <f t="shared" si="29"/>
        <v>0</v>
      </c>
      <c r="AU25" s="37">
        <f t="shared" si="29"/>
        <v>0</v>
      </c>
      <c r="AV25" s="37">
        <f t="shared" si="29"/>
        <v>0</v>
      </c>
      <c r="AW25" s="37">
        <f t="shared" si="29"/>
        <v>0</v>
      </c>
      <c r="AX25" s="37">
        <f t="shared" si="29"/>
        <v>0</v>
      </c>
      <c r="AY25" s="37">
        <f t="shared" si="29"/>
        <v>0</v>
      </c>
      <c r="AZ25" s="37">
        <f t="shared" si="29"/>
        <v>0</v>
      </c>
      <c r="BA25" s="37">
        <f t="shared" si="29"/>
        <v>120876.71999999997</v>
      </c>
      <c r="BB25" s="37">
        <f t="shared" si="29"/>
        <v>552</v>
      </c>
      <c r="BC25" s="37">
        <f t="shared" si="29"/>
        <v>552</v>
      </c>
      <c r="BD25" s="37">
        <f t="shared" si="29"/>
        <v>0</v>
      </c>
      <c r="BE25" s="37">
        <f t="shared" si="29"/>
        <v>1000.8</v>
      </c>
      <c r="BF25" s="37">
        <f t="shared" si="29"/>
        <v>241.44</v>
      </c>
      <c r="BG25" s="122">
        <f t="shared" si="26"/>
        <v>330326.63999999996</v>
      </c>
      <c r="BH25" s="123">
        <f t="shared" si="27"/>
        <v>2107760.44</v>
      </c>
      <c r="BI25" s="38">
        <f>BI23-BI24</f>
        <v>52500.499999999993</v>
      </c>
      <c r="BJ25" s="124">
        <f t="shared" si="25"/>
        <v>2055259.94</v>
      </c>
    </row>
    <row r="26" spans="1:63" ht="15.75">
      <c r="A26" s="128"/>
      <c r="B26" s="12" t="s">
        <v>205</v>
      </c>
      <c r="C26" s="9">
        <f>IF('Upto Month Current'!$E$4="",0,'Upto Month Current'!$E$4)</f>
        <v>183793</v>
      </c>
      <c r="D26" s="9">
        <f>IF('Upto Month Current'!$E$5="",0,'Upto Month Current'!$E$5)</f>
        <v>84244</v>
      </c>
      <c r="E26" s="9">
        <f>IF('Upto Month Current'!$E$6="",0,'Upto Month Current'!$E$6)</f>
        <v>8272</v>
      </c>
      <c r="F26" s="9">
        <f>IF('Upto Month Current'!$E$7="",0,'Upto Month Current'!$E$7)</f>
        <v>27491</v>
      </c>
      <c r="G26" s="9">
        <f>IF('Upto Month Current'!$E$8="",0,'Upto Month Current'!$E$8)</f>
        <v>12984</v>
      </c>
      <c r="H26" s="9">
        <f>IF('Upto Month Current'!$E$9="",0,'Upto Month Current'!$E$9)</f>
        <v>0</v>
      </c>
      <c r="I26" s="9">
        <f>IF('Upto Month Current'!$E$10="",0,'Upto Month Current'!$E$10)</f>
        <v>0</v>
      </c>
      <c r="J26" s="9">
        <f>IF('Upto Month Current'!$E$11="",0,'Upto Month Current'!$E$11)</f>
        <v>0</v>
      </c>
      <c r="K26" s="9">
        <f>IF('Upto Month Current'!$E$12="",0,'Upto Month Current'!$E$12)</f>
        <v>705</v>
      </c>
      <c r="L26" s="9">
        <f>IF('Upto Month Current'!$E$13="",0,'Upto Month Current'!$E$13)</f>
        <v>6318</v>
      </c>
      <c r="M26" s="9">
        <f>IF('Upto Month Current'!$E$14="",0,'Upto Month Current'!$E$14)</f>
        <v>4565</v>
      </c>
      <c r="N26" s="9">
        <f>IF('Upto Month Current'!$E$15="",0,'Upto Month Current'!$E$15)</f>
        <v>111</v>
      </c>
      <c r="O26" s="9">
        <f>IF('Upto Month Current'!$E$16="",0,'Upto Month Current'!$E$16)</f>
        <v>851</v>
      </c>
      <c r="P26" s="9">
        <f>IF('Upto Month Current'!$E$17="",0,'Upto Month Current'!$E$17)</f>
        <v>5034</v>
      </c>
      <c r="Q26" s="9">
        <f>IF('Upto Month Current'!$E$18="",0,'Upto Month Current'!$E$18)</f>
        <v>0</v>
      </c>
      <c r="R26" s="9">
        <f>IF('Upto Month Current'!$E$21="",0,'Upto Month Current'!$E$21)</f>
        <v>718</v>
      </c>
      <c r="S26" s="9">
        <f>IF('Upto Month Current'!$E$26="",0,'Upto Month Current'!$E$26)</f>
        <v>0</v>
      </c>
      <c r="T26" s="9">
        <f>IF('Upto Month Current'!$E$27="",0,'Upto Month Current'!$E$27)</f>
        <v>0</v>
      </c>
      <c r="U26" s="9">
        <f>IF('Upto Month Current'!$E$30="",0,'Upto Month Current'!$E$30)</f>
        <v>0</v>
      </c>
      <c r="V26" s="9">
        <f>IF('Upto Month Current'!$E$35="",0,'Upto Month Current'!$E$35)</f>
        <v>64303</v>
      </c>
      <c r="W26" s="9">
        <f>IF('Upto Month Current'!$E$39="",0,'Upto Month Current'!$E$39)</f>
        <v>0</v>
      </c>
      <c r="X26" s="9">
        <f>IF('Upto Month Current'!$E$40="",0,'Upto Month Current'!$E$40)</f>
        <v>0</v>
      </c>
      <c r="Y26" s="9">
        <f>IF('Upto Month Current'!$E$42="",0,'Upto Month Current'!$E$42)</f>
        <v>0</v>
      </c>
      <c r="Z26" s="9">
        <f>IF('Upto Month Current'!$E$43="",0,'Upto Month Current'!$E$43)</f>
        <v>0</v>
      </c>
      <c r="AA26" s="9">
        <f>IF('Upto Month Current'!$E$44="",0,'Upto Month Current'!$E$44)</f>
        <v>0</v>
      </c>
      <c r="AB26" s="9">
        <f>IF('Upto Month Current'!$E$51="",0,'Upto Month Current'!$E$51)</f>
        <v>42957</v>
      </c>
      <c r="AC26" s="121">
        <f t="shared" si="24"/>
        <v>442346</v>
      </c>
      <c r="AD26" s="9">
        <f>IF('Upto Month Current'!$E$19="",0,'Upto Month Current'!$E$19)</f>
        <v>0</v>
      </c>
      <c r="AE26" s="9">
        <f>IF('Upto Month Current'!$E$20="",0,'Upto Month Current'!$E$20)</f>
        <v>0</v>
      </c>
      <c r="AF26" s="9">
        <f>IF('Upto Month Current'!$E$22="",0,'Upto Month Current'!$E$22)</f>
        <v>568</v>
      </c>
      <c r="AG26" s="9">
        <f>IF('Upto Month Current'!$E$23="",0,'Upto Month Current'!$E$23)</f>
        <v>0</v>
      </c>
      <c r="AH26" s="9">
        <f>IF('Upto Month Current'!$E$24="",0,'Upto Month Current'!$E$24)</f>
        <v>0</v>
      </c>
      <c r="AI26" s="9">
        <f>IF('Upto Month Current'!$E$25="",0,'Upto Month Current'!$E$25)</f>
        <v>0</v>
      </c>
      <c r="AJ26" s="9">
        <f>IF('Upto Month Current'!$E$28="",0,'Upto Month Current'!$E$28)</f>
        <v>111180</v>
      </c>
      <c r="AK26" s="9">
        <f>IF('Upto Month Current'!$E$29="",0,'Upto Month Current'!$E$29)</f>
        <v>9096</v>
      </c>
      <c r="AL26" s="9">
        <f>IF('Upto Month Current'!$E$31="",0,'Upto Month Current'!$E$31)</f>
        <v>0</v>
      </c>
      <c r="AM26" s="9">
        <f>IF('Upto Month Current'!$E$32="",0,'Upto Month Current'!$E$32)</f>
        <v>0</v>
      </c>
      <c r="AN26" s="9">
        <f>IF('Upto Month Current'!$E$33="",0,'Upto Month Current'!$E$33)</f>
        <v>16144</v>
      </c>
      <c r="AO26" s="9">
        <f>IF('Upto Month Current'!$E$34="",0,'Upto Month Current'!$E$34)</f>
        <v>33583</v>
      </c>
      <c r="AP26" s="9">
        <f>IF('Upto Month Current'!$E$36="",0,'Upto Month Current'!$E$36)</f>
        <v>93019</v>
      </c>
      <c r="AQ26" s="9">
        <f>IF('Upto Month Current'!$E$37="",0,'Upto Month Current'!$E$37)</f>
        <v>0</v>
      </c>
      <c r="AR26" s="9">
        <v>0</v>
      </c>
      <c r="AS26" s="9">
        <f>IF('Upto Month Current'!$E$38="",0,'Upto Month Current'!$E$38)</f>
        <v>0</v>
      </c>
      <c r="AT26" s="9">
        <f>IF('Upto Month Current'!$E$41="",0,'Upto Month Current'!$E$41)</f>
        <v>0</v>
      </c>
      <c r="AU26" s="9">
        <v>0</v>
      </c>
      <c r="AV26" s="9">
        <f>IF('Upto Month Current'!$E$45="",0,'Upto Month Current'!$E$45)</f>
        <v>0</v>
      </c>
      <c r="AW26" s="9">
        <f>IF('Upto Month Current'!$E$46="",0,'Upto Month Current'!$E$46)</f>
        <v>0</v>
      </c>
      <c r="AX26" s="9">
        <f>IF('Upto Month Current'!$E$47="",0,'Upto Month Current'!$E$47)</f>
        <v>0</v>
      </c>
      <c r="AY26" s="9">
        <f>IF('Upto Month Current'!$E$49="",0,'Upto Month Current'!$E$49)</f>
        <v>0</v>
      </c>
      <c r="AZ26" s="9">
        <f>IF('Upto Month Current'!$E$50="",0,'Upto Month Current'!$E$50)</f>
        <v>0</v>
      </c>
      <c r="BA26" s="9">
        <f>IF('Upto Month Current'!$E$52="",0,'Upto Month Current'!$E$52)</f>
        <v>53493</v>
      </c>
      <c r="BB26" s="9">
        <f>IF('Upto Month Current'!$E$53="",0,'Upto Month Current'!$E$53)</f>
        <v>791</v>
      </c>
      <c r="BC26" s="9">
        <f>IF('Upto Month Current'!$E$54="",0,'Upto Month Current'!$E$54)</f>
        <v>791</v>
      </c>
      <c r="BD26" s="9">
        <f>IF('Upto Month Current'!$E$55="",0,'Upto Month Current'!$E$55)</f>
        <v>0</v>
      </c>
      <c r="BE26" s="9">
        <f>IF('Upto Month Current'!$E$56="",0,'Upto Month Current'!$E$56)</f>
        <v>1373</v>
      </c>
      <c r="BF26" s="9">
        <f>IF('Upto Month Current'!$E$58="",0,'Upto Month Current'!$E$58)</f>
        <v>156</v>
      </c>
      <c r="BG26" s="122">
        <f t="shared" si="26"/>
        <v>320194</v>
      </c>
      <c r="BH26" s="123">
        <f t="shared" si="27"/>
        <v>762540</v>
      </c>
      <c r="BI26" s="9">
        <f>IF('Upto Month Current'!$E$60="",0,'Upto Month Current'!$E$60)</f>
        <v>26097</v>
      </c>
      <c r="BJ26" s="124">
        <f t="shared" si="25"/>
        <v>736443</v>
      </c>
      <c r="BK26">
        <f>'Upto Month Current'!$E$61</f>
        <v>736442</v>
      </c>
    </row>
    <row r="27" spans="1:63" ht="15.75">
      <c r="A27" s="128"/>
      <c r="B27" s="5" t="s">
        <v>203</v>
      </c>
      <c r="C27" s="126">
        <f t="shared" ref="C27:AH27" si="30">C26/C23</f>
        <v>0.12877367479975563</v>
      </c>
      <c r="D27" s="126">
        <f t="shared" si="30"/>
        <v>0.33677662823608423</v>
      </c>
      <c r="E27" s="126">
        <f t="shared" si="30"/>
        <v>0.12492071642151681</v>
      </c>
      <c r="F27" s="126">
        <f t="shared" si="30"/>
        <v>0.16151224957405558</v>
      </c>
      <c r="G27" s="126">
        <f t="shared" si="30"/>
        <v>0.14716249759149486</v>
      </c>
      <c r="H27" s="126" t="e">
        <f t="shared" si="30"/>
        <v>#DIV/0!</v>
      </c>
      <c r="I27" s="126" t="e">
        <f t="shared" si="30"/>
        <v>#DIV/0!</v>
      </c>
      <c r="J27" s="126" t="e">
        <f t="shared" si="30"/>
        <v>#DIV/0!</v>
      </c>
      <c r="K27" s="126">
        <f t="shared" si="30"/>
        <v>0.28623629719853838</v>
      </c>
      <c r="L27" s="126">
        <f t="shared" si="30"/>
        <v>0.20451896931244334</v>
      </c>
      <c r="M27" s="126">
        <f t="shared" si="30"/>
        <v>0.26728731190350724</v>
      </c>
      <c r="N27" s="126">
        <f t="shared" si="30"/>
        <v>0.87401574803149606</v>
      </c>
      <c r="O27" s="126">
        <f t="shared" si="30"/>
        <v>0.30710934680620716</v>
      </c>
      <c r="P27" s="126">
        <f t="shared" si="30"/>
        <v>0.25228024456249376</v>
      </c>
      <c r="Q27" s="126" t="e">
        <f t="shared" si="30"/>
        <v>#DIV/0!</v>
      </c>
      <c r="R27" s="126">
        <f t="shared" si="30"/>
        <v>0.33883907503539407</v>
      </c>
      <c r="S27" s="126" t="e">
        <f t="shared" si="30"/>
        <v>#DIV/0!</v>
      </c>
      <c r="T27" s="126" t="e">
        <f t="shared" si="30"/>
        <v>#DIV/0!</v>
      </c>
      <c r="U27" s="126" t="e">
        <f t="shared" si="30"/>
        <v>#DIV/0!</v>
      </c>
      <c r="V27" s="126">
        <f t="shared" si="30"/>
        <v>0.21909402204466857</v>
      </c>
      <c r="W27" s="126" t="e">
        <f t="shared" si="30"/>
        <v>#DIV/0!</v>
      </c>
      <c r="X27" s="126" t="e">
        <f t="shared" si="30"/>
        <v>#DIV/0!</v>
      </c>
      <c r="Y27" s="126">
        <f t="shared" si="30"/>
        <v>0</v>
      </c>
      <c r="Z27" s="126">
        <f t="shared" si="30"/>
        <v>0</v>
      </c>
      <c r="AA27" s="126">
        <f t="shared" si="30"/>
        <v>0</v>
      </c>
      <c r="AB27" s="126">
        <f t="shared" si="30"/>
        <v>3.1034976028574978E-2</v>
      </c>
      <c r="AC27" s="126">
        <f t="shared" si="30"/>
        <v>0.11778558436264069</v>
      </c>
      <c r="AD27" s="126">
        <f t="shared" si="30"/>
        <v>0</v>
      </c>
      <c r="AE27" s="126">
        <f t="shared" si="30"/>
        <v>0</v>
      </c>
      <c r="AF27" s="126" t="e">
        <f t="shared" si="30"/>
        <v>#DIV/0!</v>
      </c>
      <c r="AG27" s="126" t="e">
        <f t="shared" si="30"/>
        <v>#DIV/0!</v>
      </c>
      <c r="AH27" s="126" t="e">
        <f t="shared" si="30"/>
        <v>#DIV/0!</v>
      </c>
      <c r="AI27" s="126" t="e">
        <f t="shared" ref="AI27:BJ27" si="31">AI26/AI23</f>
        <v>#DIV/0!</v>
      </c>
      <c r="AJ27" s="126">
        <f t="shared" si="31"/>
        <v>0.66411803357027654</v>
      </c>
      <c r="AK27" s="126">
        <f t="shared" si="31"/>
        <v>0.28400149868864744</v>
      </c>
      <c r="AL27" s="126">
        <f t="shared" si="31"/>
        <v>0</v>
      </c>
      <c r="AM27" s="126" t="e">
        <f t="shared" si="31"/>
        <v>#DIV/0!</v>
      </c>
      <c r="AN27" s="126">
        <f t="shared" si="31"/>
        <v>0.13325739378781501</v>
      </c>
      <c r="AO27" s="126">
        <f t="shared" si="31"/>
        <v>0.81051793213303081</v>
      </c>
      <c r="AP27" s="126">
        <f t="shared" si="31"/>
        <v>1.377222723975067</v>
      </c>
      <c r="AQ27" s="126" t="e">
        <f t="shared" si="31"/>
        <v>#DIV/0!</v>
      </c>
      <c r="AR27" s="126" t="e">
        <f t="shared" si="31"/>
        <v>#DIV/0!</v>
      </c>
      <c r="AS27" s="126" t="e">
        <f t="shared" si="31"/>
        <v>#DIV/0!</v>
      </c>
      <c r="AT27" s="126" t="e">
        <f t="shared" si="31"/>
        <v>#DIV/0!</v>
      </c>
      <c r="AU27" s="126" t="e">
        <f t="shared" si="31"/>
        <v>#DIV/0!</v>
      </c>
      <c r="AV27" s="126" t="e">
        <f t="shared" si="31"/>
        <v>#DIV/0!</v>
      </c>
      <c r="AW27" s="126" t="e">
        <f t="shared" si="31"/>
        <v>#DIV/0!</v>
      </c>
      <c r="AX27" s="126" t="e">
        <f t="shared" si="31"/>
        <v>#DIV/0!</v>
      </c>
      <c r="AY27" s="126" t="e">
        <f t="shared" si="31"/>
        <v>#DIV/0!</v>
      </c>
      <c r="AZ27" s="126" t="e">
        <f t="shared" si="31"/>
        <v>#DIV/0!</v>
      </c>
      <c r="BA27" s="126">
        <f t="shared" si="31"/>
        <v>0.10186329489950395</v>
      </c>
      <c r="BB27" s="126">
        <f t="shared" si="31"/>
        <v>0.6878260869565217</v>
      </c>
      <c r="BC27" s="126">
        <f t="shared" si="31"/>
        <v>0.6878260869565217</v>
      </c>
      <c r="BD27" s="126" t="e">
        <f t="shared" si="31"/>
        <v>#DIV/0!</v>
      </c>
      <c r="BE27" s="126">
        <f t="shared" si="31"/>
        <v>0.65851318944844128</v>
      </c>
      <c r="BF27" s="126">
        <f t="shared" si="31"/>
        <v>0.31013916500994038</v>
      </c>
      <c r="BG27" s="126">
        <f t="shared" si="31"/>
        <v>0.33301542695312214</v>
      </c>
      <c r="BH27" s="126">
        <f t="shared" si="31"/>
        <v>0.16165721648719594</v>
      </c>
      <c r="BI27" s="126">
        <f t="shared" si="31"/>
        <v>0.24854049009057055</v>
      </c>
      <c r="BJ27" s="126">
        <f t="shared" si="31"/>
        <v>0.15967915989902032</v>
      </c>
    </row>
    <row r="28" spans="1:63" ht="15.75">
      <c r="A28" s="128"/>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6"/>
      <c r="AD28" s="5"/>
      <c r="AE28" s="5"/>
      <c r="AF28" s="5"/>
      <c r="AG28" s="5"/>
      <c r="AH28" s="5"/>
      <c r="AI28" s="5"/>
      <c r="AJ28" s="5"/>
      <c r="AK28" s="5"/>
      <c r="AL28" s="5"/>
      <c r="AM28" s="5"/>
      <c r="AN28" s="5"/>
      <c r="AO28" s="5"/>
      <c r="AP28" s="5"/>
      <c r="AQ28" s="5"/>
      <c r="AR28" s="5"/>
      <c r="AS28" s="5"/>
      <c r="AT28" s="5"/>
      <c r="AU28" s="5"/>
      <c r="AV28" s="6"/>
      <c r="AW28" s="5"/>
      <c r="AX28" s="5"/>
      <c r="AY28" s="5"/>
      <c r="AZ28" s="5"/>
      <c r="BA28" s="5"/>
      <c r="BB28" s="5"/>
      <c r="BC28" s="5"/>
      <c r="BD28" s="5"/>
      <c r="BE28" s="5"/>
      <c r="BF28" s="5"/>
      <c r="BG28" s="6"/>
      <c r="BH28" s="44"/>
      <c r="BI28" s="5"/>
      <c r="BJ28" s="48"/>
    </row>
    <row r="29" spans="1:63" ht="15.75">
      <c r="A29" s="15" t="s">
        <v>133</v>
      </c>
      <c r="B29" s="11" t="s">
        <v>207</v>
      </c>
      <c r="C29" s="120">
        <v>2510870</v>
      </c>
      <c r="D29" s="120">
        <v>391874</v>
      </c>
      <c r="E29" s="120">
        <v>127280</v>
      </c>
      <c r="F29" s="120">
        <v>196018</v>
      </c>
      <c r="G29" s="120">
        <v>135124</v>
      </c>
      <c r="H29" s="120">
        <v>0</v>
      </c>
      <c r="I29" s="120">
        <v>0</v>
      </c>
      <c r="J29" s="120">
        <v>1101</v>
      </c>
      <c r="K29" s="120">
        <v>1447</v>
      </c>
      <c r="L29" s="120">
        <v>29741</v>
      </c>
      <c r="M29" s="120">
        <v>48851</v>
      </c>
      <c r="N29" s="120">
        <v>246</v>
      </c>
      <c r="O29" s="120">
        <v>6094</v>
      </c>
      <c r="P29" s="120">
        <v>159480</v>
      </c>
      <c r="Q29" s="120">
        <v>0</v>
      </c>
      <c r="R29" s="120">
        <v>3861</v>
      </c>
      <c r="S29" s="120">
        <v>0</v>
      </c>
      <c r="T29" s="120">
        <v>0</v>
      </c>
      <c r="U29" s="120">
        <v>0</v>
      </c>
      <c r="V29" s="120">
        <v>18241</v>
      </c>
      <c r="W29" s="120">
        <v>0</v>
      </c>
      <c r="X29" s="120">
        <v>0</v>
      </c>
      <c r="Y29" s="120">
        <v>607</v>
      </c>
      <c r="Z29" s="120">
        <v>0</v>
      </c>
      <c r="AA29" s="120">
        <v>4</v>
      </c>
      <c r="AB29" s="120">
        <v>0</v>
      </c>
      <c r="AC29" s="121">
        <f t="shared" ref="AC29:AC32" si="32">SUM(C29:AB29)</f>
        <v>3630839</v>
      </c>
      <c r="AD29" s="120">
        <v>5065</v>
      </c>
      <c r="AE29" s="120">
        <v>24661</v>
      </c>
      <c r="AF29" s="120">
        <v>5471</v>
      </c>
      <c r="AG29" s="120">
        <v>0</v>
      </c>
      <c r="AH29" s="120">
        <v>0</v>
      </c>
      <c r="AI29" s="120">
        <v>126</v>
      </c>
      <c r="AJ29" s="120">
        <v>224749</v>
      </c>
      <c r="AK29" s="120">
        <v>388523</v>
      </c>
      <c r="AL29" s="120">
        <v>0</v>
      </c>
      <c r="AM29" s="120">
        <v>1294</v>
      </c>
      <c r="AN29" s="120">
        <v>510555</v>
      </c>
      <c r="AO29" s="120">
        <v>189236</v>
      </c>
      <c r="AP29" s="120">
        <v>16108</v>
      </c>
      <c r="AQ29" s="120">
        <v>0</v>
      </c>
      <c r="AR29" s="120">
        <v>0</v>
      </c>
      <c r="AS29" s="120">
        <v>0</v>
      </c>
      <c r="AT29" s="120">
        <v>0</v>
      </c>
      <c r="AU29" s="120">
        <v>0</v>
      </c>
      <c r="AV29" s="120">
        <v>17</v>
      </c>
      <c r="AW29" s="120">
        <v>39</v>
      </c>
      <c r="AX29" s="120">
        <v>0</v>
      </c>
      <c r="AY29" s="120">
        <v>0</v>
      </c>
      <c r="AZ29" s="120">
        <v>0</v>
      </c>
      <c r="BA29" s="120">
        <v>0</v>
      </c>
      <c r="BB29" s="120">
        <v>10955</v>
      </c>
      <c r="BC29" s="120">
        <v>10958</v>
      </c>
      <c r="BD29" s="120">
        <v>0</v>
      </c>
      <c r="BE29" s="120">
        <v>4938</v>
      </c>
      <c r="BF29" s="120">
        <v>270354</v>
      </c>
      <c r="BG29" s="122">
        <f>SUM(AD29:BF29)</f>
        <v>1663049</v>
      </c>
      <c r="BH29" s="123">
        <f>AC29+BG29</f>
        <v>5293888</v>
      </c>
      <c r="BI29" s="96">
        <v>86109</v>
      </c>
      <c r="BJ29" s="124">
        <f t="shared" ref="BJ29:BJ32" si="33">BH29-BI29</f>
        <v>5207779</v>
      </c>
    </row>
    <row r="30" spans="1:63" ht="15.75">
      <c r="A30" s="128" t="s">
        <v>133</v>
      </c>
      <c r="B30" s="5" t="s">
        <v>204</v>
      </c>
      <c r="C30" s="37">
        <v>1305652.4000000001</v>
      </c>
      <c r="D30" s="37">
        <v>323104.60000000003</v>
      </c>
      <c r="E30" s="37">
        <v>0</v>
      </c>
      <c r="F30" s="37">
        <v>101929.36</v>
      </c>
      <c r="G30" s="37">
        <v>70264.479999999996</v>
      </c>
      <c r="H30" s="37">
        <v>0</v>
      </c>
      <c r="I30" s="37">
        <v>0</v>
      </c>
      <c r="J30" s="37">
        <v>572.52</v>
      </c>
      <c r="K30" s="37">
        <v>752.44</v>
      </c>
      <c r="L30" s="37">
        <v>15465.320000000003</v>
      </c>
      <c r="M30" s="37">
        <v>25402.520000000004</v>
      </c>
      <c r="N30" s="37">
        <v>127.92000000000002</v>
      </c>
      <c r="O30" s="37">
        <v>3168.88</v>
      </c>
      <c r="P30" s="37">
        <v>85853.560000000012</v>
      </c>
      <c r="Q30" s="37">
        <v>0</v>
      </c>
      <c r="R30" s="37">
        <v>5492.76</v>
      </c>
      <c r="S30" s="37">
        <v>0</v>
      </c>
      <c r="T30" s="37"/>
      <c r="U30" s="37"/>
      <c r="V30" s="37">
        <v>9485.32</v>
      </c>
      <c r="W30" s="37">
        <v>0</v>
      </c>
      <c r="X30" s="37">
        <v>0</v>
      </c>
      <c r="Y30" s="37">
        <v>315.64</v>
      </c>
      <c r="Z30" s="37">
        <v>0</v>
      </c>
      <c r="AA30" s="37">
        <v>2.08</v>
      </c>
      <c r="AB30" s="37">
        <v>0</v>
      </c>
      <c r="AC30" s="121">
        <f t="shared" si="32"/>
        <v>1947589.8000000003</v>
      </c>
      <c r="AD30" s="37">
        <v>9835.8000000000011</v>
      </c>
      <c r="AE30" s="37">
        <v>12823.720000000001</v>
      </c>
      <c r="AF30" s="37">
        <v>2844.9199999999996</v>
      </c>
      <c r="AG30" s="37">
        <v>0</v>
      </c>
      <c r="AH30" s="37">
        <v>0</v>
      </c>
      <c r="AI30" s="37">
        <v>65.52</v>
      </c>
      <c r="AJ30" s="37">
        <v>148558.28</v>
      </c>
      <c r="AK30" s="37">
        <v>202031.96</v>
      </c>
      <c r="AL30" s="37">
        <v>0</v>
      </c>
      <c r="AM30" s="37">
        <v>672.88</v>
      </c>
      <c r="AN30" s="37">
        <v>265488.59999999998</v>
      </c>
      <c r="AO30" s="37">
        <v>98402.720000000016</v>
      </c>
      <c r="AP30" s="37">
        <v>8376.1600000000017</v>
      </c>
      <c r="AQ30" s="37">
        <v>0</v>
      </c>
      <c r="AR30" s="37"/>
      <c r="AS30" s="37"/>
      <c r="AT30" s="37">
        <v>0</v>
      </c>
      <c r="AU30" s="37"/>
      <c r="AV30" s="37">
        <v>8.8400000000000016</v>
      </c>
      <c r="AW30" s="37">
        <v>20.28</v>
      </c>
      <c r="AX30" s="37">
        <v>0</v>
      </c>
      <c r="AY30" s="37">
        <v>0</v>
      </c>
      <c r="AZ30" s="37">
        <v>0</v>
      </c>
      <c r="BA30" s="37">
        <v>0</v>
      </c>
      <c r="BB30" s="37">
        <v>5696.5999999999995</v>
      </c>
      <c r="BC30" s="37">
        <v>5698.1600000000008</v>
      </c>
      <c r="BD30" s="37">
        <v>0</v>
      </c>
      <c r="BE30" s="37">
        <v>2567.7600000000002</v>
      </c>
      <c r="BF30" s="37">
        <v>140572.07999999999</v>
      </c>
      <c r="BG30" s="122">
        <f t="shared" ref="BG30:BG32" si="34">SUM(AD30:BF30)</f>
        <v>903664.27999999991</v>
      </c>
      <c r="BH30" s="123">
        <f t="shared" ref="BH30:BH32" si="35">AC30+BG30</f>
        <v>2851254.08</v>
      </c>
      <c r="BI30" s="37">
        <v>43054.5</v>
      </c>
      <c r="BJ30" s="124">
        <f t="shared" si="33"/>
        <v>2808199.58</v>
      </c>
    </row>
    <row r="31" spans="1:63" ht="15.75">
      <c r="A31" s="128"/>
      <c r="B31" s="5"/>
      <c r="C31" s="37">
        <f>C29-C30</f>
        <v>1205217.5999999999</v>
      </c>
      <c r="D31" s="37">
        <f t="shared" ref="D31:AB31" si="36">D29-D30</f>
        <v>68769.399999999965</v>
      </c>
      <c r="E31" s="37">
        <f t="shared" si="36"/>
        <v>127280</v>
      </c>
      <c r="F31" s="37">
        <f t="shared" si="36"/>
        <v>94088.639999999999</v>
      </c>
      <c r="G31" s="37">
        <f t="shared" si="36"/>
        <v>64859.520000000004</v>
      </c>
      <c r="H31" s="37">
        <f t="shared" si="36"/>
        <v>0</v>
      </c>
      <c r="I31" s="37">
        <f t="shared" si="36"/>
        <v>0</v>
      </c>
      <c r="J31" s="37">
        <f t="shared" si="36"/>
        <v>528.48</v>
      </c>
      <c r="K31" s="37">
        <f t="shared" si="36"/>
        <v>694.56</v>
      </c>
      <c r="L31" s="37">
        <f t="shared" si="36"/>
        <v>14275.679999999997</v>
      </c>
      <c r="M31" s="37">
        <f t="shared" si="36"/>
        <v>23448.479999999996</v>
      </c>
      <c r="N31" s="37">
        <f t="shared" si="36"/>
        <v>118.07999999999998</v>
      </c>
      <c r="O31" s="37">
        <f t="shared" si="36"/>
        <v>2925.12</v>
      </c>
      <c r="P31" s="37">
        <f t="shared" si="36"/>
        <v>73626.439999999988</v>
      </c>
      <c r="Q31" s="37">
        <f t="shared" si="36"/>
        <v>0</v>
      </c>
      <c r="R31" s="37">
        <f t="shared" si="36"/>
        <v>-1631.7600000000002</v>
      </c>
      <c r="S31" s="37">
        <f t="shared" si="36"/>
        <v>0</v>
      </c>
      <c r="T31" s="37">
        <f t="shared" si="36"/>
        <v>0</v>
      </c>
      <c r="U31" s="37">
        <f t="shared" si="36"/>
        <v>0</v>
      </c>
      <c r="V31" s="37">
        <f t="shared" si="36"/>
        <v>8755.68</v>
      </c>
      <c r="W31" s="37">
        <f t="shared" si="36"/>
        <v>0</v>
      </c>
      <c r="X31" s="37">
        <f t="shared" si="36"/>
        <v>0</v>
      </c>
      <c r="Y31" s="37">
        <f t="shared" si="36"/>
        <v>291.36</v>
      </c>
      <c r="Z31" s="37">
        <f t="shared" si="36"/>
        <v>0</v>
      </c>
      <c r="AA31" s="37">
        <f t="shared" si="36"/>
        <v>1.92</v>
      </c>
      <c r="AB31" s="37">
        <f t="shared" si="36"/>
        <v>0</v>
      </c>
      <c r="AC31" s="121">
        <f t="shared" si="32"/>
        <v>1683249.1999999997</v>
      </c>
      <c r="AD31" s="37">
        <f>AD29-AD30</f>
        <v>-4770.8000000000011</v>
      </c>
      <c r="AE31" s="37">
        <f t="shared" ref="AE31:BF31" si="37">AE29-AE30</f>
        <v>11837.279999999999</v>
      </c>
      <c r="AF31" s="37">
        <f t="shared" si="37"/>
        <v>2626.0800000000004</v>
      </c>
      <c r="AG31" s="37">
        <f t="shared" si="37"/>
        <v>0</v>
      </c>
      <c r="AH31" s="37">
        <f t="shared" si="37"/>
        <v>0</v>
      </c>
      <c r="AI31" s="37">
        <f t="shared" si="37"/>
        <v>60.480000000000004</v>
      </c>
      <c r="AJ31" s="37">
        <f t="shared" si="37"/>
        <v>76190.720000000001</v>
      </c>
      <c r="AK31" s="37">
        <f t="shared" si="37"/>
        <v>186491.04</v>
      </c>
      <c r="AL31" s="37">
        <f t="shared" si="37"/>
        <v>0</v>
      </c>
      <c r="AM31" s="37">
        <f t="shared" si="37"/>
        <v>621.12</v>
      </c>
      <c r="AN31" s="37">
        <f t="shared" si="37"/>
        <v>245066.40000000002</v>
      </c>
      <c r="AO31" s="37">
        <f t="shared" si="37"/>
        <v>90833.279999999984</v>
      </c>
      <c r="AP31" s="37">
        <f t="shared" si="37"/>
        <v>7731.8399999999983</v>
      </c>
      <c r="AQ31" s="37">
        <f t="shared" si="37"/>
        <v>0</v>
      </c>
      <c r="AR31" s="37">
        <f t="shared" si="37"/>
        <v>0</v>
      </c>
      <c r="AS31" s="37">
        <f t="shared" si="37"/>
        <v>0</v>
      </c>
      <c r="AT31" s="37">
        <f t="shared" si="37"/>
        <v>0</v>
      </c>
      <c r="AU31" s="37">
        <f t="shared" si="37"/>
        <v>0</v>
      </c>
      <c r="AV31" s="37">
        <f t="shared" si="37"/>
        <v>8.1599999999999984</v>
      </c>
      <c r="AW31" s="37">
        <f t="shared" si="37"/>
        <v>18.72</v>
      </c>
      <c r="AX31" s="37">
        <f t="shared" si="37"/>
        <v>0</v>
      </c>
      <c r="AY31" s="37">
        <f t="shared" si="37"/>
        <v>0</v>
      </c>
      <c r="AZ31" s="37">
        <f t="shared" si="37"/>
        <v>0</v>
      </c>
      <c r="BA31" s="37">
        <f t="shared" si="37"/>
        <v>0</v>
      </c>
      <c r="BB31" s="37">
        <f t="shared" si="37"/>
        <v>5258.4000000000005</v>
      </c>
      <c r="BC31" s="37">
        <f t="shared" si="37"/>
        <v>5259.8399999999992</v>
      </c>
      <c r="BD31" s="37">
        <f t="shared" si="37"/>
        <v>0</v>
      </c>
      <c r="BE31" s="37">
        <f t="shared" si="37"/>
        <v>2370.2399999999998</v>
      </c>
      <c r="BF31" s="37">
        <f t="shared" si="37"/>
        <v>129781.92000000001</v>
      </c>
      <c r="BG31" s="122">
        <f t="shared" si="34"/>
        <v>759384.72</v>
      </c>
      <c r="BH31" s="123">
        <f t="shared" si="35"/>
        <v>2442633.92</v>
      </c>
      <c r="BI31" s="38">
        <f>BI29-BI30</f>
        <v>43054.5</v>
      </c>
      <c r="BJ31" s="124">
        <f t="shared" si="33"/>
        <v>2399579.42</v>
      </c>
    </row>
    <row r="32" spans="1:63" ht="15.75">
      <c r="A32" s="128"/>
      <c r="B32" s="12" t="s">
        <v>205</v>
      </c>
      <c r="C32" s="9">
        <f>IF('Upto Month Current'!$F$4="",0,'Upto Month Current'!$F$4)</f>
        <v>520791</v>
      </c>
      <c r="D32" s="9">
        <f>IF('Upto Month Current'!$F$5="",0,'Upto Month Current'!$F$5)</f>
        <v>235656</v>
      </c>
      <c r="E32" s="9">
        <f>IF('Upto Month Current'!$F$6="",0,'Upto Month Current'!$F$6)</f>
        <v>26628</v>
      </c>
      <c r="F32" s="9">
        <f>IF('Upto Month Current'!$F$7="",0,'Upto Month Current'!$F$7)</f>
        <v>57691</v>
      </c>
      <c r="G32" s="9">
        <f>IF('Upto Month Current'!$F$8="",0,'Upto Month Current'!$F$8)</f>
        <v>34980</v>
      </c>
      <c r="H32" s="9">
        <f>IF('Upto Month Current'!$F$9="",0,'Upto Month Current'!$F$9)</f>
        <v>0</v>
      </c>
      <c r="I32" s="9">
        <f>IF('Upto Month Current'!$F$10="",0,'Upto Month Current'!$F$10)</f>
        <v>0</v>
      </c>
      <c r="J32" s="9">
        <f>IF('Upto Month Current'!$F$11="",0,'Upto Month Current'!$F$11)</f>
        <v>0</v>
      </c>
      <c r="K32" s="9">
        <f>IF('Upto Month Current'!$F$12="",0,'Upto Month Current'!$F$12)</f>
        <v>225</v>
      </c>
      <c r="L32" s="9">
        <f>IF('Upto Month Current'!$F$13="",0,'Upto Month Current'!$F$13)</f>
        <v>11941</v>
      </c>
      <c r="M32" s="9">
        <f>IF('Upto Month Current'!$F$14="",0,'Upto Month Current'!$F$14)</f>
        <v>12549</v>
      </c>
      <c r="N32" s="9">
        <f>IF('Upto Month Current'!$F$15="",0,'Upto Month Current'!$F$15)</f>
        <v>93</v>
      </c>
      <c r="O32" s="9">
        <f>IF('Upto Month Current'!$F$16="",0,'Upto Month Current'!$F$16)</f>
        <v>1118</v>
      </c>
      <c r="P32" s="9">
        <f>IF('Upto Month Current'!$F$17="",0,'Upto Month Current'!$F$17)</f>
        <v>55766</v>
      </c>
      <c r="Q32" s="9">
        <f>IF('Upto Month Current'!$F$18="",0,'Upto Month Current'!$F$18)</f>
        <v>0</v>
      </c>
      <c r="R32" s="9">
        <f>IF('Upto Month Current'!$F$21="",0,'Upto Month Current'!$F$21)</f>
        <v>2650</v>
      </c>
      <c r="S32" s="9">
        <f>IF('Upto Month Current'!$F$26="",0,'Upto Month Current'!$F$26)</f>
        <v>0</v>
      </c>
      <c r="T32" s="9">
        <f>IF('Upto Month Current'!$F$27="",0,'Upto Month Current'!$F$27)</f>
        <v>0</v>
      </c>
      <c r="U32" s="9">
        <f>IF('Upto Month Current'!$F$30="",0,'Upto Month Current'!$F$30)</f>
        <v>0</v>
      </c>
      <c r="V32" s="9">
        <f>IF('Upto Month Current'!$F$35="",0,'Upto Month Current'!$F$35)</f>
        <v>0</v>
      </c>
      <c r="W32" s="9">
        <f>IF('Upto Month Current'!$F$39="",0,'Upto Month Current'!$F$39)</f>
        <v>0</v>
      </c>
      <c r="X32" s="9">
        <f>IF('Upto Month Current'!$F$40="",0,'Upto Month Current'!$F$40)</f>
        <v>0</v>
      </c>
      <c r="Y32" s="9">
        <f>IF('Upto Month Current'!$F$42="",0,'Upto Month Current'!$F$42)</f>
        <v>0</v>
      </c>
      <c r="Z32" s="9">
        <f>IF('Upto Month Current'!$F$43="",0,'Upto Month Current'!$F$43)</f>
        <v>0</v>
      </c>
      <c r="AA32" s="9">
        <f>IF('Upto Month Current'!$F$44="",0,'Upto Month Current'!$F$44)</f>
        <v>0</v>
      </c>
      <c r="AB32" s="9">
        <f>IF('Upto Month Current'!$F$51="",0,'Upto Month Current'!$F$51)</f>
        <v>0</v>
      </c>
      <c r="AC32" s="121">
        <f t="shared" si="32"/>
        <v>960088</v>
      </c>
      <c r="AD32" s="9">
        <f>IF('Upto Month Current'!$F$19="",0,'Upto Month Current'!$F$19)</f>
        <v>2882</v>
      </c>
      <c r="AE32" s="9">
        <f>IF('Upto Month Current'!$F$20="",0,'Upto Month Current'!$F$20)</f>
        <v>318</v>
      </c>
      <c r="AF32" s="9">
        <f>IF('Upto Month Current'!$F$22="",0,'Upto Month Current'!$F$22)</f>
        <v>1007</v>
      </c>
      <c r="AG32" s="9">
        <f>IF('Upto Month Current'!$F$23="",0,'Upto Month Current'!$F$23)</f>
        <v>0</v>
      </c>
      <c r="AH32" s="9">
        <f>IF('Upto Month Current'!$F$24="",0,'Upto Month Current'!$F$24)</f>
        <v>0</v>
      </c>
      <c r="AI32" s="9">
        <f>IF('Upto Month Current'!$F$25="",0,'Upto Month Current'!$F$25)</f>
        <v>0</v>
      </c>
      <c r="AJ32" s="9">
        <f>IF('Upto Month Current'!$F$28="",0,'Upto Month Current'!$F$28)</f>
        <v>39809</v>
      </c>
      <c r="AK32" s="9">
        <f>IF('Upto Month Current'!$F$29="",0,'Upto Month Current'!$F$29)</f>
        <v>104753</v>
      </c>
      <c r="AL32" s="9">
        <f>IF('Upto Month Current'!$F$31="",0,'Upto Month Current'!$F$31)</f>
        <v>0</v>
      </c>
      <c r="AM32" s="9">
        <f>IF('Upto Month Current'!$F$32="",0,'Upto Month Current'!$F$32)</f>
        <v>22154</v>
      </c>
      <c r="AN32" s="9">
        <f>IF('Upto Month Current'!$F$33="",0,'Upto Month Current'!$F$33)</f>
        <v>158239</v>
      </c>
      <c r="AO32" s="9">
        <f>IF('Upto Month Current'!$F$34="",0,'Upto Month Current'!$F$34)</f>
        <v>31313</v>
      </c>
      <c r="AP32" s="9">
        <f>IF('Upto Month Current'!$F$36="",0,'Upto Month Current'!$F$36)</f>
        <v>0</v>
      </c>
      <c r="AQ32" s="9">
        <f>IF('Upto Month Current'!$F$37="",0,'Upto Month Current'!$F$37)</f>
        <v>0</v>
      </c>
      <c r="AR32" s="9">
        <v>0</v>
      </c>
      <c r="AS32" s="9">
        <f>IF('Upto Month Current'!$F$38="",0,'Upto Month Current'!$F$38)</f>
        <v>0</v>
      </c>
      <c r="AT32" s="9">
        <f>IF('Upto Month Current'!$F$41="",0,'Upto Month Current'!$F$41)</f>
        <v>0</v>
      </c>
      <c r="AU32" s="9">
        <v>0</v>
      </c>
      <c r="AV32" s="9">
        <f>IF('Upto Month Current'!$F$45="",0,'Upto Month Current'!$F$45)</f>
        <v>0</v>
      </c>
      <c r="AW32" s="9">
        <f>IF('Upto Month Current'!$F$46="",0,'Upto Month Current'!$F$46)</f>
        <v>270</v>
      </c>
      <c r="AX32" s="9">
        <f>IF('Upto Month Current'!$F$47="",0,'Upto Month Current'!$F$47)</f>
        <v>0</v>
      </c>
      <c r="AY32" s="9">
        <f>IF('Upto Month Current'!$F$49="",0,'Upto Month Current'!$F$49)</f>
        <v>0</v>
      </c>
      <c r="AZ32" s="9">
        <f>IF('Upto Month Current'!$F$50="",0,'Upto Month Current'!$F$50)</f>
        <v>0</v>
      </c>
      <c r="BA32" s="9">
        <f>IF('Upto Month Current'!$F$52="",0,'Upto Month Current'!$F$52)</f>
        <v>0</v>
      </c>
      <c r="BB32" s="9">
        <f>IF('Upto Month Current'!$F$53="",0,'Upto Month Current'!$F$53)</f>
        <v>6804</v>
      </c>
      <c r="BC32" s="9">
        <f>IF('Upto Month Current'!$F$54="",0,'Upto Month Current'!$F$54)</f>
        <v>6804</v>
      </c>
      <c r="BD32" s="9">
        <f>IF('Upto Month Current'!$F$55="",0,'Upto Month Current'!$F$55)</f>
        <v>0</v>
      </c>
      <c r="BE32" s="9">
        <f>IF('Upto Month Current'!$F$56="",0,'Upto Month Current'!$F$56)</f>
        <v>17428</v>
      </c>
      <c r="BF32" s="9">
        <f>IF('Upto Month Current'!$F$58="",0,'Upto Month Current'!$F$58)</f>
        <v>152986</v>
      </c>
      <c r="BG32" s="122">
        <f t="shared" si="34"/>
        <v>544767</v>
      </c>
      <c r="BH32" s="123">
        <f t="shared" si="35"/>
        <v>1504855</v>
      </c>
      <c r="BI32" s="9">
        <f>IF('Upto Month Current'!$F$60="",0,'Upto Month Current'!$F$60)</f>
        <v>14575</v>
      </c>
      <c r="BJ32" s="124">
        <f t="shared" si="33"/>
        <v>1490280</v>
      </c>
      <c r="BK32">
        <f>'Upto Month Current'!$F$61</f>
        <v>1490278</v>
      </c>
    </row>
    <row r="33" spans="1:63" ht="15.75">
      <c r="A33" s="128"/>
      <c r="B33" s="5" t="s">
        <v>203</v>
      </c>
      <c r="C33" s="126">
        <f t="shared" ref="C33:AH33" si="38">C32/C29</f>
        <v>0.20741456148665602</v>
      </c>
      <c r="D33" s="126">
        <f t="shared" si="38"/>
        <v>0.60135655848563574</v>
      </c>
      <c r="E33" s="126">
        <f t="shared" si="38"/>
        <v>0.20920804525455688</v>
      </c>
      <c r="F33" s="126">
        <f t="shared" si="38"/>
        <v>0.29431480782377129</v>
      </c>
      <c r="G33" s="126">
        <f t="shared" si="38"/>
        <v>0.25887333116248779</v>
      </c>
      <c r="H33" s="126" t="e">
        <f t="shared" si="38"/>
        <v>#DIV/0!</v>
      </c>
      <c r="I33" s="126" t="e">
        <f t="shared" si="38"/>
        <v>#DIV/0!</v>
      </c>
      <c r="J33" s="126">
        <f t="shared" si="38"/>
        <v>0</v>
      </c>
      <c r="K33" s="126">
        <f t="shared" si="38"/>
        <v>0.15549412577747063</v>
      </c>
      <c r="L33" s="126">
        <f t="shared" si="38"/>
        <v>0.40149961332840189</v>
      </c>
      <c r="M33" s="126">
        <f t="shared" si="38"/>
        <v>0.25688317537000266</v>
      </c>
      <c r="N33" s="126">
        <f t="shared" si="38"/>
        <v>0.37804878048780488</v>
      </c>
      <c r="O33" s="126">
        <f t="shared" si="38"/>
        <v>0.18345914013784051</v>
      </c>
      <c r="P33" s="126">
        <f t="shared" si="38"/>
        <v>0.34967394030599447</v>
      </c>
      <c r="Q33" s="126" t="e">
        <f t="shared" si="38"/>
        <v>#DIV/0!</v>
      </c>
      <c r="R33" s="126">
        <f t="shared" si="38"/>
        <v>0.6863506863506863</v>
      </c>
      <c r="S33" s="126" t="e">
        <f t="shared" si="38"/>
        <v>#DIV/0!</v>
      </c>
      <c r="T33" s="126" t="e">
        <f t="shared" si="38"/>
        <v>#DIV/0!</v>
      </c>
      <c r="U33" s="126" t="e">
        <f t="shared" si="38"/>
        <v>#DIV/0!</v>
      </c>
      <c r="V33" s="126">
        <f t="shared" si="38"/>
        <v>0</v>
      </c>
      <c r="W33" s="126" t="e">
        <f t="shared" si="38"/>
        <v>#DIV/0!</v>
      </c>
      <c r="X33" s="126" t="e">
        <f t="shared" si="38"/>
        <v>#DIV/0!</v>
      </c>
      <c r="Y33" s="126">
        <f t="shared" si="38"/>
        <v>0</v>
      </c>
      <c r="Z33" s="126" t="e">
        <f t="shared" si="38"/>
        <v>#DIV/0!</v>
      </c>
      <c r="AA33" s="126">
        <f t="shared" si="38"/>
        <v>0</v>
      </c>
      <c r="AB33" s="126" t="e">
        <f t="shared" si="38"/>
        <v>#DIV/0!</v>
      </c>
      <c r="AC33" s="126">
        <f t="shared" si="38"/>
        <v>0.26442593571348111</v>
      </c>
      <c r="AD33" s="126">
        <f t="shared" si="38"/>
        <v>0.56900296150049356</v>
      </c>
      <c r="AE33" s="126">
        <f t="shared" si="38"/>
        <v>1.2894854223267508E-2</v>
      </c>
      <c r="AF33" s="126">
        <f t="shared" si="38"/>
        <v>0.18406141473222445</v>
      </c>
      <c r="AG33" s="126" t="e">
        <f t="shared" si="38"/>
        <v>#DIV/0!</v>
      </c>
      <c r="AH33" s="126" t="e">
        <f t="shared" si="38"/>
        <v>#DIV/0!</v>
      </c>
      <c r="AI33" s="126">
        <f t="shared" ref="AI33:BJ33" si="39">AI32/AI29</f>
        <v>0</v>
      </c>
      <c r="AJ33" s="126">
        <f t="shared" si="39"/>
        <v>0.17712648332139408</v>
      </c>
      <c r="AK33" s="126">
        <f t="shared" si="39"/>
        <v>0.26961852966233657</v>
      </c>
      <c r="AL33" s="126" t="e">
        <f t="shared" si="39"/>
        <v>#DIV/0!</v>
      </c>
      <c r="AM33" s="126">
        <f t="shared" si="39"/>
        <v>17.120556414219475</v>
      </c>
      <c r="AN33" s="126">
        <f t="shared" si="39"/>
        <v>0.30993526652368503</v>
      </c>
      <c r="AO33" s="126">
        <f t="shared" si="39"/>
        <v>0.16547062926715847</v>
      </c>
      <c r="AP33" s="126">
        <f t="shared" si="39"/>
        <v>0</v>
      </c>
      <c r="AQ33" s="126" t="e">
        <f t="shared" si="39"/>
        <v>#DIV/0!</v>
      </c>
      <c r="AR33" s="126" t="e">
        <f t="shared" si="39"/>
        <v>#DIV/0!</v>
      </c>
      <c r="AS33" s="126" t="e">
        <f t="shared" si="39"/>
        <v>#DIV/0!</v>
      </c>
      <c r="AT33" s="126" t="e">
        <f t="shared" si="39"/>
        <v>#DIV/0!</v>
      </c>
      <c r="AU33" s="126" t="e">
        <f t="shared" si="39"/>
        <v>#DIV/0!</v>
      </c>
      <c r="AV33" s="126">
        <f t="shared" si="39"/>
        <v>0</v>
      </c>
      <c r="AW33" s="126">
        <f t="shared" si="39"/>
        <v>6.9230769230769234</v>
      </c>
      <c r="AX33" s="126" t="e">
        <f t="shared" si="39"/>
        <v>#DIV/0!</v>
      </c>
      <c r="AY33" s="126" t="e">
        <f t="shared" si="39"/>
        <v>#DIV/0!</v>
      </c>
      <c r="AZ33" s="126" t="e">
        <f t="shared" si="39"/>
        <v>#DIV/0!</v>
      </c>
      <c r="BA33" s="126" t="e">
        <f t="shared" si="39"/>
        <v>#DIV/0!</v>
      </c>
      <c r="BB33" s="126">
        <f t="shared" si="39"/>
        <v>0.62108626198083072</v>
      </c>
      <c r="BC33" s="126">
        <f t="shared" si="39"/>
        <v>0.62091622558861104</v>
      </c>
      <c r="BD33" s="126" t="e">
        <f t="shared" si="39"/>
        <v>#DIV/0!</v>
      </c>
      <c r="BE33" s="126">
        <f t="shared" si="39"/>
        <v>3.5293641150263264</v>
      </c>
      <c r="BF33" s="126">
        <f t="shared" si="39"/>
        <v>0.56587289257787943</v>
      </c>
      <c r="BG33" s="126">
        <f t="shared" si="39"/>
        <v>0.32757122610338002</v>
      </c>
      <c r="BH33" s="126">
        <f t="shared" si="39"/>
        <v>0.28426271957396909</v>
      </c>
      <c r="BI33" s="126">
        <f t="shared" si="39"/>
        <v>0.16926221417041193</v>
      </c>
      <c r="BJ33" s="126">
        <f t="shared" si="39"/>
        <v>0.28616421702994693</v>
      </c>
    </row>
    <row r="34" spans="1:63" ht="15.75">
      <c r="A34" s="128"/>
      <c r="B34" s="5"/>
      <c r="C34" s="5"/>
      <c r="D34" s="5"/>
      <c r="E34" s="5"/>
      <c r="F34" s="5"/>
      <c r="G34" s="5"/>
      <c r="H34" s="5"/>
      <c r="I34" s="5"/>
      <c r="J34" s="5"/>
      <c r="K34" s="5"/>
      <c r="L34" s="5"/>
      <c r="M34" s="5"/>
      <c r="N34" s="5"/>
      <c r="O34" s="5"/>
      <c r="P34" s="5"/>
      <c r="Q34" s="5"/>
      <c r="R34" s="5"/>
      <c r="S34" s="5"/>
      <c r="T34" s="5"/>
      <c r="U34" s="5"/>
      <c r="V34" s="5"/>
      <c r="W34" s="5"/>
      <c r="X34" s="5"/>
      <c r="Y34" s="5"/>
      <c r="Z34" s="5"/>
      <c r="AA34" s="5"/>
      <c r="AB34" s="5"/>
      <c r="AC34" s="6"/>
      <c r="AD34" s="5"/>
      <c r="AE34" s="5"/>
      <c r="AF34" s="5"/>
      <c r="AG34" s="5"/>
      <c r="AH34" s="5"/>
      <c r="AI34" s="5"/>
      <c r="AJ34" s="5"/>
      <c r="AK34" s="5"/>
      <c r="AL34" s="5"/>
      <c r="AM34" s="5"/>
      <c r="AN34" s="5"/>
      <c r="AO34" s="5"/>
      <c r="AP34" s="5"/>
      <c r="AQ34" s="5"/>
      <c r="AR34" s="5"/>
      <c r="AS34" s="5"/>
      <c r="AT34" s="5"/>
      <c r="AU34" s="5"/>
      <c r="AV34" s="6"/>
      <c r="AW34" s="5"/>
      <c r="AX34" s="5"/>
      <c r="AY34" s="5"/>
      <c r="AZ34" s="5"/>
      <c r="BA34" s="5"/>
      <c r="BB34" s="5"/>
      <c r="BC34" s="5"/>
      <c r="BD34" s="5"/>
      <c r="BE34" s="5"/>
      <c r="BF34" s="5"/>
      <c r="BG34" s="6"/>
      <c r="BH34" s="44"/>
      <c r="BI34" s="5"/>
      <c r="BJ34" s="48"/>
    </row>
    <row r="35" spans="1:63" ht="15.75">
      <c r="A35" s="15" t="s">
        <v>134</v>
      </c>
      <c r="B35" s="11" t="s">
        <v>207</v>
      </c>
      <c r="C35" s="120">
        <v>4295208</v>
      </c>
      <c r="D35" s="120">
        <v>913592</v>
      </c>
      <c r="E35" s="120">
        <v>159048</v>
      </c>
      <c r="F35" s="120">
        <v>646955</v>
      </c>
      <c r="G35" s="120">
        <v>217447</v>
      </c>
      <c r="H35" s="120">
        <v>0</v>
      </c>
      <c r="I35" s="120">
        <v>0</v>
      </c>
      <c r="J35" s="120">
        <v>891877</v>
      </c>
      <c r="K35" s="120">
        <v>100500</v>
      </c>
      <c r="L35" s="120">
        <v>131251</v>
      </c>
      <c r="M35" s="120">
        <v>208216</v>
      </c>
      <c r="N35" s="120">
        <v>354</v>
      </c>
      <c r="O35" s="120">
        <v>5422</v>
      </c>
      <c r="P35" s="120">
        <v>8783</v>
      </c>
      <c r="Q35" s="120">
        <v>0</v>
      </c>
      <c r="R35" s="120">
        <v>11218</v>
      </c>
      <c r="S35" s="120">
        <v>0</v>
      </c>
      <c r="T35" s="120">
        <v>0</v>
      </c>
      <c r="U35" s="120">
        <v>0</v>
      </c>
      <c r="V35" s="120">
        <v>0</v>
      </c>
      <c r="W35" s="120">
        <v>0</v>
      </c>
      <c r="X35" s="120">
        <v>0</v>
      </c>
      <c r="Y35" s="120">
        <v>358</v>
      </c>
      <c r="Z35" s="120">
        <v>47</v>
      </c>
      <c r="AA35" s="120">
        <v>43575</v>
      </c>
      <c r="AB35" s="120">
        <v>0</v>
      </c>
      <c r="AC35" s="121">
        <f t="shared" ref="AC35:AC38" si="40">SUM(C35:AB35)</f>
        <v>7633851</v>
      </c>
      <c r="AD35" s="120">
        <v>2378</v>
      </c>
      <c r="AE35" s="120">
        <v>26</v>
      </c>
      <c r="AF35" s="120">
        <v>5671</v>
      </c>
      <c r="AG35" s="120">
        <v>0</v>
      </c>
      <c r="AH35" s="120">
        <v>0</v>
      </c>
      <c r="AI35" s="120">
        <v>356</v>
      </c>
      <c r="AJ35" s="120">
        <v>93774</v>
      </c>
      <c r="AK35" s="120">
        <v>116466</v>
      </c>
      <c r="AL35" s="120">
        <v>555713</v>
      </c>
      <c r="AM35" s="120">
        <v>75113</v>
      </c>
      <c r="AN35" s="120">
        <v>392305</v>
      </c>
      <c r="AO35" s="120">
        <v>-36555</v>
      </c>
      <c r="AP35" s="120">
        <v>0</v>
      </c>
      <c r="AQ35" s="120">
        <v>0</v>
      </c>
      <c r="AR35" s="120">
        <v>0</v>
      </c>
      <c r="AS35" s="120">
        <v>0</v>
      </c>
      <c r="AT35" s="120">
        <v>0</v>
      </c>
      <c r="AU35" s="120">
        <v>0</v>
      </c>
      <c r="AV35" s="120">
        <v>268</v>
      </c>
      <c r="AW35" s="120">
        <v>317</v>
      </c>
      <c r="AX35" s="120">
        <v>0</v>
      </c>
      <c r="AY35" s="120">
        <v>0</v>
      </c>
      <c r="AZ35" s="120">
        <v>0</v>
      </c>
      <c r="BA35" s="120">
        <v>0</v>
      </c>
      <c r="BB35" s="120">
        <v>2704</v>
      </c>
      <c r="BC35" s="120">
        <v>2709</v>
      </c>
      <c r="BD35" s="120">
        <v>0</v>
      </c>
      <c r="BE35" s="120">
        <v>443</v>
      </c>
      <c r="BF35" s="120">
        <v>2</v>
      </c>
      <c r="BG35" s="122">
        <f>SUM(AD35:BF35)</f>
        <v>1211690</v>
      </c>
      <c r="BH35" s="123">
        <f>AC35+BG35</f>
        <v>8845541</v>
      </c>
      <c r="BI35" s="96">
        <v>34959</v>
      </c>
      <c r="BJ35" s="124">
        <f t="shared" ref="BJ35:BJ38" si="41">BH35-BI35</f>
        <v>8810582</v>
      </c>
    </row>
    <row r="36" spans="1:63" ht="15.75">
      <c r="A36" s="128" t="s">
        <v>134</v>
      </c>
      <c r="B36" s="5" t="s">
        <v>204</v>
      </c>
      <c r="C36" s="37">
        <v>2233508.16</v>
      </c>
      <c r="D36" s="37">
        <v>686916.3600000001</v>
      </c>
      <c r="E36" s="37">
        <v>0</v>
      </c>
      <c r="F36" s="37">
        <v>336416.60000000003</v>
      </c>
      <c r="G36" s="37">
        <v>113072.44000000003</v>
      </c>
      <c r="H36" s="37">
        <v>0</v>
      </c>
      <c r="I36" s="37">
        <v>0</v>
      </c>
      <c r="J36" s="37">
        <v>463776.04000000004</v>
      </c>
      <c r="K36" s="37">
        <v>52260</v>
      </c>
      <c r="L36" s="37">
        <v>68250.52</v>
      </c>
      <c r="M36" s="37">
        <v>108272.32000000001</v>
      </c>
      <c r="N36" s="37">
        <v>184.07999999999998</v>
      </c>
      <c r="O36" s="37">
        <v>2819.4400000000005</v>
      </c>
      <c r="P36" s="37">
        <v>5954</v>
      </c>
      <c r="Q36" s="37">
        <v>0</v>
      </c>
      <c r="R36" s="37">
        <v>6883.76</v>
      </c>
      <c r="S36" s="37">
        <v>0</v>
      </c>
      <c r="T36" s="37"/>
      <c r="U36" s="37"/>
      <c r="V36" s="37">
        <v>0</v>
      </c>
      <c r="W36" s="37">
        <v>0</v>
      </c>
      <c r="X36" s="37">
        <v>0</v>
      </c>
      <c r="Y36" s="37">
        <v>186.15999999999997</v>
      </c>
      <c r="Z36" s="37">
        <v>24.440000000000005</v>
      </c>
      <c r="AA36" s="37">
        <v>22659</v>
      </c>
      <c r="AB36" s="37">
        <v>0</v>
      </c>
      <c r="AC36" s="121">
        <f t="shared" si="40"/>
        <v>4101183.3200000003</v>
      </c>
      <c r="AD36" s="37">
        <v>4688.84</v>
      </c>
      <c r="AE36" s="37">
        <v>13.52</v>
      </c>
      <c r="AF36" s="37">
        <v>2948.9199999999996</v>
      </c>
      <c r="AG36" s="37">
        <v>0</v>
      </c>
      <c r="AH36" s="37">
        <v>0</v>
      </c>
      <c r="AI36" s="37">
        <v>185.11999999999998</v>
      </c>
      <c r="AJ36" s="37">
        <v>116774.32</v>
      </c>
      <c r="AK36" s="37">
        <v>63973.520000000004</v>
      </c>
      <c r="AL36" s="37">
        <v>288970.76</v>
      </c>
      <c r="AM36" s="37">
        <v>88513.36</v>
      </c>
      <c r="AN36" s="37">
        <v>203998.59999999998</v>
      </c>
      <c r="AO36" s="37">
        <v>-19008.599999999999</v>
      </c>
      <c r="AP36" s="37">
        <v>0</v>
      </c>
      <c r="AQ36" s="37">
        <v>0</v>
      </c>
      <c r="AR36" s="37"/>
      <c r="AS36" s="37"/>
      <c r="AT36" s="37">
        <v>0</v>
      </c>
      <c r="AU36" s="37"/>
      <c r="AV36" s="37">
        <v>139.36000000000001</v>
      </c>
      <c r="AW36" s="37">
        <v>164.84000000000003</v>
      </c>
      <c r="AX36" s="37">
        <v>0</v>
      </c>
      <c r="AY36" s="37">
        <v>0</v>
      </c>
      <c r="AZ36" s="37">
        <v>0</v>
      </c>
      <c r="BA36" s="37">
        <v>0</v>
      </c>
      <c r="BB36" s="37">
        <v>1406.08</v>
      </c>
      <c r="BC36" s="37">
        <v>1408.68</v>
      </c>
      <c r="BD36" s="37">
        <v>0</v>
      </c>
      <c r="BE36" s="37">
        <v>230.36</v>
      </c>
      <c r="BF36" s="37">
        <v>1.04</v>
      </c>
      <c r="BG36" s="122">
        <f t="shared" ref="BG36:BG38" si="42">SUM(AD36:BF36)</f>
        <v>754408.72</v>
      </c>
      <c r="BH36" s="123">
        <f t="shared" ref="BH36:BH38" si="43">AC36+BG36</f>
        <v>4855592.04</v>
      </c>
      <c r="BI36" s="37">
        <v>17479.5</v>
      </c>
      <c r="BJ36" s="124">
        <f t="shared" si="41"/>
        <v>4838112.54</v>
      </c>
    </row>
    <row r="37" spans="1:63" ht="15.75">
      <c r="A37" s="128"/>
      <c r="B37" s="5"/>
      <c r="C37" s="37">
        <f>C35-C36</f>
        <v>2061699.8399999999</v>
      </c>
      <c r="D37" s="37">
        <f t="shared" ref="D37:AB37" si="44">D35-D36</f>
        <v>226675.6399999999</v>
      </c>
      <c r="E37" s="37">
        <f t="shared" si="44"/>
        <v>159048</v>
      </c>
      <c r="F37" s="37">
        <f t="shared" si="44"/>
        <v>310538.39999999997</v>
      </c>
      <c r="G37" s="37">
        <f t="shared" si="44"/>
        <v>104374.55999999997</v>
      </c>
      <c r="H37" s="37">
        <f t="shared" si="44"/>
        <v>0</v>
      </c>
      <c r="I37" s="37">
        <f t="shared" si="44"/>
        <v>0</v>
      </c>
      <c r="J37" s="37">
        <f t="shared" si="44"/>
        <v>428100.95999999996</v>
      </c>
      <c r="K37" s="37">
        <f t="shared" si="44"/>
        <v>48240</v>
      </c>
      <c r="L37" s="37">
        <f t="shared" si="44"/>
        <v>63000.479999999996</v>
      </c>
      <c r="M37" s="37">
        <f t="shared" si="44"/>
        <v>99943.679999999993</v>
      </c>
      <c r="N37" s="37">
        <f t="shared" si="44"/>
        <v>169.92000000000002</v>
      </c>
      <c r="O37" s="37">
        <f t="shared" si="44"/>
        <v>2602.5599999999995</v>
      </c>
      <c r="P37" s="37">
        <f t="shared" si="44"/>
        <v>2829</v>
      </c>
      <c r="Q37" s="37">
        <f t="shared" si="44"/>
        <v>0</v>
      </c>
      <c r="R37" s="37">
        <f t="shared" si="44"/>
        <v>4334.24</v>
      </c>
      <c r="S37" s="37">
        <f t="shared" si="44"/>
        <v>0</v>
      </c>
      <c r="T37" s="37">
        <f t="shared" si="44"/>
        <v>0</v>
      </c>
      <c r="U37" s="37">
        <f t="shared" si="44"/>
        <v>0</v>
      </c>
      <c r="V37" s="37">
        <f t="shared" si="44"/>
        <v>0</v>
      </c>
      <c r="W37" s="37">
        <f t="shared" si="44"/>
        <v>0</v>
      </c>
      <c r="X37" s="37">
        <f t="shared" si="44"/>
        <v>0</v>
      </c>
      <c r="Y37" s="37">
        <f t="shared" si="44"/>
        <v>171.84000000000003</v>
      </c>
      <c r="Z37" s="37">
        <f t="shared" si="44"/>
        <v>22.559999999999995</v>
      </c>
      <c r="AA37" s="37">
        <f t="shared" si="44"/>
        <v>20916</v>
      </c>
      <c r="AB37" s="37">
        <f t="shared" si="44"/>
        <v>0</v>
      </c>
      <c r="AC37" s="121">
        <f t="shared" si="40"/>
        <v>3532667.6799999997</v>
      </c>
      <c r="AD37" s="37">
        <f>AD35-AD36</f>
        <v>-2310.84</v>
      </c>
      <c r="AE37" s="37">
        <f t="shared" ref="AE37:BF37" si="45">AE35-AE36</f>
        <v>12.48</v>
      </c>
      <c r="AF37" s="37">
        <f t="shared" si="45"/>
        <v>2722.0800000000004</v>
      </c>
      <c r="AG37" s="37">
        <f t="shared" si="45"/>
        <v>0</v>
      </c>
      <c r="AH37" s="37">
        <f t="shared" si="45"/>
        <v>0</v>
      </c>
      <c r="AI37" s="37">
        <f t="shared" si="45"/>
        <v>170.88000000000002</v>
      </c>
      <c r="AJ37" s="37">
        <f t="shared" si="45"/>
        <v>-23000.320000000007</v>
      </c>
      <c r="AK37" s="37">
        <f t="shared" si="45"/>
        <v>52492.479999999996</v>
      </c>
      <c r="AL37" s="37">
        <f t="shared" si="45"/>
        <v>266742.24</v>
      </c>
      <c r="AM37" s="37">
        <f t="shared" si="45"/>
        <v>-13400.36</v>
      </c>
      <c r="AN37" s="37">
        <f t="shared" si="45"/>
        <v>188306.40000000002</v>
      </c>
      <c r="AO37" s="37">
        <f t="shared" si="45"/>
        <v>-17546.400000000001</v>
      </c>
      <c r="AP37" s="37">
        <f t="shared" si="45"/>
        <v>0</v>
      </c>
      <c r="AQ37" s="37">
        <f t="shared" si="45"/>
        <v>0</v>
      </c>
      <c r="AR37" s="37">
        <f t="shared" si="45"/>
        <v>0</v>
      </c>
      <c r="AS37" s="37">
        <f t="shared" si="45"/>
        <v>0</v>
      </c>
      <c r="AT37" s="37">
        <f t="shared" si="45"/>
        <v>0</v>
      </c>
      <c r="AU37" s="37">
        <f t="shared" si="45"/>
        <v>0</v>
      </c>
      <c r="AV37" s="37">
        <f t="shared" si="45"/>
        <v>128.63999999999999</v>
      </c>
      <c r="AW37" s="37">
        <f t="shared" si="45"/>
        <v>152.15999999999997</v>
      </c>
      <c r="AX37" s="37">
        <f t="shared" si="45"/>
        <v>0</v>
      </c>
      <c r="AY37" s="37">
        <f t="shared" si="45"/>
        <v>0</v>
      </c>
      <c r="AZ37" s="37">
        <f t="shared" si="45"/>
        <v>0</v>
      </c>
      <c r="BA37" s="37">
        <f t="shared" si="45"/>
        <v>0</v>
      </c>
      <c r="BB37" s="37">
        <f t="shared" si="45"/>
        <v>1297.92</v>
      </c>
      <c r="BC37" s="37">
        <f t="shared" si="45"/>
        <v>1300.32</v>
      </c>
      <c r="BD37" s="37">
        <f t="shared" si="45"/>
        <v>0</v>
      </c>
      <c r="BE37" s="37">
        <f t="shared" si="45"/>
        <v>212.64</v>
      </c>
      <c r="BF37" s="37">
        <f t="shared" si="45"/>
        <v>0.96</v>
      </c>
      <c r="BG37" s="122">
        <f t="shared" si="42"/>
        <v>457281.28000000003</v>
      </c>
      <c r="BH37" s="123">
        <f t="shared" si="43"/>
        <v>3989948.96</v>
      </c>
      <c r="BI37" s="38">
        <f>BI35-BI36</f>
        <v>17479.5</v>
      </c>
      <c r="BJ37" s="124">
        <f t="shared" si="41"/>
        <v>3972469.46</v>
      </c>
    </row>
    <row r="38" spans="1:63" ht="15.75">
      <c r="A38" s="128"/>
      <c r="B38" s="12" t="s">
        <v>205</v>
      </c>
      <c r="C38" s="9">
        <f>IF('Upto Month Current'!$G$4="",0,'Upto Month Current'!$G$4)</f>
        <v>785961</v>
      </c>
      <c r="D38" s="9">
        <f>IF('Upto Month Current'!$G$5="",0,'Upto Month Current'!$G$5)</f>
        <v>442362</v>
      </c>
      <c r="E38" s="9">
        <f>IF('Upto Month Current'!$G$6="",0,'Upto Month Current'!$G$6)</f>
        <v>31696</v>
      </c>
      <c r="F38" s="9">
        <f>IF('Upto Month Current'!$G$7="",0,'Upto Month Current'!$G$7)</f>
        <v>164620</v>
      </c>
      <c r="G38" s="9">
        <f>IF('Upto Month Current'!$G$8="",0,'Upto Month Current'!$G$8)</f>
        <v>48994</v>
      </c>
      <c r="H38" s="9">
        <f>IF('Upto Month Current'!$G$9="",0,'Upto Month Current'!$G$9)</f>
        <v>0</v>
      </c>
      <c r="I38" s="9">
        <f>IF('Upto Month Current'!$G$10="",0,'Upto Month Current'!$G$10)</f>
        <v>0</v>
      </c>
      <c r="J38" s="9">
        <f>IF('Upto Month Current'!$G$11="",0,'Upto Month Current'!$G$11)</f>
        <v>273694</v>
      </c>
      <c r="K38" s="9">
        <f>IF('Upto Month Current'!$G$12="",0,'Upto Month Current'!$G$12)</f>
        <v>261</v>
      </c>
      <c r="L38" s="9">
        <f>IF('Upto Month Current'!$G$13="",0,'Upto Month Current'!$G$13)</f>
        <v>34101</v>
      </c>
      <c r="M38" s="9">
        <f>IF('Upto Month Current'!$G$14="",0,'Upto Month Current'!$G$14)</f>
        <v>48520</v>
      </c>
      <c r="N38" s="9">
        <f>IF('Upto Month Current'!$G$15="",0,'Upto Month Current'!$G$15)</f>
        <v>236</v>
      </c>
      <c r="O38" s="9">
        <f>IF('Upto Month Current'!$G$16="",0,'Upto Month Current'!$G$16)</f>
        <v>1086</v>
      </c>
      <c r="P38" s="9">
        <f>IF('Upto Month Current'!$G$17="",0,'Upto Month Current'!$G$17)</f>
        <v>3058</v>
      </c>
      <c r="Q38" s="9">
        <f>IF('Upto Month Current'!$G$18="",0,'Upto Month Current'!$G$18)</f>
        <v>0</v>
      </c>
      <c r="R38" s="9">
        <f>IF('Upto Month Current'!$G$21="",0,'Upto Month Current'!$G$21)</f>
        <v>3209</v>
      </c>
      <c r="S38" s="9">
        <f>IF('Upto Month Current'!$G$26="",0,'Upto Month Current'!$G$26)</f>
        <v>0</v>
      </c>
      <c r="T38" s="9">
        <f>IF('Upto Month Current'!$G$27="",0,'Upto Month Current'!$G$27)</f>
        <v>0</v>
      </c>
      <c r="U38" s="9">
        <f>IF('Upto Month Current'!$G$30="",0,'Upto Month Current'!$G$30)</f>
        <v>0</v>
      </c>
      <c r="V38" s="9">
        <f>IF('Upto Month Current'!$G$35="",0,'Upto Month Current'!$G$35)</f>
        <v>0</v>
      </c>
      <c r="W38" s="9">
        <f>IF('Upto Month Current'!$G$39="",0,'Upto Month Current'!$G$39)</f>
        <v>0</v>
      </c>
      <c r="X38" s="9">
        <f>IF('Upto Month Current'!$G$40="",0,'Upto Month Current'!$G$40)</f>
        <v>0</v>
      </c>
      <c r="Y38" s="9">
        <f>IF('Upto Month Current'!$G$42="",0,'Upto Month Current'!$G$42)</f>
        <v>0</v>
      </c>
      <c r="Z38" s="9">
        <f>IF('Upto Month Current'!$G$43="",0,'Upto Month Current'!$G$43)</f>
        <v>0</v>
      </c>
      <c r="AA38" s="9">
        <f>IF('Upto Month Current'!$G$44="",0,'Upto Month Current'!$G$44)</f>
        <v>0</v>
      </c>
      <c r="AB38" s="9">
        <f>IF('Upto Month Current'!$G$51="",0,'Upto Month Current'!$G$51)</f>
        <v>0</v>
      </c>
      <c r="AC38" s="121">
        <f t="shared" si="40"/>
        <v>1837798</v>
      </c>
      <c r="AD38" s="9">
        <f>IF('Upto Month Current'!$G$19="",0,'Upto Month Current'!$G$19)</f>
        <v>2925</v>
      </c>
      <c r="AE38" s="9">
        <f>IF('Upto Month Current'!$G$20="",0,'Upto Month Current'!$G$20)</f>
        <v>31</v>
      </c>
      <c r="AF38" s="9">
        <f>IF('Upto Month Current'!$G$22="",0,'Upto Month Current'!$G$22)</f>
        <v>0</v>
      </c>
      <c r="AG38" s="9">
        <f>IF('Upto Month Current'!$G$23="",0,'Upto Month Current'!$G$23)</f>
        <v>0</v>
      </c>
      <c r="AH38" s="9">
        <f>IF('Upto Month Current'!$G$24="",0,'Upto Month Current'!$G$24)</f>
        <v>0</v>
      </c>
      <c r="AI38" s="9">
        <f>IF('Upto Month Current'!$G$25="",0,'Upto Month Current'!$G$25)</f>
        <v>113</v>
      </c>
      <c r="AJ38" s="9">
        <f>IF('Upto Month Current'!$G$28="",0,'Upto Month Current'!$G$28)</f>
        <v>945</v>
      </c>
      <c r="AK38" s="9">
        <f>IF('Upto Month Current'!$G$29="",0,'Upto Month Current'!$G$29)</f>
        <v>4272</v>
      </c>
      <c r="AL38" s="9">
        <f>IF('Upto Month Current'!$G$31="",0,'Upto Month Current'!$G$31)</f>
        <v>117092</v>
      </c>
      <c r="AM38" s="9">
        <f>IF('Upto Month Current'!$G$32="",0,'Upto Month Current'!$G$32)</f>
        <v>38069</v>
      </c>
      <c r="AN38" s="9">
        <f>IF('Upto Month Current'!$G$33="",0,'Upto Month Current'!$G$33)</f>
        <v>126054</v>
      </c>
      <c r="AO38" s="9">
        <f>IF('Upto Month Current'!$G$34="",0,'Upto Month Current'!$G$34)</f>
        <v>1410</v>
      </c>
      <c r="AP38" s="9">
        <f>IF('Upto Month Current'!$G$36="",0,'Upto Month Current'!$G$36)</f>
        <v>0</v>
      </c>
      <c r="AQ38" s="9">
        <f>IF('Upto Month Current'!$G$37="",0,'Upto Month Current'!$G$37)</f>
        <v>0</v>
      </c>
      <c r="AR38" s="9">
        <v>0</v>
      </c>
      <c r="AS38" s="9">
        <f>IF('Upto Month Current'!$G$38="",0,'Upto Month Current'!$G$38)</f>
        <v>0</v>
      </c>
      <c r="AT38" s="9">
        <f>IF('Upto Month Current'!$G$41="",0,'Upto Month Current'!$G$41)</f>
        <v>0</v>
      </c>
      <c r="AU38" s="9">
        <v>0</v>
      </c>
      <c r="AV38" s="9">
        <f>IF('Upto Month Current'!$G$45="",0,'Upto Month Current'!$G$45)</f>
        <v>334</v>
      </c>
      <c r="AW38" s="9">
        <f>IF('Upto Month Current'!$G$46="",0,'Upto Month Current'!$G$46)</f>
        <v>42</v>
      </c>
      <c r="AX38" s="9">
        <f>IF('Upto Month Current'!$G$47="",0,'Upto Month Current'!$G$47)</f>
        <v>0</v>
      </c>
      <c r="AY38" s="9">
        <f>IF('Upto Month Current'!$G$49="",0,'Upto Month Current'!$G$49)</f>
        <v>0</v>
      </c>
      <c r="AZ38" s="9">
        <f>IF('Upto Month Current'!$G$50="",0,'Upto Month Current'!$G$50)</f>
        <v>0</v>
      </c>
      <c r="BA38" s="9">
        <f>IF('Upto Month Current'!$G$52="",0,'Upto Month Current'!$G$52)</f>
        <v>0</v>
      </c>
      <c r="BB38" s="9">
        <f>IF('Upto Month Current'!$G$53="",0,'Upto Month Current'!$G$53)</f>
        <v>3340</v>
      </c>
      <c r="BC38" s="9">
        <f>IF('Upto Month Current'!$G$54="",0,'Upto Month Current'!$G$54)</f>
        <v>3340</v>
      </c>
      <c r="BD38" s="9">
        <f>IF('Upto Month Current'!$G$55="",0,'Upto Month Current'!$G$55)</f>
        <v>0</v>
      </c>
      <c r="BE38" s="9">
        <f>IF('Upto Month Current'!$G$56="",0,'Upto Month Current'!$G$56)</f>
        <v>5201</v>
      </c>
      <c r="BF38" s="9">
        <f>IF('Upto Month Current'!$G$58="",0,'Upto Month Current'!$G$58)</f>
        <v>32</v>
      </c>
      <c r="BG38" s="122">
        <f t="shared" si="42"/>
        <v>303200</v>
      </c>
      <c r="BH38" s="123">
        <f t="shared" si="43"/>
        <v>2140998</v>
      </c>
      <c r="BI38" s="9">
        <f>IF('Upto Month Current'!$G$60="",0,'Upto Month Current'!$G$60)</f>
        <v>21741</v>
      </c>
      <c r="BJ38" s="124">
        <f t="shared" si="41"/>
        <v>2119257</v>
      </c>
      <c r="BK38">
        <f>'Upto Month Current'!$G$61</f>
        <v>2119257</v>
      </c>
    </row>
    <row r="39" spans="1:63" ht="15.75">
      <c r="A39" s="128"/>
      <c r="B39" s="5" t="s">
        <v>203</v>
      </c>
      <c r="C39" s="126">
        <f t="shared" ref="C39:AH39" si="46">C38/C35</f>
        <v>0.18298555040873457</v>
      </c>
      <c r="D39" s="126">
        <f t="shared" si="46"/>
        <v>0.48420082487587457</v>
      </c>
      <c r="E39" s="126">
        <f t="shared" si="46"/>
        <v>0.19928575021377196</v>
      </c>
      <c r="F39" s="126">
        <f t="shared" si="46"/>
        <v>0.25445355550231469</v>
      </c>
      <c r="G39" s="126">
        <f t="shared" si="46"/>
        <v>0.22531467438042374</v>
      </c>
      <c r="H39" s="126" t="e">
        <f t="shared" si="46"/>
        <v>#DIV/0!</v>
      </c>
      <c r="I39" s="126" t="e">
        <f t="shared" si="46"/>
        <v>#DIV/0!</v>
      </c>
      <c r="J39" s="126">
        <f t="shared" si="46"/>
        <v>0.30687415417148328</v>
      </c>
      <c r="K39" s="126">
        <f t="shared" si="46"/>
        <v>2.5970149253731344E-3</v>
      </c>
      <c r="L39" s="126">
        <f t="shared" si="46"/>
        <v>0.25981516331304144</v>
      </c>
      <c r="M39" s="126">
        <f t="shared" si="46"/>
        <v>0.23302724094209859</v>
      </c>
      <c r="N39" s="126">
        <f t="shared" si="46"/>
        <v>0.66666666666666663</v>
      </c>
      <c r="O39" s="126">
        <f t="shared" si="46"/>
        <v>0.20029509406123203</v>
      </c>
      <c r="P39" s="126">
        <f t="shared" si="46"/>
        <v>0.3481726061710122</v>
      </c>
      <c r="Q39" s="126" t="e">
        <f t="shared" si="46"/>
        <v>#DIV/0!</v>
      </c>
      <c r="R39" s="126">
        <f t="shared" si="46"/>
        <v>0.2860581208771617</v>
      </c>
      <c r="S39" s="126" t="e">
        <f t="shared" si="46"/>
        <v>#DIV/0!</v>
      </c>
      <c r="T39" s="126" t="e">
        <f t="shared" si="46"/>
        <v>#DIV/0!</v>
      </c>
      <c r="U39" s="126" t="e">
        <f t="shared" si="46"/>
        <v>#DIV/0!</v>
      </c>
      <c r="V39" s="126" t="e">
        <f t="shared" si="46"/>
        <v>#DIV/0!</v>
      </c>
      <c r="W39" s="126" t="e">
        <f t="shared" si="46"/>
        <v>#DIV/0!</v>
      </c>
      <c r="X39" s="126" t="e">
        <f t="shared" si="46"/>
        <v>#DIV/0!</v>
      </c>
      <c r="Y39" s="126">
        <f t="shared" si="46"/>
        <v>0</v>
      </c>
      <c r="Z39" s="126">
        <f t="shared" si="46"/>
        <v>0</v>
      </c>
      <c r="AA39" s="126">
        <f t="shared" si="46"/>
        <v>0</v>
      </c>
      <c r="AB39" s="126" t="e">
        <f t="shared" si="46"/>
        <v>#DIV/0!</v>
      </c>
      <c r="AC39" s="126">
        <f t="shared" si="46"/>
        <v>0.24074323693244734</v>
      </c>
      <c r="AD39" s="126">
        <f t="shared" si="46"/>
        <v>1.2300252312867956</v>
      </c>
      <c r="AE39" s="126">
        <f t="shared" si="46"/>
        <v>1.1923076923076923</v>
      </c>
      <c r="AF39" s="126">
        <f t="shared" si="46"/>
        <v>0</v>
      </c>
      <c r="AG39" s="126" t="e">
        <f t="shared" si="46"/>
        <v>#DIV/0!</v>
      </c>
      <c r="AH39" s="126" t="e">
        <f t="shared" si="46"/>
        <v>#DIV/0!</v>
      </c>
      <c r="AI39" s="126">
        <f t="shared" ref="AI39:BJ39" si="47">AI38/AI35</f>
        <v>0.31741573033707865</v>
      </c>
      <c r="AJ39" s="126">
        <f t="shared" si="47"/>
        <v>1.0077420180433809E-2</v>
      </c>
      <c r="AK39" s="126">
        <f t="shared" si="47"/>
        <v>3.6680232857658028E-2</v>
      </c>
      <c r="AL39" s="126">
        <f t="shared" si="47"/>
        <v>0.21070588595192122</v>
      </c>
      <c r="AM39" s="126">
        <f t="shared" si="47"/>
        <v>0.50682305326641197</v>
      </c>
      <c r="AN39" s="126">
        <f t="shared" si="47"/>
        <v>0.32131632275907773</v>
      </c>
      <c r="AO39" s="126">
        <f t="shared" si="47"/>
        <v>-3.8572014772260979E-2</v>
      </c>
      <c r="AP39" s="126" t="e">
        <f t="shared" si="47"/>
        <v>#DIV/0!</v>
      </c>
      <c r="AQ39" s="126" t="e">
        <f t="shared" si="47"/>
        <v>#DIV/0!</v>
      </c>
      <c r="AR39" s="126" t="e">
        <f t="shared" si="47"/>
        <v>#DIV/0!</v>
      </c>
      <c r="AS39" s="126" t="e">
        <f t="shared" si="47"/>
        <v>#DIV/0!</v>
      </c>
      <c r="AT39" s="126" t="e">
        <f t="shared" si="47"/>
        <v>#DIV/0!</v>
      </c>
      <c r="AU39" s="126" t="e">
        <f t="shared" si="47"/>
        <v>#DIV/0!</v>
      </c>
      <c r="AV39" s="126">
        <f t="shared" si="47"/>
        <v>1.2462686567164178</v>
      </c>
      <c r="AW39" s="126">
        <f t="shared" si="47"/>
        <v>0.13249211356466878</v>
      </c>
      <c r="AX39" s="126" t="e">
        <f t="shared" si="47"/>
        <v>#DIV/0!</v>
      </c>
      <c r="AY39" s="126" t="e">
        <f t="shared" si="47"/>
        <v>#DIV/0!</v>
      </c>
      <c r="AZ39" s="126" t="e">
        <f t="shared" si="47"/>
        <v>#DIV/0!</v>
      </c>
      <c r="BA39" s="126" t="e">
        <f t="shared" si="47"/>
        <v>#DIV/0!</v>
      </c>
      <c r="BB39" s="126">
        <f t="shared" si="47"/>
        <v>1.235207100591716</v>
      </c>
      <c r="BC39" s="126">
        <f t="shared" si="47"/>
        <v>1.2329272794389075</v>
      </c>
      <c r="BD39" s="126" t="e">
        <f t="shared" si="47"/>
        <v>#DIV/0!</v>
      </c>
      <c r="BE39" s="126">
        <f t="shared" si="47"/>
        <v>11.74040632054176</v>
      </c>
      <c r="BF39" s="126">
        <f t="shared" si="47"/>
        <v>16</v>
      </c>
      <c r="BG39" s="126">
        <f t="shared" si="47"/>
        <v>0.25022901897349981</v>
      </c>
      <c r="BH39" s="126">
        <f t="shared" si="47"/>
        <v>0.24204262916196986</v>
      </c>
      <c r="BI39" s="126">
        <f t="shared" si="47"/>
        <v>0.62189993992963188</v>
      </c>
      <c r="BJ39" s="126">
        <f t="shared" si="47"/>
        <v>0.24053541525406608</v>
      </c>
    </row>
    <row r="40" spans="1:63" ht="15.75">
      <c r="A40" s="128"/>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17"/>
      <c r="AD40" s="5"/>
      <c r="AE40" s="5"/>
      <c r="AF40" s="5"/>
      <c r="AG40" s="5"/>
      <c r="AH40" s="5"/>
      <c r="AI40" s="5"/>
      <c r="AJ40" s="5"/>
      <c r="AK40" s="5"/>
      <c r="AL40" s="5"/>
      <c r="AM40" s="5"/>
      <c r="AN40" s="5"/>
      <c r="AO40" s="5"/>
      <c r="AP40" s="5"/>
      <c r="AQ40" s="5"/>
      <c r="AR40" s="5"/>
      <c r="AS40" s="5"/>
      <c r="AT40" s="5"/>
      <c r="AU40" s="7"/>
      <c r="AV40" s="6"/>
      <c r="AW40" s="5"/>
      <c r="AX40" s="5"/>
      <c r="AY40" s="5"/>
      <c r="AZ40" s="5"/>
      <c r="BA40" s="5"/>
      <c r="BB40" s="5"/>
      <c r="BC40" s="5"/>
      <c r="BD40" s="5"/>
      <c r="BE40" s="5"/>
      <c r="BF40" s="5"/>
      <c r="BG40" s="6"/>
      <c r="BH40" s="44"/>
      <c r="BI40" s="5"/>
      <c r="BJ40" s="48"/>
    </row>
    <row r="41" spans="1:63" ht="15.75">
      <c r="A41" s="15" t="s">
        <v>135</v>
      </c>
      <c r="B41" s="11" t="s">
        <v>207</v>
      </c>
      <c r="C41" s="120">
        <v>5807602</v>
      </c>
      <c r="D41" s="120">
        <v>1002706</v>
      </c>
      <c r="E41" s="120">
        <v>216781</v>
      </c>
      <c r="F41" s="120">
        <v>623789</v>
      </c>
      <c r="G41" s="120">
        <v>313296</v>
      </c>
      <c r="H41" s="120">
        <v>0</v>
      </c>
      <c r="I41" s="120">
        <v>0</v>
      </c>
      <c r="J41" s="120">
        <v>349607</v>
      </c>
      <c r="K41" s="120">
        <v>84939</v>
      </c>
      <c r="L41" s="120">
        <v>183242</v>
      </c>
      <c r="M41" s="120">
        <v>159613</v>
      </c>
      <c r="N41" s="120">
        <v>984</v>
      </c>
      <c r="O41" s="120">
        <v>18510</v>
      </c>
      <c r="P41" s="120">
        <v>137019</v>
      </c>
      <c r="Q41" s="120">
        <v>0</v>
      </c>
      <c r="R41" s="120">
        <v>6559</v>
      </c>
      <c r="S41" s="120">
        <v>0</v>
      </c>
      <c r="T41" s="120">
        <v>0</v>
      </c>
      <c r="U41" s="120">
        <v>0</v>
      </c>
      <c r="V41" s="120">
        <v>0</v>
      </c>
      <c r="W41" s="120">
        <v>0</v>
      </c>
      <c r="X41" s="120">
        <v>0</v>
      </c>
      <c r="Y41" s="120">
        <v>4275</v>
      </c>
      <c r="Z41" s="120">
        <v>639</v>
      </c>
      <c r="AA41" s="120">
        <v>626</v>
      </c>
      <c r="AB41" s="120">
        <v>0</v>
      </c>
      <c r="AC41" s="121">
        <f t="shared" ref="AC41:AC44" si="48">SUM(C41:AB41)</f>
        <v>8910187</v>
      </c>
      <c r="AD41" s="120">
        <v>9875</v>
      </c>
      <c r="AE41" s="120">
        <v>385</v>
      </c>
      <c r="AF41" s="120">
        <v>7123</v>
      </c>
      <c r="AG41" s="120">
        <v>0</v>
      </c>
      <c r="AH41" s="120">
        <v>0</v>
      </c>
      <c r="AI41" s="120">
        <v>10272</v>
      </c>
      <c r="AJ41" s="120">
        <v>10817</v>
      </c>
      <c r="AK41" s="120">
        <v>28723</v>
      </c>
      <c r="AL41" s="120">
        <v>0</v>
      </c>
      <c r="AM41" s="120">
        <v>19</v>
      </c>
      <c r="AN41" s="120">
        <v>284635</v>
      </c>
      <c r="AO41" s="120">
        <v>16806214</v>
      </c>
      <c r="AP41" s="120">
        <v>0</v>
      </c>
      <c r="AQ41" s="120">
        <v>0</v>
      </c>
      <c r="AR41" s="120">
        <v>0</v>
      </c>
      <c r="AS41" s="120">
        <v>0</v>
      </c>
      <c r="AT41" s="120">
        <v>0</v>
      </c>
      <c r="AU41" s="120">
        <v>0</v>
      </c>
      <c r="AV41" s="120">
        <v>255</v>
      </c>
      <c r="AW41" s="120">
        <v>996</v>
      </c>
      <c r="AX41" s="120">
        <v>58</v>
      </c>
      <c r="AY41" s="120">
        <v>0</v>
      </c>
      <c r="AZ41" s="120">
        <v>0</v>
      </c>
      <c r="BA41" s="120">
        <v>0</v>
      </c>
      <c r="BB41" s="120">
        <v>3840</v>
      </c>
      <c r="BC41" s="120">
        <v>3840</v>
      </c>
      <c r="BD41" s="120">
        <v>0</v>
      </c>
      <c r="BE41" s="120">
        <v>9877</v>
      </c>
      <c r="BF41" s="120">
        <v>2782</v>
      </c>
      <c r="BG41" s="122">
        <f>SUM(AD41:BF41)</f>
        <v>17179711</v>
      </c>
      <c r="BH41" s="123">
        <f>AC41+BG41</f>
        <v>26089898</v>
      </c>
      <c r="BI41" s="96">
        <v>0</v>
      </c>
      <c r="BJ41" s="124">
        <f t="shared" ref="BJ41:BJ44" si="49">BH41-BI41</f>
        <v>26089898</v>
      </c>
    </row>
    <row r="42" spans="1:63" ht="15.75">
      <c r="A42" s="128" t="s">
        <v>135</v>
      </c>
      <c r="B42" s="5" t="s">
        <v>204</v>
      </c>
      <c r="C42" s="37">
        <v>3019953.0400000005</v>
      </c>
      <c r="D42" s="37">
        <v>788873.28</v>
      </c>
      <c r="E42" s="37">
        <v>0</v>
      </c>
      <c r="F42" s="37">
        <v>324370.28000000003</v>
      </c>
      <c r="G42" s="37">
        <v>162913.91999999998</v>
      </c>
      <c r="H42" s="37">
        <v>0</v>
      </c>
      <c r="I42" s="37">
        <v>0</v>
      </c>
      <c r="J42" s="37">
        <v>181795.64</v>
      </c>
      <c r="K42" s="37">
        <v>58366.360000000008</v>
      </c>
      <c r="L42" s="37">
        <v>95285.84</v>
      </c>
      <c r="M42" s="37">
        <v>82998.760000000009</v>
      </c>
      <c r="N42" s="37">
        <v>511.68000000000006</v>
      </c>
      <c r="O42" s="37">
        <v>9625.2000000000007</v>
      </c>
      <c r="P42" s="37">
        <v>109710.12</v>
      </c>
      <c r="Q42" s="37">
        <v>0</v>
      </c>
      <c r="R42" s="37">
        <v>7702.24</v>
      </c>
      <c r="S42" s="37">
        <v>0</v>
      </c>
      <c r="T42" s="37"/>
      <c r="U42" s="37"/>
      <c r="V42" s="37">
        <v>0</v>
      </c>
      <c r="W42" s="37">
        <v>0</v>
      </c>
      <c r="X42" s="37">
        <v>0</v>
      </c>
      <c r="Y42" s="37">
        <v>2223</v>
      </c>
      <c r="Z42" s="37">
        <v>332.28000000000003</v>
      </c>
      <c r="AA42" s="37">
        <v>325.52</v>
      </c>
      <c r="AB42" s="37">
        <v>0</v>
      </c>
      <c r="AC42" s="121">
        <f t="shared" si="48"/>
        <v>4844987.16</v>
      </c>
      <c r="AD42" s="37">
        <v>7387.6399999999994</v>
      </c>
      <c r="AE42" s="37">
        <v>200.20000000000002</v>
      </c>
      <c r="AF42" s="37">
        <v>3703.9600000000005</v>
      </c>
      <c r="AG42" s="37">
        <v>0</v>
      </c>
      <c r="AH42" s="37">
        <v>0</v>
      </c>
      <c r="AI42" s="37">
        <v>5341.4400000000005</v>
      </c>
      <c r="AJ42" s="37">
        <v>30812.600000000006</v>
      </c>
      <c r="AK42" s="37">
        <v>14935.960000000001</v>
      </c>
      <c r="AL42" s="37">
        <v>0</v>
      </c>
      <c r="AM42" s="37">
        <v>165.88000000000002</v>
      </c>
      <c r="AN42" s="37">
        <v>148010.20000000001</v>
      </c>
      <c r="AO42" s="37">
        <v>11840031.280000001</v>
      </c>
      <c r="AP42" s="37">
        <v>0</v>
      </c>
      <c r="AQ42" s="37">
        <v>0</v>
      </c>
      <c r="AR42" s="37"/>
      <c r="AS42" s="37"/>
      <c r="AT42" s="37">
        <v>0</v>
      </c>
      <c r="AU42" s="37"/>
      <c r="AV42" s="37">
        <v>132.60000000000002</v>
      </c>
      <c r="AW42" s="37">
        <v>517.92000000000007</v>
      </c>
      <c r="AX42" s="37">
        <v>30.160000000000004</v>
      </c>
      <c r="AY42" s="37">
        <v>0</v>
      </c>
      <c r="AZ42" s="37">
        <v>0</v>
      </c>
      <c r="BA42" s="37">
        <v>0</v>
      </c>
      <c r="BB42" s="37">
        <v>1996.8000000000002</v>
      </c>
      <c r="BC42" s="37">
        <v>1996.8000000000002</v>
      </c>
      <c r="BD42" s="37">
        <v>0</v>
      </c>
      <c r="BE42" s="37">
        <v>5136.04</v>
      </c>
      <c r="BF42" s="37">
        <v>1445</v>
      </c>
      <c r="BG42" s="122">
        <f t="shared" ref="BG42:BG44" si="50">SUM(AD42:BF42)</f>
        <v>12061844.480000002</v>
      </c>
      <c r="BH42" s="123">
        <f t="shared" ref="BH42:BH44" si="51">AC42+BG42</f>
        <v>16906831.640000001</v>
      </c>
      <c r="BI42" s="11">
        <v>0</v>
      </c>
      <c r="BJ42" s="124">
        <f t="shared" si="49"/>
        <v>16906831.640000001</v>
      </c>
    </row>
    <row r="43" spans="1:63" ht="15.75">
      <c r="A43" s="128"/>
      <c r="B43" s="5"/>
      <c r="C43" s="37">
        <f>C41-C42</f>
        <v>2787648.9599999995</v>
      </c>
      <c r="D43" s="37">
        <f t="shared" ref="D43:AB43" si="52">D41-D42</f>
        <v>213832.71999999997</v>
      </c>
      <c r="E43" s="37">
        <f t="shared" si="52"/>
        <v>216781</v>
      </c>
      <c r="F43" s="37">
        <f t="shared" si="52"/>
        <v>299418.71999999997</v>
      </c>
      <c r="G43" s="37">
        <f t="shared" si="52"/>
        <v>150382.08000000002</v>
      </c>
      <c r="H43" s="37">
        <f t="shared" si="52"/>
        <v>0</v>
      </c>
      <c r="I43" s="37">
        <f t="shared" si="52"/>
        <v>0</v>
      </c>
      <c r="J43" s="37">
        <f t="shared" si="52"/>
        <v>167811.36</v>
      </c>
      <c r="K43" s="37">
        <f t="shared" si="52"/>
        <v>26572.639999999992</v>
      </c>
      <c r="L43" s="37">
        <f t="shared" si="52"/>
        <v>87956.160000000003</v>
      </c>
      <c r="M43" s="37">
        <f t="shared" si="52"/>
        <v>76614.239999999991</v>
      </c>
      <c r="N43" s="37">
        <f t="shared" si="52"/>
        <v>472.31999999999994</v>
      </c>
      <c r="O43" s="37">
        <f t="shared" si="52"/>
        <v>8884.7999999999993</v>
      </c>
      <c r="P43" s="37">
        <f t="shared" si="52"/>
        <v>27308.880000000005</v>
      </c>
      <c r="Q43" s="37">
        <f t="shared" si="52"/>
        <v>0</v>
      </c>
      <c r="R43" s="37">
        <f t="shared" si="52"/>
        <v>-1143.2399999999998</v>
      </c>
      <c r="S43" s="37">
        <f t="shared" si="52"/>
        <v>0</v>
      </c>
      <c r="T43" s="37">
        <f t="shared" si="52"/>
        <v>0</v>
      </c>
      <c r="U43" s="37">
        <f t="shared" si="52"/>
        <v>0</v>
      </c>
      <c r="V43" s="37">
        <f t="shared" si="52"/>
        <v>0</v>
      </c>
      <c r="W43" s="37">
        <f t="shared" si="52"/>
        <v>0</v>
      </c>
      <c r="X43" s="37">
        <f t="shared" si="52"/>
        <v>0</v>
      </c>
      <c r="Y43" s="37">
        <f t="shared" si="52"/>
        <v>2052</v>
      </c>
      <c r="Z43" s="37">
        <f t="shared" si="52"/>
        <v>306.71999999999997</v>
      </c>
      <c r="AA43" s="37">
        <f t="shared" si="52"/>
        <v>300.48</v>
      </c>
      <c r="AB43" s="37">
        <f t="shared" si="52"/>
        <v>0</v>
      </c>
      <c r="AC43" s="121">
        <f t="shared" si="48"/>
        <v>4065199.8399999994</v>
      </c>
      <c r="AD43" s="37">
        <f>AD41-AD42</f>
        <v>2487.3600000000006</v>
      </c>
      <c r="AE43" s="37">
        <f t="shared" ref="AE43:BF43" si="53">AE41-AE42</f>
        <v>184.79999999999998</v>
      </c>
      <c r="AF43" s="37">
        <f t="shared" si="53"/>
        <v>3419.0399999999995</v>
      </c>
      <c r="AG43" s="37">
        <f t="shared" si="53"/>
        <v>0</v>
      </c>
      <c r="AH43" s="37">
        <f t="shared" si="53"/>
        <v>0</v>
      </c>
      <c r="AI43" s="37">
        <f t="shared" si="53"/>
        <v>4930.5599999999995</v>
      </c>
      <c r="AJ43" s="37">
        <f t="shared" si="53"/>
        <v>-19995.600000000006</v>
      </c>
      <c r="AK43" s="37">
        <f t="shared" si="53"/>
        <v>13787.039999999999</v>
      </c>
      <c r="AL43" s="37">
        <f t="shared" si="53"/>
        <v>0</v>
      </c>
      <c r="AM43" s="37">
        <f t="shared" si="53"/>
        <v>-146.88000000000002</v>
      </c>
      <c r="AN43" s="37">
        <f t="shared" si="53"/>
        <v>136624.79999999999</v>
      </c>
      <c r="AO43" s="37">
        <f t="shared" si="53"/>
        <v>4966182.7199999988</v>
      </c>
      <c r="AP43" s="37">
        <f t="shared" si="53"/>
        <v>0</v>
      </c>
      <c r="AQ43" s="37">
        <f t="shared" si="53"/>
        <v>0</v>
      </c>
      <c r="AR43" s="37">
        <f t="shared" si="53"/>
        <v>0</v>
      </c>
      <c r="AS43" s="37">
        <f t="shared" si="53"/>
        <v>0</v>
      </c>
      <c r="AT43" s="37">
        <f t="shared" si="53"/>
        <v>0</v>
      </c>
      <c r="AU43" s="37">
        <f t="shared" si="53"/>
        <v>0</v>
      </c>
      <c r="AV43" s="37">
        <f t="shared" si="53"/>
        <v>122.39999999999998</v>
      </c>
      <c r="AW43" s="37">
        <f t="shared" si="53"/>
        <v>478.07999999999993</v>
      </c>
      <c r="AX43" s="37">
        <f t="shared" si="53"/>
        <v>27.839999999999996</v>
      </c>
      <c r="AY43" s="37">
        <f t="shared" si="53"/>
        <v>0</v>
      </c>
      <c r="AZ43" s="37">
        <f t="shared" si="53"/>
        <v>0</v>
      </c>
      <c r="BA43" s="37">
        <f t="shared" si="53"/>
        <v>0</v>
      </c>
      <c r="BB43" s="37">
        <f t="shared" si="53"/>
        <v>1843.1999999999998</v>
      </c>
      <c r="BC43" s="37">
        <f t="shared" si="53"/>
        <v>1843.1999999999998</v>
      </c>
      <c r="BD43" s="37">
        <f t="shared" si="53"/>
        <v>0</v>
      </c>
      <c r="BE43" s="37">
        <f t="shared" si="53"/>
        <v>4740.96</v>
      </c>
      <c r="BF43" s="37">
        <f t="shared" si="53"/>
        <v>1337</v>
      </c>
      <c r="BG43" s="122">
        <f t="shared" si="50"/>
        <v>5117866.5199999996</v>
      </c>
      <c r="BH43" s="123">
        <f t="shared" si="51"/>
        <v>9183066.3599999994</v>
      </c>
      <c r="BI43" s="38">
        <f>BI41-BI42</f>
        <v>0</v>
      </c>
      <c r="BJ43" s="124">
        <f t="shared" si="49"/>
        <v>9183066.3599999994</v>
      </c>
    </row>
    <row r="44" spans="1:63" ht="15.75">
      <c r="A44" s="128"/>
      <c r="B44" s="12" t="s">
        <v>205</v>
      </c>
      <c r="C44" s="9">
        <f>IF('Upto Month Current'!$H$4="",0,'Upto Month Current'!$H$4)</f>
        <v>1044434</v>
      </c>
      <c r="D44" s="9">
        <f>IF('Upto Month Current'!$H$5="",0,'Upto Month Current'!$H$5)</f>
        <v>480816</v>
      </c>
      <c r="E44" s="9">
        <f>IF('Upto Month Current'!$H$6="",0,'Upto Month Current'!$H$6)</f>
        <v>39384</v>
      </c>
      <c r="F44" s="9">
        <f>IF('Upto Month Current'!$H$7="",0,'Upto Month Current'!$H$7)</f>
        <v>145610</v>
      </c>
      <c r="G44" s="9">
        <f>IF('Upto Month Current'!$H$8="",0,'Upto Month Current'!$H$8)</f>
        <v>58226</v>
      </c>
      <c r="H44" s="9">
        <f>IF('Upto Month Current'!$H$9="",0,'Upto Month Current'!$H$9)</f>
        <v>0</v>
      </c>
      <c r="I44" s="9">
        <f>IF('Upto Month Current'!$H$10="",0,'Upto Month Current'!$H$10)</f>
        <v>0</v>
      </c>
      <c r="J44" s="9">
        <f>IF('Upto Month Current'!$H$11="",0,'Upto Month Current'!$H$11)</f>
        <v>82113</v>
      </c>
      <c r="K44" s="9">
        <f>IF('Upto Month Current'!$H$12="",0,'Upto Month Current'!$H$12)</f>
        <v>6203</v>
      </c>
      <c r="L44" s="9">
        <f>IF('Upto Month Current'!$H$13="",0,'Upto Month Current'!$H$13)</f>
        <v>52363</v>
      </c>
      <c r="M44" s="9">
        <f>IF('Upto Month Current'!$H$14="",0,'Upto Month Current'!$H$14)</f>
        <v>37188</v>
      </c>
      <c r="N44" s="9">
        <f>IF('Upto Month Current'!$H$15="",0,'Upto Month Current'!$H$15)</f>
        <v>102</v>
      </c>
      <c r="O44" s="9">
        <f>IF('Upto Month Current'!$H$16="",0,'Upto Month Current'!$H$16)</f>
        <v>2993</v>
      </c>
      <c r="P44" s="9">
        <f>IF('Upto Month Current'!$H$17="",0,'Upto Month Current'!$H$17)</f>
        <v>44455</v>
      </c>
      <c r="Q44" s="9">
        <f>IF('Upto Month Current'!$H$18="",0,'Upto Month Current'!$H$18)</f>
        <v>0</v>
      </c>
      <c r="R44" s="9">
        <f>IF('Upto Month Current'!$H$21="",0,'Upto Month Current'!$H$21)</f>
        <v>7147</v>
      </c>
      <c r="S44" s="9">
        <f>IF('Upto Month Current'!$H$26="",0,'Upto Month Current'!$H$26)</f>
        <v>0</v>
      </c>
      <c r="T44" s="9">
        <f>IF('Upto Month Current'!$H$27="",0,'Upto Month Current'!$H$27)</f>
        <v>0</v>
      </c>
      <c r="U44" s="9">
        <f>IF('Upto Month Current'!$H$30="",0,'Upto Month Current'!$H$30)</f>
        <v>0</v>
      </c>
      <c r="V44" s="9">
        <f>IF('Upto Month Current'!$H$35="",0,'Upto Month Current'!$H$35)</f>
        <v>0</v>
      </c>
      <c r="W44" s="9">
        <f>IF('Upto Month Current'!$H$39="",0,'Upto Month Current'!$H$39)</f>
        <v>-1</v>
      </c>
      <c r="X44" s="9">
        <f>IF('Upto Month Current'!$H$40="",0,'Upto Month Current'!$H$40)</f>
        <v>0</v>
      </c>
      <c r="Y44" s="9">
        <f>IF('Upto Month Current'!$H$42="",0,'Upto Month Current'!$H$42)</f>
        <v>0</v>
      </c>
      <c r="Z44" s="9">
        <f>IF('Upto Month Current'!$H$43="",0,'Upto Month Current'!$H$43)</f>
        <v>0</v>
      </c>
      <c r="AA44" s="9">
        <f>IF('Upto Month Current'!$H$44="",0,'Upto Month Current'!$H$44)</f>
        <v>0</v>
      </c>
      <c r="AB44" s="9">
        <f>IF('Upto Month Current'!$H$51="",0,'Upto Month Current'!$H$51)</f>
        <v>0</v>
      </c>
      <c r="AC44" s="121">
        <f t="shared" si="48"/>
        <v>2001033</v>
      </c>
      <c r="AD44" s="9">
        <f>IF('Upto Month Current'!$H$19="",0,'Upto Month Current'!$H$19)</f>
        <v>10908</v>
      </c>
      <c r="AE44" s="9">
        <f>IF('Upto Month Current'!$H$20="",0,'Upto Month Current'!$H$20)</f>
        <v>305</v>
      </c>
      <c r="AF44" s="9">
        <f>IF('Upto Month Current'!$H$22="",0,'Upto Month Current'!$H$22)</f>
        <v>12522</v>
      </c>
      <c r="AG44" s="9">
        <f>IF('Upto Month Current'!$H$23="",0,'Upto Month Current'!$H$23)</f>
        <v>0</v>
      </c>
      <c r="AH44" s="9">
        <f>IF('Upto Month Current'!$H$24="",0,'Upto Month Current'!$H$24)</f>
        <v>0</v>
      </c>
      <c r="AI44" s="9">
        <f>IF('Upto Month Current'!$H$25="",0,'Upto Month Current'!$H$25)</f>
        <v>2282</v>
      </c>
      <c r="AJ44" s="9">
        <f>IF('Upto Month Current'!$H$28="",0,'Upto Month Current'!$H$28)</f>
        <v>5736</v>
      </c>
      <c r="AK44" s="9">
        <f>IF('Upto Month Current'!$H$29="",0,'Upto Month Current'!$H$29)</f>
        <v>12573</v>
      </c>
      <c r="AL44" s="9">
        <f>IF('Upto Month Current'!$H$31="",0,'Upto Month Current'!$H$31)</f>
        <v>0</v>
      </c>
      <c r="AM44" s="9">
        <f>IF('Upto Month Current'!$H$32="",0,'Upto Month Current'!$H$32)</f>
        <v>0</v>
      </c>
      <c r="AN44" s="9">
        <f>IF('Upto Month Current'!$H$33="",0,'Upto Month Current'!$H$33)</f>
        <v>90148</v>
      </c>
      <c r="AO44" s="9">
        <f>IF('Upto Month Current'!$H$34="",0,'Upto Month Current'!$H$34)</f>
        <v>0</v>
      </c>
      <c r="AP44" s="9">
        <f>IF('Upto Month Current'!$H$36="",0,'Upto Month Current'!$H$36)</f>
        <v>0</v>
      </c>
      <c r="AQ44" s="9">
        <f>IF('Upto Month Current'!$H$37="",0,'Upto Month Current'!$H$37)</f>
        <v>0</v>
      </c>
      <c r="AR44" s="9">
        <v>0</v>
      </c>
      <c r="AS44" s="9">
        <f>IF('Upto Month Current'!$H$38="",0,'Upto Month Current'!$H$38)</f>
        <v>0</v>
      </c>
      <c r="AT44" s="9">
        <f>IF('Upto Month Current'!$H$41="",0,'Upto Month Current'!$H$41)</f>
        <v>0</v>
      </c>
      <c r="AU44" s="9">
        <v>0</v>
      </c>
      <c r="AV44" s="9">
        <f>IF('Upto Month Current'!$H$45="",0,'Upto Month Current'!$H$45)</f>
        <v>20</v>
      </c>
      <c r="AW44" s="9">
        <f>IF('Upto Month Current'!$H$46="",0,'Upto Month Current'!$H$46)</f>
        <v>942</v>
      </c>
      <c r="AX44" s="9">
        <f>IF('Upto Month Current'!$H$47="",0,'Upto Month Current'!$H$47)</f>
        <v>0</v>
      </c>
      <c r="AY44" s="9">
        <f>IF('Upto Month Current'!$H$49="",0,'Upto Month Current'!$H$49)</f>
        <v>0</v>
      </c>
      <c r="AZ44" s="9">
        <f>IF('Upto Month Current'!$H$50="",0,'Upto Month Current'!$H$50)</f>
        <v>0</v>
      </c>
      <c r="BA44" s="9">
        <f>IF('Upto Month Current'!$H$52="",0,'Upto Month Current'!$H$52)</f>
        <v>0</v>
      </c>
      <c r="BB44" s="9">
        <f>IF('Upto Month Current'!$H$53="",0,'Upto Month Current'!$H$53)</f>
        <v>920</v>
      </c>
      <c r="BC44" s="9">
        <f>IF('Upto Month Current'!$H$54="",0,'Upto Month Current'!$H$54)</f>
        <v>920</v>
      </c>
      <c r="BD44" s="9">
        <f>IF('Upto Month Current'!$H$55="",0,'Upto Month Current'!$H$55)</f>
        <v>0</v>
      </c>
      <c r="BE44" s="9">
        <f>IF('Upto Month Current'!$H$56="",0,'Upto Month Current'!$H$56)</f>
        <v>691</v>
      </c>
      <c r="BF44" s="9">
        <f>IF('Upto Month Current'!$H$58="",0,'Upto Month Current'!$H$58)</f>
        <v>11402</v>
      </c>
      <c r="BG44" s="122">
        <f t="shared" si="50"/>
        <v>149369</v>
      </c>
      <c r="BH44" s="123">
        <f t="shared" si="51"/>
        <v>2150402</v>
      </c>
      <c r="BI44" s="9">
        <f>IF('Upto Month Current'!$H$60="",0,'Upto Month Current'!$H$60)</f>
        <v>105</v>
      </c>
      <c r="BJ44" s="124">
        <f t="shared" si="49"/>
        <v>2150297</v>
      </c>
      <c r="BK44">
        <f>'Upto Month Current'!$H$61</f>
        <v>2150296</v>
      </c>
    </row>
    <row r="45" spans="1:63" ht="15.75">
      <c r="A45" s="128"/>
      <c r="B45" s="5" t="s">
        <v>203</v>
      </c>
      <c r="C45" s="126">
        <f t="shared" ref="C45:AH45" si="54">C44/C41</f>
        <v>0.179839114319473</v>
      </c>
      <c r="D45" s="126">
        <f t="shared" si="54"/>
        <v>0.4795184231469643</v>
      </c>
      <c r="E45" s="126">
        <f t="shared" si="54"/>
        <v>0.18167643843325754</v>
      </c>
      <c r="F45" s="126">
        <f t="shared" si="54"/>
        <v>0.23342829065597501</v>
      </c>
      <c r="G45" s="126">
        <f t="shared" si="54"/>
        <v>0.18584980338082835</v>
      </c>
      <c r="H45" s="126" t="e">
        <f t="shared" si="54"/>
        <v>#DIV/0!</v>
      </c>
      <c r="I45" s="126" t="e">
        <f t="shared" si="54"/>
        <v>#DIV/0!</v>
      </c>
      <c r="J45" s="126">
        <f t="shared" si="54"/>
        <v>0.23487229946768801</v>
      </c>
      <c r="K45" s="126">
        <f t="shared" si="54"/>
        <v>7.3028879548852704E-2</v>
      </c>
      <c r="L45" s="126">
        <f t="shared" si="54"/>
        <v>0.28575872343676667</v>
      </c>
      <c r="M45" s="126">
        <f t="shared" si="54"/>
        <v>0.23298854103362507</v>
      </c>
      <c r="N45" s="126">
        <f t="shared" si="54"/>
        <v>0.10365853658536585</v>
      </c>
      <c r="O45" s="126">
        <f t="shared" si="54"/>
        <v>0.16169638033495407</v>
      </c>
      <c r="P45" s="126">
        <f t="shared" si="54"/>
        <v>0.32444405520402281</v>
      </c>
      <c r="Q45" s="126" t="e">
        <f t="shared" si="54"/>
        <v>#DIV/0!</v>
      </c>
      <c r="R45" s="126">
        <f t="shared" si="54"/>
        <v>1.0896478121664888</v>
      </c>
      <c r="S45" s="126" t="e">
        <f t="shared" si="54"/>
        <v>#DIV/0!</v>
      </c>
      <c r="T45" s="126" t="e">
        <f t="shared" si="54"/>
        <v>#DIV/0!</v>
      </c>
      <c r="U45" s="126" t="e">
        <f t="shared" si="54"/>
        <v>#DIV/0!</v>
      </c>
      <c r="V45" s="126" t="e">
        <f t="shared" si="54"/>
        <v>#DIV/0!</v>
      </c>
      <c r="W45" s="126" t="e">
        <f t="shared" si="54"/>
        <v>#DIV/0!</v>
      </c>
      <c r="X45" s="126" t="e">
        <f t="shared" si="54"/>
        <v>#DIV/0!</v>
      </c>
      <c r="Y45" s="126">
        <f t="shared" si="54"/>
        <v>0</v>
      </c>
      <c r="Z45" s="126">
        <f t="shared" si="54"/>
        <v>0</v>
      </c>
      <c r="AA45" s="126">
        <f t="shared" si="54"/>
        <v>0</v>
      </c>
      <c r="AB45" s="126" t="e">
        <f t="shared" si="54"/>
        <v>#DIV/0!</v>
      </c>
      <c r="AC45" s="126">
        <f t="shared" si="54"/>
        <v>0.22457811491498439</v>
      </c>
      <c r="AD45" s="126">
        <f t="shared" si="54"/>
        <v>1.1046075949367089</v>
      </c>
      <c r="AE45" s="126">
        <f t="shared" si="54"/>
        <v>0.79220779220779225</v>
      </c>
      <c r="AF45" s="126">
        <f t="shared" si="54"/>
        <v>1.7579671486733117</v>
      </c>
      <c r="AG45" s="126" t="e">
        <f t="shared" si="54"/>
        <v>#DIV/0!</v>
      </c>
      <c r="AH45" s="126" t="e">
        <f t="shared" si="54"/>
        <v>#DIV/0!</v>
      </c>
      <c r="AI45" s="126">
        <f t="shared" ref="AI45:BJ45" si="55">AI44/AI41</f>
        <v>0.22215732087227413</v>
      </c>
      <c r="AJ45" s="126">
        <f t="shared" si="55"/>
        <v>0.5302764167514098</v>
      </c>
      <c r="AK45" s="126">
        <f t="shared" si="55"/>
        <v>0.43773282735090346</v>
      </c>
      <c r="AL45" s="126" t="e">
        <f t="shared" si="55"/>
        <v>#DIV/0!</v>
      </c>
      <c r="AM45" s="126">
        <f t="shared" si="55"/>
        <v>0</v>
      </c>
      <c r="AN45" s="126">
        <f t="shared" si="55"/>
        <v>0.31671438860294765</v>
      </c>
      <c r="AO45" s="126">
        <f t="shared" si="55"/>
        <v>0</v>
      </c>
      <c r="AP45" s="126" t="e">
        <f t="shared" si="55"/>
        <v>#DIV/0!</v>
      </c>
      <c r="AQ45" s="126" t="e">
        <f t="shared" si="55"/>
        <v>#DIV/0!</v>
      </c>
      <c r="AR45" s="126" t="e">
        <f t="shared" si="55"/>
        <v>#DIV/0!</v>
      </c>
      <c r="AS45" s="126" t="e">
        <f t="shared" si="55"/>
        <v>#DIV/0!</v>
      </c>
      <c r="AT45" s="126" t="e">
        <f t="shared" si="55"/>
        <v>#DIV/0!</v>
      </c>
      <c r="AU45" s="126" t="e">
        <f t="shared" si="55"/>
        <v>#DIV/0!</v>
      </c>
      <c r="AV45" s="126">
        <f t="shared" si="55"/>
        <v>7.8431372549019607E-2</v>
      </c>
      <c r="AW45" s="126">
        <f t="shared" si="55"/>
        <v>0.94578313253012047</v>
      </c>
      <c r="AX45" s="126">
        <f t="shared" si="55"/>
        <v>0</v>
      </c>
      <c r="AY45" s="126" t="e">
        <f t="shared" si="55"/>
        <v>#DIV/0!</v>
      </c>
      <c r="AZ45" s="126" t="e">
        <f t="shared" si="55"/>
        <v>#DIV/0!</v>
      </c>
      <c r="BA45" s="126" t="e">
        <f t="shared" si="55"/>
        <v>#DIV/0!</v>
      </c>
      <c r="BB45" s="126">
        <f t="shared" si="55"/>
        <v>0.23958333333333334</v>
      </c>
      <c r="BC45" s="126">
        <f t="shared" si="55"/>
        <v>0.23958333333333334</v>
      </c>
      <c r="BD45" s="126" t="e">
        <f t="shared" si="55"/>
        <v>#DIV/0!</v>
      </c>
      <c r="BE45" s="126">
        <f t="shared" si="55"/>
        <v>6.996051432621242E-2</v>
      </c>
      <c r="BF45" s="126">
        <f t="shared" si="55"/>
        <v>4.0984902947519766</v>
      </c>
      <c r="BG45" s="126">
        <f t="shared" si="55"/>
        <v>8.6945001577733178E-3</v>
      </c>
      <c r="BH45" s="126">
        <f t="shared" si="55"/>
        <v>8.2422782948404008E-2</v>
      </c>
      <c r="BI45" s="126" t="e">
        <f t="shared" si="55"/>
        <v>#DIV/0!</v>
      </c>
      <c r="BJ45" s="126">
        <f t="shared" si="55"/>
        <v>8.2418758402198436E-2</v>
      </c>
    </row>
    <row r="46" spans="1:63" ht="15.75">
      <c r="A46" s="128"/>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6"/>
      <c r="AD46" s="5"/>
      <c r="AE46" s="5"/>
      <c r="AF46" s="5"/>
      <c r="AG46" s="5"/>
      <c r="AH46" s="5"/>
      <c r="AI46" s="5"/>
      <c r="AJ46" s="5"/>
      <c r="AK46" s="5"/>
      <c r="AL46" s="5"/>
      <c r="AM46" s="5"/>
      <c r="AN46" s="5"/>
      <c r="AO46" s="5"/>
      <c r="AP46" s="5"/>
      <c r="AQ46" s="5"/>
      <c r="AR46" s="5"/>
      <c r="AS46" s="5"/>
      <c r="AT46" s="5"/>
      <c r="AU46" s="5"/>
      <c r="AV46" s="6"/>
      <c r="AW46" s="5"/>
      <c r="AX46" s="5"/>
      <c r="AY46" s="5"/>
      <c r="AZ46" s="5"/>
      <c r="BA46" s="5"/>
      <c r="BB46" s="5"/>
      <c r="BC46" s="5"/>
      <c r="BD46" s="5"/>
      <c r="BE46" s="5"/>
      <c r="BF46" s="5"/>
      <c r="BG46" s="6"/>
      <c r="BH46" s="44"/>
      <c r="BI46" s="5"/>
      <c r="BJ46" s="48"/>
    </row>
    <row r="47" spans="1:63" ht="15.75">
      <c r="A47" s="15" t="s">
        <v>32</v>
      </c>
      <c r="B47" s="11" t="s">
        <v>207</v>
      </c>
      <c r="C47" s="120">
        <v>14781</v>
      </c>
      <c r="D47" s="120">
        <v>2556</v>
      </c>
      <c r="E47" s="120">
        <v>576</v>
      </c>
      <c r="F47" s="120">
        <v>1772</v>
      </c>
      <c r="G47" s="120">
        <v>633</v>
      </c>
      <c r="H47" s="120">
        <v>0</v>
      </c>
      <c r="I47" s="120">
        <v>0</v>
      </c>
      <c r="J47" s="120">
        <v>446</v>
      </c>
      <c r="K47" s="120">
        <v>0</v>
      </c>
      <c r="L47" s="120">
        <v>397</v>
      </c>
      <c r="M47" s="120">
        <v>119</v>
      </c>
      <c r="N47" s="120">
        <v>0</v>
      </c>
      <c r="O47" s="120">
        <v>0</v>
      </c>
      <c r="P47" s="120">
        <v>109</v>
      </c>
      <c r="Q47" s="120">
        <v>0</v>
      </c>
      <c r="R47" s="120">
        <v>42</v>
      </c>
      <c r="S47" s="120">
        <v>0</v>
      </c>
      <c r="T47" s="120">
        <v>0</v>
      </c>
      <c r="U47" s="120">
        <v>0</v>
      </c>
      <c r="V47" s="120">
        <v>0</v>
      </c>
      <c r="W47" s="120">
        <v>0</v>
      </c>
      <c r="X47" s="120">
        <v>0</v>
      </c>
      <c r="Y47" s="120">
        <v>0</v>
      </c>
      <c r="Z47" s="120">
        <v>0</v>
      </c>
      <c r="AA47" s="120">
        <v>0</v>
      </c>
      <c r="AB47" s="120">
        <v>0</v>
      </c>
      <c r="AC47" s="121">
        <f t="shared" ref="AC47:AC50" si="56">SUM(C47:AB47)</f>
        <v>21431</v>
      </c>
      <c r="AD47" s="120">
        <v>0</v>
      </c>
      <c r="AE47" s="120">
        <v>0</v>
      </c>
      <c r="AF47" s="120">
        <v>0</v>
      </c>
      <c r="AG47" s="120">
        <v>0</v>
      </c>
      <c r="AH47" s="120">
        <v>0</v>
      </c>
      <c r="AI47" s="120">
        <v>0</v>
      </c>
      <c r="AJ47" s="120">
        <v>193676</v>
      </c>
      <c r="AK47" s="120">
        <v>10104</v>
      </c>
      <c r="AL47" s="120">
        <v>6314200</v>
      </c>
      <c r="AM47" s="120">
        <v>0</v>
      </c>
      <c r="AN47" s="120">
        <v>0</v>
      </c>
      <c r="AO47" s="120">
        <v>0</v>
      </c>
      <c r="AP47" s="120">
        <v>0</v>
      </c>
      <c r="AQ47" s="120">
        <v>908586</v>
      </c>
      <c r="AR47" s="120">
        <v>0</v>
      </c>
      <c r="AS47" s="120">
        <v>0</v>
      </c>
      <c r="AT47" s="120">
        <v>571696</v>
      </c>
      <c r="AU47" s="120">
        <v>0</v>
      </c>
      <c r="AV47" s="120">
        <v>0</v>
      </c>
      <c r="AW47" s="120">
        <v>0</v>
      </c>
      <c r="AX47" s="120">
        <v>0</v>
      </c>
      <c r="AY47" s="120">
        <v>145786</v>
      </c>
      <c r="AZ47" s="120">
        <v>987794</v>
      </c>
      <c r="BA47" s="120">
        <v>0</v>
      </c>
      <c r="BB47" s="120">
        <v>0</v>
      </c>
      <c r="BC47" s="120">
        <v>0</v>
      </c>
      <c r="BD47" s="120">
        <v>0</v>
      </c>
      <c r="BE47" s="120">
        <v>0</v>
      </c>
      <c r="BF47" s="120">
        <v>86158</v>
      </c>
      <c r="BG47" s="122">
        <f>SUM(AD47:BF47)</f>
        <v>9218000</v>
      </c>
      <c r="BH47" s="123">
        <f>AC47+BG47</f>
        <v>9239431</v>
      </c>
      <c r="BI47" s="96">
        <v>605251</v>
      </c>
      <c r="BJ47" s="124">
        <f t="shared" ref="BJ47:BJ50" si="57">BH47-BI47</f>
        <v>8634180</v>
      </c>
    </row>
    <row r="48" spans="1:63" ht="15.75">
      <c r="A48" s="128" t="s">
        <v>32</v>
      </c>
      <c r="B48" s="5" t="s">
        <v>204</v>
      </c>
      <c r="C48" s="37">
        <v>7686.119999999999</v>
      </c>
      <c r="D48" s="37">
        <v>1902.6800000000003</v>
      </c>
      <c r="E48" s="37">
        <v>0</v>
      </c>
      <c r="F48" s="37">
        <v>921.44</v>
      </c>
      <c r="G48" s="37">
        <v>329.15999999999997</v>
      </c>
      <c r="H48" s="37">
        <v>0</v>
      </c>
      <c r="I48" s="37">
        <v>0</v>
      </c>
      <c r="J48" s="37">
        <v>231.92000000000002</v>
      </c>
      <c r="K48" s="37">
        <v>0</v>
      </c>
      <c r="L48" s="37">
        <v>206.44</v>
      </c>
      <c r="M48" s="37">
        <v>61.879999999999995</v>
      </c>
      <c r="N48" s="37">
        <v>0</v>
      </c>
      <c r="O48" s="37">
        <v>0</v>
      </c>
      <c r="P48" s="37">
        <v>56.68</v>
      </c>
      <c r="Q48" s="37">
        <v>0</v>
      </c>
      <c r="R48" s="37">
        <v>21.84</v>
      </c>
      <c r="S48" s="37">
        <v>0</v>
      </c>
      <c r="T48" s="37"/>
      <c r="U48" s="37"/>
      <c r="V48" s="37">
        <v>0</v>
      </c>
      <c r="W48" s="37">
        <v>0</v>
      </c>
      <c r="X48" s="37">
        <v>0</v>
      </c>
      <c r="Y48" s="37">
        <v>0</v>
      </c>
      <c r="Z48" s="37">
        <v>0</v>
      </c>
      <c r="AA48" s="37">
        <v>0</v>
      </c>
      <c r="AB48" s="37">
        <v>0</v>
      </c>
      <c r="AC48" s="121">
        <f t="shared" si="56"/>
        <v>11418.16</v>
      </c>
      <c r="AD48" s="37">
        <v>0</v>
      </c>
      <c r="AE48" s="37">
        <v>0</v>
      </c>
      <c r="AF48" s="37">
        <v>0</v>
      </c>
      <c r="AG48" s="37">
        <v>0</v>
      </c>
      <c r="AH48" s="37">
        <v>0</v>
      </c>
      <c r="AI48" s="37">
        <v>0</v>
      </c>
      <c r="AJ48" s="37">
        <v>295799.92</v>
      </c>
      <c r="AK48" s="37">
        <v>5254.08</v>
      </c>
      <c r="AL48" s="37">
        <v>4729786.3600000003</v>
      </c>
      <c r="AM48" s="37">
        <v>0</v>
      </c>
      <c r="AN48" s="37">
        <v>0</v>
      </c>
      <c r="AO48" s="37">
        <v>0</v>
      </c>
      <c r="AP48" s="37">
        <v>0</v>
      </c>
      <c r="AQ48" s="37">
        <v>472464.72000000003</v>
      </c>
      <c r="AR48" s="37"/>
      <c r="AS48" s="37"/>
      <c r="AT48" s="37">
        <v>358787.52</v>
      </c>
      <c r="AU48" s="37"/>
      <c r="AV48" s="37">
        <v>0</v>
      </c>
      <c r="AW48" s="37">
        <v>0</v>
      </c>
      <c r="AX48" s="37">
        <v>0</v>
      </c>
      <c r="AY48" s="37">
        <v>75808.72</v>
      </c>
      <c r="AZ48" s="37">
        <v>919772.88000000012</v>
      </c>
      <c r="BA48" s="37">
        <v>0</v>
      </c>
      <c r="BB48" s="37">
        <v>0</v>
      </c>
      <c r="BC48" s="37">
        <v>0</v>
      </c>
      <c r="BD48" s="37">
        <v>0</v>
      </c>
      <c r="BE48" s="37">
        <v>0</v>
      </c>
      <c r="BF48" s="37">
        <v>44802.16</v>
      </c>
      <c r="BG48" s="122">
        <f t="shared" ref="BG48:BG50" si="58">SUM(AD48:BF48)</f>
        <v>6902476.3599999994</v>
      </c>
      <c r="BH48" s="123">
        <f t="shared" ref="BH48:BH50" si="59">AC48+BG48</f>
        <v>6913894.5199999996</v>
      </c>
      <c r="BI48" s="37">
        <v>302625.5</v>
      </c>
      <c r="BJ48" s="124">
        <f t="shared" si="57"/>
        <v>6611269.0199999996</v>
      </c>
    </row>
    <row r="49" spans="1:64" ht="15.75">
      <c r="A49" s="128"/>
      <c r="B49" s="5"/>
      <c r="C49" s="37">
        <f>C47-C48</f>
        <v>7094.880000000001</v>
      </c>
      <c r="D49" s="37">
        <f t="shared" ref="D49:AB49" si="60">D47-D48</f>
        <v>653.31999999999971</v>
      </c>
      <c r="E49" s="37">
        <f t="shared" si="60"/>
        <v>576</v>
      </c>
      <c r="F49" s="37">
        <f t="shared" si="60"/>
        <v>850.56</v>
      </c>
      <c r="G49" s="37">
        <f t="shared" si="60"/>
        <v>303.84000000000003</v>
      </c>
      <c r="H49" s="37">
        <f t="shared" si="60"/>
        <v>0</v>
      </c>
      <c r="I49" s="37">
        <f t="shared" si="60"/>
        <v>0</v>
      </c>
      <c r="J49" s="37">
        <f t="shared" si="60"/>
        <v>214.07999999999998</v>
      </c>
      <c r="K49" s="37">
        <f t="shared" si="60"/>
        <v>0</v>
      </c>
      <c r="L49" s="37">
        <f t="shared" si="60"/>
        <v>190.56</v>
      </c>
      <c r="M49" s="37">
        <f t="shared" si="60"/>
        <v>57.120000000000005</v>
      </c>
      <c r="N49" s="37">
        <f t="shared" si="60"/>
        <v>0</v>
      </c>
      <c r="O49" s="37">
        <f t="shared" si="60"/>
        <v>0</v>
      </c>
      <c r="P49" s="37">
        <f t="shared" si="60"/>
        <v>52.32</v>
      </c>
      <c r="Q49" s="37">
        <f t="shared" si="60"/>
        <v>0</v>
      </c>
      <c r="R49" s="37">
        <f t="shared" si="60"/>
        <v>20.16</v>
      </c>
      <c r="S49" s="37">
        <f t="shared" si="60"/>
        <v>0</v>
      </c>
      <c r="T49" s="37">
        <f t="shared" si="60"/>
        <v>0</v>
      </c>
      <c r="U49" s="37">
        <f t="shared" si="60"/>
        <v>0</v>
      </c>
      <c r="V49" s="37">
        <f t="shared" si="60"/>
        <v>0</v>
      </c>
      <c r="W49" s="37">
        <f t="shared" si="60"/>
        <v>0</v>
      </c>
      <c r="X49" s="37">
        <f t="shared" si="60"/>
        <v>0</v>
      </c>
      <c r="Y49" s="37">
        <f t="shared" si="60"/>
        <v>0</v>
      </c>
      <c r="Z49" s="37">
        <f t="shared" si="60"/>
        <v>0</v>
      </c>
      <c r="AA49" s="37">
        <f t="shared" si="60"/>
        <v>0</v>
      </c>
      <c r="AB49" s="37">
        <f t="shared" si="60"/>
        <v>0</v>
      </c>
      <c r="AC49" s="121">
        <f t="shared" si="56"/>
        <v>10012.84</v>
      </c>
      <c r="AD49" s="37">
        <f>AD47-AD48</f>
        <v>0</v>
      </c>
      <c r="AE49" s="37">
        <f t="shared" ref="AE49:BF49" si="61">AE47-AE48</f>
        <v>0</v>
      </c>
      <c r="AF49" s="37">
        <f t="shared" si="61"/>
        <v>0</v>
      </c>
      <c r="AG49" s="37">
        <f t="shared" si="61"/>
        <v>0</v>
      </c>
      <c r="AH49" s="37">
        <f t="shared" si="61"/>
        <v>0</v>
      </c>
      <c r="AI49" s="37">
        <f t="shared" si="61"/>
        <v>0</v>
      </c>
      <c r="AJ49" s="37">
        <f t="shared" si="61"/>
        <v>-102123.91999999998</v>
      </c>
      <c r="AK49" s="37">
        <f t="shared" si="61"/>
        <v>4849.92</v>
      </c>
      <c r="AL49" s="37">
        <f t="shared" si="61"/>
        <v>1584413.6399999997</v>
      </c>
      <c r="AM49" s="37">
        <f t="shared" si="61"/>
        <v>0</v>
      </c>
      <c r="AN49" s="37">
        <f t="shared" si="61"/>
        <v>0</v>
      </c>
      <c r="AO49" s="37">
        <f t="shared" si="61"/>
        <v>0</v>
      </c>
      <c r="AP49" s="37">
        <f t="shared" si="61"/>
        <v>0</v>
      </c>
      <c r="AQ49" s="37">
        <f t="shared" si="61"/>
        <v>436121.27999999997</v>
      </c>
      <c r="AR49" s="37">
        <f t="shared" si="61"/>
        <v>0</v>
      </c>
      <c r="AS49" s="37">
        <f t="shared" si="61"/>
        <v>0</v>
      </c>
      <c r="AT49" s="37">
        <f t="shared" si="61"/>
        <v>212908.47999999998</v>
      </c>
      <c r="AU49" s="37">
        <f t="shared" si="61"/>
        <v>0</v>
      </c>
      <c r="AV49" s="37">
        <f t="shared" si="61"/>
        <v>0</v>
      </c>
      <c r="AW49" s="37">
        <f t="shared" si="61"/>
        <v>0</v>
      </c>
      <c r="AX49" s="37">
        <f t="shared" si="61"/>
        <v>0</v>
      </c>
      <c r="AY49" s="37">
        <f t="shared" si="61"/>
        <v>69977.279999999999</v>
      </c>
      <c r="AZ49" s="37">
        <f t="shared" si="61"/>
        <v>68021.119999999879</v>
      </c>
      <c r="BA49" s="37">
        <f t="shared" si="61"/>
        <v>0</v>
      </c>
      <c r="BB49" s="37">
        <f t="shared" si="61"/>
        <v>0</v>
      </c>
      <c r="BC49" s="37">
        <f t="shared" si="61"/>
        <v>0</v>
      </c>
      <c r="BD49" s="37">
        <f t="shared" si="61"/>
        <v>0</v>
      </c>
      <c r="BE49" s="37">
        <f t="shared" si="61"/>
        <v>0</v>
      </c>
      <c r="BF49" s="37">
        <f t="shared" si="61"/>
        <v>41355.839999999997</v>
      </c>
      <c r="BG49" s="122">
        <f t="shared" si="58"/>
        <v>2315523.6399999987</v>
      </c>
      <c r="BH49" s="123">
        <f t="shared" si="59"/>
        <v>2325536.4799999986</v>
      </c>
      <c r="BI49" s="38">
        <f>BI47-BI48</f>
        <v>302625.5</v>
      </c>
      <c r="BJ49" s="124">
        <f t="shared" si="57"/>
        <v>2022910.9799999986</v>
      </c>
    </row>
    <row r="50" spans="1:64" ht="15.75">
      <c r="A50" s="128"/>
      <c r="B50" s="12" t="s">
        <v>205</v>
      </c>
      <c r="C50" s="9">
        <f>IF('Upto Month Current'!$I$4="",0,'Upto Month Current'!$I$4)</f>
        <v>0</v>
      </c>
      <c r="D50" s="9">
        <f>IF('Upto Month Current'!$I$5="",0,'Upto Month Current'!$I$5)</f>
        <v>0</v>
      </c>
      <c r="E50" s="9">
        <f>IF('Upto Month Current'!$I$6="",0,'Upto Month Current'!$I$6)</f>
        <v>0</v>
      </c>
      <c r="F50" s="9">
        <f>IF('Upto Month Current'!$I$7="",0,'Upto Month Current'!$I$7)</f>
        <v>0</v>
      </c>
      <c r="G50" s="9">
        <f>IF('Upto Month Current'!$I$8="",0,'Upto Month Current'!$I$8)</f>
        <v>0</v>
      </c>
      <c r="H50" s="9">
        <f>IF('Upto Month Current'!$I$9="",0,'Upto Month Current'!$I$9)</f>
        <v>0</v>
      </c>
      <c r="I50" s="9">
        <f>IF('Upto Month Current'!$I$10="",0,'Upto Month Current'!$I$10)</f>
        <v>0</v>
      </c>
      <c r="J50" s="9">
        <f>IF('Upto Month Current'!$I$11="",0,'Upto Month Current'!$I$11)</f>
        <v>0</v>
      </c>
      <c r="K50" s="9">
        <f>IF('Upto Month Current'!$I$12="",0,'Upto Month Current'!$I$12)</f>
        <v>0</v>
      </c>
      <c r="L50" s="9">
        <f>IF('Upto Month Current'!$I$13="",0,'Upto Month Current'!$I$13)</f>
        <v>0</v>
      </c>
      <c r="M50" s="9">
        <f>IF('Upto Month Current'!$I$14="",0,'Upto Month Current'!$I$14)</f>
        <v>0</v>
      </c>
      <c r="N50" s="9">
        <f>IF('Upto Month Current'!$I$15="",0,'Upto Month Current'!$I$15)</f>
        <v>0</v>
      </c>
      <c r="O50" s="9">
        <f>IF('Upto Month Current'!$I$16="",0,'Upto Month Current'!$I$16)</f>
        <v>0</v>
      </c>
      <c r="P50" s="9">
        <f>IF('Upto Month Current'!$I$17="",0,'Upto Month Current'!$I$17)</f>
        <v>0</v>
      </c>
      <c r="Q50" s="9">
        <f>IF('Upto Month Current'!$I$18="",0,'Upto Month Current'!$I$18)</f>
        <v>0</v>
      </c>
      <c r="R50" s="9">
        <f>IF('Upto Month Current'!$I$21="",0,'Upto Month Current'!$I$21)</f>
        <v>0</v>
      </c>
      <c r="S50" s="9">
        <f>IF('Upto Month Current'!$I$26="",0,'Upto Month Current'!$I$26)</f>
        <v>0</v>
      </c>
      <c r="T50" s="9">
        <f>IF('Upto Month Current'!$I$27="",0,'Upto Month Current'!$I$27)</f>
        <v>0</v>
      </c>
      <c r="U50" s="9">
        <f>IF('Upto Month Current'!$I$30="",0,'Upto Month Current'!$I$30)</f>
        <v>0</v>
      </c>
      <c r="V50" s="9">
        <f>IF('Upto Month Current'!$I$35="",0,'Upto Month Current'!$I$35)</f>
        <v>0</v>
      </c>
      <c r="W50" s="9">
        <f>IF('Upto Month Current'!$I$39="",0,'Upto Month Current'!$I$39)</f>
        <v>0</v>
      </c>
      <c r="X50" s="9">
        <f>IF('Upto Month Current'!$I$40="",0,'Upto Month Current'!$I$40)</f>
        <v>0</v>
      </c>
      <c r="Y50" s="9">
        <f>IF('Upto Month Current'!$I$42="",0,'Upto Month Current'!$I$42)</f>
        <v>0</v>
      </c>
      <c r="Z50" s="9">
        <f>IF('Upto Month Current'!$I$43="",0,'Upto Month Current'!$I$43)</f>
        <v>0</v>
      </c>
      <c r="AA50" s="9">
        <f>IF('Upto Month Current'!$I$44="",0,'Upto Month Current'!$I$44)</f>
        <v>0</v>
      </c>
      <c r="AB50" s="9">
        <f>IF('Upto Month Current'!$I$51="",0,'Upto Month Current'!$I$51)</f>
        <v>0</v>
      </c>
      <c r="AC50" s="121">
        <f t="shared" si="56"/>
        <v>0</v>
      </c>
      <c r="AD50" s="9">
        <f>IF('Upto Month Current'!$I$19="",0,'Upto Month Current'!$I$19)</f>
        <v>0</v>
      </c>
      <c r="AE50" s="9">
        <f>IF('Upto Month Current'!$I$20="",0,'Upto Month Current'!$I$20)</f>
        <v>0</v>
      </c>
      <c r="AF50" s="9">
        <f>IF('Upto Month Current'!$I$22="",0,'Upto Month Current'!$I$22)</f>
        <v>0</v>
      </c>
      <c r="AG50" s="9">
        <f>IF('Upto Month Current'!$I$23="",0,'Upto Month Current'!$I$23)</f>
        <v>0</v>
      </c>
      <c r="AH50" s="9">
        <f>IF('Upto Month Current'!$I$24="",0,'Upto Month Current'!$I$24)</f>
        <v>0</v>
      </c>
      <c r="AI50" s="9">
        <f>IF('Upto Month Current'!$I$25="",0,'Upto Month Current'!$I$25)</f>
        <v>0</v>
      </c>
      <c r="AJ50" s="9">
        <f>IF('Upto Month Current'!$I$28="",0,'Upto Month Current'!$I$28)</f>
        <v>3126</v>
      </c>
      <c r="AK50" s="9">
        <f>IF('Upto Month Current'!$I$29="",0,'Upto Month Current'!$I$29)</f>
        <v>0</v>
      </c>
      <c r="AL50" s="9">
        <f>IF('Upto Month Current'!$I$31="",0,'Upto Month Current'!$I$31)</f>
        <v>2062863</v>
      </c>
      <c r="AM50" s="9">
        <f>IF('Upto Month Current'!$I$32="",0,'Upto Month Current'!$I$32)</f>
        <v>0</v>
      </c>
      <c r="AN50" s="9">
        <f>IF('Upto Month Current'!$I$33="",0,'Upto Month Current'!$I$33)</f>
        <v>0</v>
      </c>
      <c r="AO50" s="9">
        <f>IF('Upto Month Current'!$I$34="",0,'Upto Month Current'!$I$34)</f>
        <v>0</v>
      </c>
      <c r="AP50" s="9">
        <f>IF('Upto Month Current'!$I$36="",0,'Upto Month Current'!$I$36)</f>
        <v>0</v>
      </c>
      <c r="AQ50" s="9">
        <f>IF('Upto Month Current'!$I$37="",0,'Upto Month Current'!$I$37)</f>
        <v>12432</v>
      </c>
      <c r="AR50" s="9">
        <v>0</v>
      </c>
      <c r="AS50" s="9">
        <f>IF('Upto Month Current'!$I$38="",0,'Upto Month Current'!$I$38)</f>
        <v>0</v>
      </c>
      <c r="AT50" s="9">
        <f>IF('Upto Month Current'!$I$41="",0,'Upto Month Current'!$I$41)</f>
        <v>10513</v>
      </c>
      <c r="AU50" s="9">
        <v>0</v>
      </c>
      <c r="AV50" s="9">
        <f>IF('Upto Month Current'!$I$45="",0,'Upto Month Current'!$I$45)</f>
        <v>0</v>
      </c>
      <c r="AW50" s="9">
        <f>IF('Upto Month Current'!$I$46="",0,'Upto Month Current'!$I$46)</f>
        <v>0</v>
      </c>
      <c r="AX50" s="9">
        <f>IF('Upto Month Current'!$I$47="",0,'Upto Month Current'!$I$47)</f>
        <v>0</v>
      </c>
      <c r="AY50" s="9">
        <f>IF('Upto Month Current'!$I$49="",0,'Upto Month Current'!$I$49)</f>
        <v>0</v>
      </c>
      <c r="AZ50" s="9">
        <f>IF('Upto Month Current'!$I$50="",0,'Upto Month Current'!$I$50)</f>
        <v>363850</v>
      </c>
      <c r="BA50" s="9">
        <f>IF('Upto Month Current'!$I$52="",0,'Upto Month Current'!$I$52)</f>
        <v>0</v>
      </c>
      <c r="BB50" s="9">
        <f>IF('Upto Month Current'!$I$53="",0,'Upto Month Current'!$I$53)</f>
        <v>0</v>
      </c>
      <c r="BC50" s="9">
        <f>IF('Upto Month Current'!$I$54="",0,'Upto Month Current'!$I$54)</f>
        <v>0</v>
      </c>
      <c r="BD50" s="9">
        <f>IF('Upto Month Current'!$I$55="",0,'Upto Month Current'!$I$55)</f>
        <v>0</v>
      </c>
      <c r="BE50" s="9">
        <f>IF('Upto Month Current'!$I$56="",0,'Upto Month Current'!$I$56)</f>
        <v>0</v>
      </c>
      <c r="BF50" s="9">
        <f>IF('Upto Month Current'!$I$58="",0,'Upto Month Current'!$I$58)</f>
        <v>3439</v>
      </c>
      <c r="BG50" s="122">
        <f t="shared" si="58"/>
        <v>2456223</v>
      </c>
      <c r="BH50" s="123">
        <f t="shared" si="59"/>
        <v>2456223</v>
      </c>
      <c r="BI50" s="9">
        <f>IF('Upto Month Current'!$I$60="",0,'Upto Month Current'!$I$60)-'Upto Month Current'!I57</f>
        <v>107773</v>
      </c>
      <c r="BJ50" s="124">
        <f t="shared" si="57"/>
        <v>2348450</v>
      </c>
      <c r="BK50" s="99">
        <f>'Upto Month Current'!$I$61</f>
        <v>2348450</v>
      </c>
    </row>
    <row r="51" spans="1:64" ht="15.75">
      <c r="A51" s="128"/>
      <c r="B51" s="5" t="s">
        <v>203</v>
      </c>
      <c r="C51" s="126">
        <f t="shared" ref="C51:AH51" si="62">C50/C47</f>
        <v>0</v>
      </c>
      <c r="D51" s="126">
        <f t="shared" si="62"/>
        <v>0</v>
      </c>
      <c r="E51" s="126">
        <f t="shared" si="62"/>
        <v>0</v>
      </c>
      <c r="F51" s="126">
        <f t="shared" si="62"/>
        <v>0</v>
      </c>
      <c r="G51" s="126">
        <f t="shared" si="62"/>
        <v>0</v>
      </c>
      <c r="H51" s="126" t="e">
        <f t="shared" si="62"/>
        <v>#DIV/0!</v>
      </c>
      <c r="I51" s="126" t="e">
        <f t="shared" si="62"/>
        <v>#DIV/0!</v>
      </c>
      <c r="J51" s="126">
        <f t="shared" si="62"/>
        <v>0</v>
      </c>
      <c r="K51" s="126" t="e">
        <f t="shared" si="62"/>
        <v>#DIV/0!</v>
      </c>
      <c r="L51" s="126">
        <f t="shared" si="62"/>
        <v>0</v>
      </c>
      <c r="M51" s="126">
        <f t="shared" si="62"/>
        <v>0</v>
      </c>
      <c r="N51" s="126" t="e">
        <f t="shared" si="62"/>
        <v>#DIV/0!</v>
      </c>
      <c r="O51" s="126" t="e">
        <f t="shared" si="62"/>
        <v>#DIV/0!</v>
      </c>
      <c r="P51" s="126">
        <f t="shared" si="62"/>
        <v>0</v>
      </c>
      <c r="Q51" s="126" t="e">
        <f t="shared" si="62"/>
        <v>#DIV/0!</v>
      </c>
      <c r="R51" s="126">
        <f t="shared" si="62"/>
        <v>0</v>
      </c>
      <c r="S51" s="126" t="e">
        <f t="shared" si="62"/>
        <v>#DIV/0!</v>
      </c>
      <c r="T51" s="126" t="e">
        <f t="shared" si="62"/>
        <v>#DIV/0!</v>
      </c>
      <c r="U51" s="126" t="e">
        <f t="shared" si="62"/>
        <v>#DIV/0!</v>
      </c>
      <c r="V51" s="126" t="e">
        <f t="shared" si="62"/>
        <v>#DIV/0!</v>
      </c>
      <c r="W51" s="126" t="e">
        <f t="shared" si="62"/>
        <v>#DIV/0!</v>
      </c>
      <c r="X51" s="126" t="e">
        <f t="shared" si="62"/>
        <v>#DIV/0!</v>
      </c>
      <c r="Y51" s="126" t="e">
        <f t="shared" si="62"/>
        <v>#DIV/0!</v>
      </c>
      <c r="Z51" s="126" t="e">
        <f t="shared" si="62"/>
        <v>#DIV/0!</v>
      </c>
      <c r="AA51" s="126" t="e">
        <f t="shared" si="62"/>
        <v>#DIV/0!</v>
      </c>
      <c r="AB51" s="126" t="e">
        <f t="shared" si="62"/>
        <v>#DIV/0!</v>
      </c>
      <c r="AC51" s="126">
        <f t="shared" si="62"/>
        <v>0</v>
      </c>
      <c r="AD51" s="126" t="e">
        <f t="shared" si="62"/>
        <v>#DIV/0!</v>
      </c>
      <c r="AE51" s="126" t="e">
        <f t="shared" si="62"/>
        <v>#DIV/0!</v>
      </c>
      <c r="AF51" s="126" t="e">
        <f t="shared" si="62"/>
        <v>#DIV/0!</v>
      </c>
      <c r="AG51" s="126" t="e">
        <f t="shared" si="62"/>
        <v>#DIV/0!</v>
      </c>
      <c r="AH51" s="126" t="e">
        <f t="shared" si="62"/>
        <v>#DIV/0!</v>
      </c>
      <c r="AI51" s="126" t="e">
        <f t="shared" ref="AI51:BJ51" si="63">AI50/AI47</f>
        <v>#DIV/0!</v>
      </c>
      <c r="AJ51" s="126">
        <f t="shared" si="63"/>
        <v>1.6140358123876989E-2</v>
      </c>
      <c r="AK51" s="126">
        <f t="shared" si="63"/>
        <v>0</v>
      </c>
      <c r="AL51" s="126">
        <f t="shared" si="63"/>
        <v>0.32670219505242154</v>
      </c>
      <c r="AM51" s="126" t="e">
        <f t="shared" si="63"/>
        <v>#DIV/0!</v>
      </c>
      <c r="AN51" s="126" t="e">
        <f t="shared" si="63"/>
        <v>#DIV/0!</v>
      </c>
      <c r="AO51" s="126" t="e">
        <f t="shared" si="63"/>
        <v>#DIV/0!</v>
      </c>
      <c r="AP51" s="126" t="e">
        <f t="shared" si="63"/>
        <v>#DIV/0!</v>
      </c>
      <c r="AQ51" s="126">
        <f t="shared" si="63"/>
        <v>1.3682799426801645E-2</v>
      </c>
      <c r="AR51" s="126" t="e">
        <f t="shared" si="63"/>
        <v>#DIV/0!</v>
      </c>
      <c r="AS51" s="126" t="e">
        <f t="shared" si="63"/>
        <v>#DIV/0!</v>
      </c>
      <c r="AT51" s="126">
        <f t="shared" si="63"/>
        <v>1.8389143880663851E-2</v>
      </c>
      <c r="AU51" s="126" t="e">
        <f t="shared" si="63"/>
        <v>#DIV/0!</v>
      </c>
      <c r="AV51" s="126" t="e">
        <f t="shared" si="63"/>
        <v>#DIV/0!</v>
      </c>
      <c r="AW51" s="126" t="e">
        <f t="shared" si="63"/>
        <v>#DIV/0!</v>
      </c>
      <c r="AX51" s="126" t="e">
        <f t="shared" si="63"/>
        <v>#DIV/0!</v>
      </c>
      <c r="AY51" s="126">
        <f t="shared" si="63"/>
        <v>0</v>
      </c>
      <c r="AZ51" s="126">
        <f t="shared" si="63"/>
        <v>0.36834603166247215</v>
      </c>
      <c r="BA51" s="126" t="e">
        <f t="shared" si="63"/>
        <v>#DIV/0!</v>
      </c>
      <c r="BB51" s="126" t="e">
        <f t="shared" si="63"/>
        <v>#DIV/0!</v>
      </c>
      <c r="BC51" s="126" t="e">
        <f t="shared" si="63"/>
        <v>#DIV/0!</v>
      </c>
      <c r="BD51" s="126" t="e">
        <f t="shared" si="63"/>
        <v>#DIV/0!</v>
      </c>
      <c r="BE51" s="126" t="e">
        <f t="shared" si="63"/>
        <v>#DIV/0!</v>
      </c>
      <c r="BF51" s="126">
        <f t="shared" si="63"/>
        <v>3.991503981058056E-2</v>
      </c>
      <c r="BG51" s="126">
        <f t="shared" si="63"/>
        <v>0.26645942720763721</v>
      </c>
      <c r="BH51" s="126">
        <f t="shared" si="63"/>
        <v>0.2658413705346141</v>
      </c>
      <c r="BI51" s="126">
        <f t="shared" si="63"/>
        <v>0.17806331588051899</v>
      </c>
      <c r="BJ51" s="126">
        <f t="shared" si="63"/>
        <v>0.27199456115114579</v>
      </c>
    </row>
    <row r="52" spans="1:64" ht="15.75">
      <c r="A52" s="128"/>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6"/>
      <c r="AD52" s="5"/>
      <c r="AE52" s="5"/>
      <c r="AF52" s="5"/>
      <c r="AG52" s="5"/>
      <c r="AH52" s="5"/>
      <c r="AI52" s="5"/>
      <c r="AJ52" s="5"/>
      <c r="AK52" s="5"/>
      <c r="AL52" s="5"/>
      <c r="AM52" s="5"/>
      <c r="AN52" s="5"/>
      <c r="AO52" s="5"/>
      <c r="AP52" s="5"/>
      <c r="AQ52" s="5"/>
      <c r="AR52" s="5"/>
      <c r="AS52" s="5"/>
      <c r="AT52" s="5"/>
      <c r="AU52" s="5"/>
      <c r="AV52" s="6"/>
      <c r="AW52" s="5"/>
      <c r="AX52" s="5"/>
      <c r="AY52" s="5"/>
      <c r="AZ52" s="5"/>
      <c r="BA52" s="5"/>
      <c r="BB52" s="5"/>
      <c r="BC52" s="5"/>
      <c r="BD52" s="5"/>
      <c r="BE52" s="5"/>
      <c r="BF52" s="5"/>
      <c r="BG52" s="6"/>
      <c r="BH52" s="44"/>
      <c r="BI52" s="5"/>
      <c r="BJ52" s="48"/>
    </row>
    <row r="53" spans="1:64" ht="15.75">
      <c r="A53" s="15" t="s">
        <v>136</v>
      </c>
      <c r="B53" s="11" t="s">
        <v>207</v>
      </c>
      <c r="C53" s="120">
        <v>883399</v>
      </c>
      <c r="D53" s="120">
        <v>142934</v>
      </c>
      <c r="E53" s="120">
        <v>38046</v>
      </c>
      <c r="F53" s="120">
        <v>69125</v>
      </c>
      <c r="G53" s="120">
        <v>63472</v>
      </c>
      <c r="H53" s="120">
        <v>0</v>
      </c>
      <c r="I53" s="120">
        <v>0</v>
      </c>
      <c r="J53" s="120">
        <v>0</v>
      </c>
      <c r="K53" s="120">
        <v>140</v>
      </c>
      <c r="L53" s="120">
        <v>1475</v>
      </c>
      <c r="M53" s="120">
        <v>62817</v>
      </c>
      <c r="N53" s="120">
        <v>5764</v>
      </c>
      <c r="O53" s="120">
        <v>2053</v>
      </c>
      <c r="P53" s="120">
        <v>8187</v>
      </c>
      <c r="Q53" s="120">
        <v>0</v>
      </c>
      <c r="R53" s="120">
        <v>977</v>
      </c>
      <c r="S53" s="120">
        <v>762685</v>
      </c>
      <c r="T53" s="120">
        <v>1003547</v>
      </c>
      <c r="U53" s="120">
        <v>0</v>
      </c>
      <c r="V53" s="120">
        <v>0</v>
      </c>
      <c r="W53" s="120">
        <v>0</v>
      </c>
      <c r="X53" s="120">
        <v>0</v>
      </c>
      <c r="Y53" s="120">
        <v>208</v>
      </c>
      <c r="Z53" s="120">
        <v>14</v>
      </c>
      <c r="AA53" s="120">
        <v>228</v>
      </c>
      <c r="AB53" s="120">
        <v>0</v>
      </c>
      <c r="AC53" s="121">
        <f t="shared" ref="AC53:AC56" si="64">SUM(C53:AB53)</f>
        <v>3045071</v>
      </c>
      <c r="AD53" s="120">
        <v>1656</v>
      </c>
      <c r="AE53" s="120">
        <v>98</v>
      </c>
      <c r="AF53" s="120">
        <v>1228</v>
      </c>
      <c r="AG53" s="120">
        <v>0</v>
      </c>
      <c r="AH53" s="120">
        <v>0</v>
      </c>
      <c r="AI53" s="120">
        <v>18</v>
      </c>
      <c r="AJ53" s="120">
        <v>5577</v>
      </c>
      <c r="AK53" s="120">
        <v>222330</v>
      </c>
      <c r="AL53" s="120">
        <v>186651</v>
      </c>
      <c r="AM53" s="120">
        <v>0</v>
      </c>
      <c r="AN53" s="120">
        <v>324102</v>
      </c>
      <c r="AO53" s="120">
        <v>0</v>
      </c>
      <c r="AP53" s="120">
        <v>0</v>
      </c>
      <c r="AQ53" s="120">
        <v>0</v>
      </c>
      <c r="AR53" s="120">
        <v>0</v>
      </c>
      <c r="AS53" s="120">
        <v>0</v>
      </c>
      <c r="AT53" s="120">
        <v>0</v>
      </c>
      <c r="AU53" s="120">
        <v>0</v>
      </c>
      <c r="AV53" s="120">
        <v>271</v>
      </c>
      <c r="AW53" s="120">
        <v>245</v>
      </c>
      <c r="AX53" s="120">
        <v>590</v>
      </c>
      <c r="AY53" s="120">
        <v>0</v>
      </c>
      <c r="AZ53" s="120">
        <v>0</v>
      </c>
      <c r="BA53" s="120">
        <v>0</v>
      </c>
      <c r="BB53" s="120">
        <v>21251</v>
      </c>
      <c r="BC53" s="120">
        <v>21251</v>
      </c>
      <c r="BD53" s="120">
        <v>179</v>
      </c>
      <c r="BE53" s="120">
        <v>1881</v>
      </c>
      <c r="BF53" s="120">
        <v>-103136</v>
      </c>
      <c r="BG53" s="122">
        <f>SUM(AD53:BF53)</f>
        <v>684192</v>
      </c>
      <c r="BH53" s="123">
        <f>AC53+BG53</f>
        <v>3729263</v>
      </c>
      <c r="BI53" s="96">
        <v>100</v>
      </c>
      <c r="BJ53" s="124">
        <f t="shared" ref="BJ53:BJ56" si="65">BH53-BI53</f>
        <v>3729163</v>
      </c>
    </row>
    <row r="54" spans="1:64" ht="15.75">
      <c r="A54" s="128" t="s">
        <v>136</v>
      </c>
      <c r="B54" s="5" t="s">
        <v>204</v>
      </c>
      <c r="C54" s="37">
        <v>459367.48</v>
      </c>
      <c r="D54" s="37">
        <v>113709.95999999999</v>
      </c>
      <c r="E54" s="37">
        <v>0</v>
      </c>
      <c r="F54" s="37">
        <v>35945</v>
      </c>
      <c r="G54" s="37">
        <v>33005.440000000002</v>
      </c>
      <c r="H54" s="37">
        <v>0</v>
      </c>
      <c r="I54" s="37">
        <v>0</v>
      </c>
      <c r="J54" s="37">
        <v>0</v>
      </c>
      <c r="K54" s="37">
        <v>72.800000000000011</v>
      </c>
      <c r="L54" s="37">
        <v>767</v>
      </c>
      <c r="M54" s="37">
        <v>32664.840000000004</v>
      </c>
      <c r="N54" s="37">
        <v>2997.2799999999997</v>
      </c>
      <c r="O54" s="37">
        <v>1067.56</v>
      </c>
      <c r="P54" s="37">
        <v>5822.4400000000005</v>
      </c>
      <c r="Q54" s="37">
        <v>0</v>
      </c>
      <c r="R54" s="37">
        <v>1677</v>
      </c>
      <c r="S54" s="37">
        <v>396596.19999999995</v>
      </c>
      <c r="T54" s="37">
        <v>521844.44000000006</v>
      </c>
      <c r="U54" s="37"/>
      <c r="V54" s="37">
        <v>0</v>
      </c>
      <c r="W54" s="37">
        <v>0</v>
      </c>
      <c r="X54" s="37">
        <v>0</v>
      </c>
      <c r="Y54" s="37">
        <v>108.16</v>
      </c>
      <c r="Z54" s="37">
        <v>7.2800000000000011</v>
      </c>
      <c r="AA54" s="37">
        <v>118.56000000000003</v>
      </c>
      <c r="AB54" s="37">
        <v>0</v>
      </c>
      <c r="AC54" s="121">
        <f t="shared" si="64"/>
        <v>1605771.44</v>
      </c>
      <c r="AD54" s="37">
        <v>3857.88</v>
      </c>
      <c r="AE54" s="37">
        <v>50.960000000000008</v>
      </c>
      <c r="AF54" s="37">
        <v>638.56000000000006</v>
      </c>
      <c r="AG54" s="37">
        <v>0</v>
      </c>
      <c r="AH54" s="37">
        <v>0</v>
      </c>
      <c r="AI54" s="37">
        <v>9.36</v>
      </c>
      <c r="AJ54" s="37">
        <v>2900.04</v>
      </c>
      <c r="AK54" s="37">
        <v>115611.6</v>
      </c>
      <c r="AL54" s="37">
        <v>97058.52</v>
      </c>
      <c r="AM54" s="37">
        <v>0</v>
      </c>
      <c r="AN54" s="37">
        <v>168533.04</v>
      </c>
      <c r="AO54" s="37">
        <v>0</v>
      </c>
      <c r="AP54" s="37">
        <v>0</v>
      </c>
      <c r="AQ54" s="37">
        <v>0</v>
      </c>
      <c r="AR54" s="37"/>
      <c r="AS54" s="37"/>
      <c r="AT54" s="37">
        <v>0</v>
      </c>
      <c r="AU54" s="37"/>
      <c r="AV54" s="37">
        <v>140.92000000000002</v>
      </c>
      <c r="AW54" s="37">
        <v>127.4</v>
      </c>
      <c r="AX54" s="37">
        <v>306.8</v>
      </c>
      <c r="AY54" s="37">
        <v>0</v>
      </c>
      <c r="AZ54" s="37">
        <v>0</v>
      </c>
      <c r="BA54" s="37">
        <v>0</v>
      </c>
      <c r="BB54" s="37">
        <v>11050.52</v>
      </c>
      <c r="BC54" s="37">
        <v>11050.52</v>
      </c>
      <c r="BD54" s="37">
        <v>93.079999999999984</v>
      </c>
      <c r="BE54" s="37">
        <v>978.12000000000012</v>
      </c>
      <c r="BF54" s="37">
        <v>-53630.720000000016</v>
      </c>
      <c r="BG54" s="122">
        <f t="shared" ref="BG54:BG56" si="66">SUM(AD54:BF54)</f>
        <v>358776.60000000003</v>
      </c>
      <c r="BH54" s="123">
        <f t="shared" ref="BH54:BH56" si="67">AC54+BG54</f>
        <v>1964548.04</v>
      </c>
      <c r="BI54" s="11">
        <v>50.000000000000007</v>
      </c>
      <c r="BJ54" s="124">
        <f t="shared" si="65"/>
        <v>1964498.04</v>
      </c>
    </row>
    <row r="55" spans="1:64" ht="15.75">
      <c r="A55" s="128"/>
      <c r="B55" s="5"/>
      <c r="C55" s="37">
        <f>C53-C54</f>
        <v>424031.52</v>
      </c>
      <c r="D55" s="37">
        <f t="shared" ref="D55:AB55" si="68">D53-D54</f>
        <v>29224.040000000008</v>
      </c>
      <c r="E55" s="37">
        <f t="shared" si="68"/>
        <v>38046</v>
      </c>
      <c r="F55" s="37">
        <f t="shared" si="68"/>
        <v>33180</v>
      </c>
      <c r="G55" s="37">
        <f t="shared" si="68"/>
        <v>30466.559999999998</v>
      </c>
      <c r="H55" s="37">
        <f t="shared" si="68"/>
        <v>0</v>
      </c>
      <c r="I55" s="37">
        <f t="shared" si="68"/>
        <v>0</v>
      </c>
      <c r="J55" s="37">
        <f t="shared" si="68"/>
        <v>0</v>
      </c>
      <c r="K55" s="37">
        <f t="shared" si="68"/>
        <v>67.199999999999989</v>
      </c>
      <c r="L55" s="37">
        <f t="shared" si="68"/>
        <v>708</v>
      </c>
      <c r="M55" s="37">
        <f t="shared" si="68"/>
        <v>30152.159999999996</v>
      </c>
      <c r="N55" s="37">
        <f t="shared" si="68"/>
        <v>2766.7200000000003</v>
      </c>
      <c r="O55" s="37">
        <f t="shared" si="68"/>
        <v>985.44</v>
      </c>
      <c r="P55" s="37">
        <f t="shared" si="68"/>
        <v>2364.5599999999995</v>
      </c>
      <c r="Q55" s="37">
        <f t="shared" si="68"/>
        <v>0</v>
      </c>
      <c r="R55" s="37">
        <f t="shared" si="68"/>
        <v>-700</v>
      </c>
      <c r="S55" s="37">
        <f t="shared" si="68"/>
        <v>366088.80000000005</v>
      </c>
      <c r="T55" s="37">
        <f t="shared" si="68"/>
        <v>481702.55999999994</v>
      </c>
      <c r="U55" s="37">
        <f t="shared" si="68"/>
        <v>0</v>
      </c>
      <c r="V55" s="37">
        <f t="shared" si="68"/>
        <v>0</v>
      </c>
      <c r="W55" s="37">
        <f t="shared" si="68"/>
        <v>0</v>
      </c>
      <c r="X55" s="37">
        <f t="shared" si="68"/>
        <v>0</v>
      </c>
      <c r="Y55" s="37">
        <f t="shared" si="68"/>
        <v>99.84</v>
      </c>
      <c r="Z55" s="37">
        <f t="shared" si="68"/>
        <v>6.7199999999999989</v>
      </c>
      <c r="AA55" s="37">
        <f t="shared" si="68"/>
        <v>109.43999999999997</v>
      </c>
      <c r="AB55" s="37">
        <f t="shared" si="68"/>
        <v>0</v>
      </c>
      <c r="AC55" s="121">
        <f t="shared" si="64"/>
        <v>1439299.56</v>
      </c>
      <c r="AD55" s="37">
        <f>AD53-AD54</f>
        <v>-2201.88</v>
      </c>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122">
        <f t="shared" si="66"/>
        <v>-2201.88</v>
      </c>
      <c r="BH55" s="123">
        <f t="shared" si="67"/>
        <v>1437097.6800000002</v>
      </c>
      <c r="BI55" s="38">
        <f>BI53-BI54</f>
        <v>49.999999999999993</v>
      </c>
      <c r="BJ55" s="124">
        <f t="shared" si="65"/>
        <v>1437047.6800000002</v>
      </c>
    </row>
    <row r="56" spans="1:64" ht="15.75">
      <c r="A56" s="128"/>
      <c r="B56" s="12" t="s">
        <v>205</v>
      </c>
      <c r="C56" s="9">
        <f>IF('Upto Month Current'!$J$4="",0,'Upto Month Current'!$J$4)</f>
        <v>105676</v>
      </c>
      <c r="D56" s="9">
        <f>IF('Upto Month Current'!$J$5="",0,'Upto Month Current'!$J$5)</f>
        <v>48704</v>
      </c>
      <c r="E56" s="9">
        <f>IF('Upto Month Current'!$J$6="",0,'Upto Month Current'!$J$6)</f>
        <v>3848</v>
      </c>
      <c r="F56" s="9">
        <f>IF('Upto Month Current'!$J$7="",0,'Upto Month Current'!$J$7)</f>
        <v>10738</v>
      </c>
      <c r="G56" s="9">
        <f>IF('Upto Month Current'!$J$8="",0,'Upto Month Current'!$J$8)</f>
        <v>6192</v>
      </c>
      <c r="H56" s="9">
        <f>IF('Upto Month Current'!$J$9="",0,'Upto Month Current'!$J$9)</f>
        <v>0</v>
      </c>
      <c r="I56" s="9">
        <f>IF('Upto Month Current'!$J$10="",0,'Upto Month Current'!$J$10)</f>
        <v>0</v>
      </c>
      <c r="J56" s="9">
        <f>IF('Upto Month Current'!$J$11="",0,'Upto Month Current'!$J$11)</f>
        <v>11</v>
      </c>
      <c r="K56" s="9">
        <f>IF('Upto Month Current'!$J$12="",0,'Upto Month Current'!$J$12)</f>
        <v>0</v>
      </c>
      <c r="L56" s="9">
        <f>IF('Upto Month Current'!$J$13="",0,'Upto Month Current'!$J$13)</f>
        <v>434</v>
      </c>
      <c r="M56" s="9">
        <f>IF('Upto Month Current'!$J$14="",0,'Upto Month Current'!$J$14)</f>
        <v>6456</v>
      </c>
      <c r="N56" s="9">
        <f>IF('Upto Month Current'!$J$15="",0,'Upto Month Current'!$J$15)</f>
        <v>5471</v>
      </c>
      <c r="O56" s="9">
        <f>IF('Upto Month Current'!$J$16="",0,'Upto Month Current'!$J$16)</f>
        <v>931</v>
      </c>
      <c r="P56" s="9">
        <f>IF('Upto Month Current'!$J$17="",0,'Upto Month Current'!$J$17)</f>
        <v>3317</v>
      </c>
      <c r="Q56" s="9">
        <f>IF('Upto Month Current'!$J$18="",0,'Upto Month Current'!$J$18)</f>
        <v>0</v>
      </c>
      <c r="R56" s="9">
        <f>IF('Upto Month Current'!$J$21="",0,'Upto Month Current'!$J$21)</f>
        <v>561</v>
      </c>
      <c r="S56" s="9">
        <f>IF('Upto Month Current'!$J$26="",0,'Upto Month Current'!$J$26)</f>
        <v>190251</v>
      </c>
      <c r="T56" s="9">
        <f>IF('Upto Month Current'!$J$27="",0,'Upto Month Current'!$J$27)</f>
        <v>347186</v>
      </c>
      <c r="U56" s="9">
        <f>IF('Upto Month Current'!$J$30="",0,'Upto Month Current'!$J$30)</f>
        <v>0</v>
      </c>
      <c r="V56" s="9">
        <f>IF('Upto Month Current'!$J$35="",0,'Upto Month Current'!$J$35)</f>
        <v>0</v>
      </c>
      <c r="W56" s="9">
        <f>IF('Upto Month Current'!$J$39="",0,'Upto Month Current'!$J$39)</f>
        <v>0</v>
      </c>
      <c r="X56" s="9">
        <f>IF('Upto Month Current'!$J$40="",0,'Upto Month Current'!$J$40)</f>
        <v>0</v>
      </c>
      <c r="Y56" s="9">
        <f>IF('Upto Month Current'!$J$42="",0,'Upto Month Current'!$J$42)</f>
        <v>0</v>
      </c>
      <c r="Z56" s="9">
        <f>IF('Upto Month Current'!$J$43="",0,'Upto Month Current'!$J$43)</f>
        <v>0</v>
      </c>
      <c r="AA56" s="9">
        <f>IF('Upto Month Current'!$J$44="",0,'Upto Month Current'!$J$44)</f>
        <v>0</v>
      </c>
      <c r="AB56" s="9">
        <f>IF('Upto Month Current'!$J$51="",0,'Upto Month Current'!$J$51)</f>
        <v>0</v>
      </c>
      <c r="AC56" s="121">
        <f t="shared" si="64"/>
        <v>729776</v>
      </c>
      <c r="AD56" s="9">
        <f>IF('Upto Month Current'!$J$19="",0,'Upto Month Current'!$J$19)</f>
        <v>455</v>
      </c>
      <c r="AE56" s="9">
        <f>IF('Upto Month Current'!$J$20="",0,'Upto Month Current'!$J$20)</f>
        <v>4</v>
      </c>
      <c r="AF56" s="9">
        <f>IF('Upto Month Current'!$J$22="",0,'Upto Month Current'!$J$22)</f>
        <v>687</v>
      </c>
      <c r="AG56" s="9">
        <f>IF('Upto Month Current'!$J$23="",0,'Upto Month Current'!$J$23)</f>
        <v>0</v>
      </c>
      <c r="AH56" s="9">
        <f>IF('Upto Month Current'!$J$24="",0,'Upto Month Current'!$J$24)</f>
        <v>0</v>
      </c>
      <c r="AI56" s="9">
        <f>IF('Upto Month Current'!$J$25="",0,'Upto Month Current'!$J$25)</f>
        <v>119</v>
      </c>
      <c r="AJ56" s="9">
        <f>IF('Upto Month Current'!$J$28="",0,'Upto Month Current'!$J$28)</f>
        <v>157</v>
      </c>
      <c r="AK56" s="9">
        <f>IF('Upto Month Current'!$J$29="",0,'Upto Month Current'!$J$29)</f>
        <v>27603</v>
      </c>
      <c r="AL56" s="9">
        <f>IF('Upto Month Current'!$J$31="",0,'Upto Month Current'!$J$31)</f>
        <v>25039</v>
      </c>
      <c r="AM56" s="9">
        <f>IF('Upto Month Current'!$J$32="",0,'Upto Month Current'!$J$32)</f>
        <v>132</v>
      </c>
      <c r="AN56" s="9">
        <f>IF('Upto Month Current'!$J$33="",0,'Upto Month Current'!$J$33)</f>
        <v>74727</v>
      </c>
      <c r="AO56" s="9">
        <f>IF('Upto Month Current'!$J$34="",0,'Upto Month Current'!$J$34)</f>
        <v>0</v>
      </c>
      <c r="AP56" s="9">
        <f>IF('Upto Month Current'!$J$36="",0,'Upto Month Current'!$J$36)</f>
        <v>0</v>
      </c>
      <c r="AQ56" s="9">
        <f>IF('Upto Month Current'!$J$37="",0,'Upto Month Current'!$J$37)</f>
        <v>0</v>
      </c>
      <c r="AR56" s="9">
        <v>0</v>
      </c>
      <c r="AS56" s="9">
        <f>IF('Upto Month Current'!$J$38="",0,'Upto Month Current'!$J$38)</f>
        <v>0</v>
      </c>
      <c r="AT56" s="9">
        <f>IF('Upto Month Current'!$J$41="",0,'Upto Month Current'!$J$41)</f>
        <v>0</v>
      </c>
      <c r="AU56" s="9">
        <v>0</v>
      </c>
      <c r="AV56" s="9">
        <f>IF('Upto Month Current'!$J$45="",0,'Upto Month Current'!$J$45)</f>
        <v>0</v>
      </c>
      <c r="AW56" s="9">
        <f>IF('Upto Month Current'!$J$46="",0,'Upto Month Current'!$J$46)</f>
        <v>0</v>
      </c>
      <c r="AX56" s="9">
        <f>IF('Upto Month Current'!$J$47="",0,'Upto Month Current'!$J$47)</f>
        <v>83</v>
      </c>
      <c r="AY56" s="9">
        <f>IF('Upto Month Current'!$J$49="",0,'Upto Month Current'!$J$49)</f>
        <v>0</v>
      </c>
      <c r="AZ56" s="9">
        <f>IF('Upto Month Current'!$J$50="",0,'Upto Month Current'!$J$50)</f>
        <v>0</v>
      </c>
      <c r="BA56" s="9">
        <f>IF('Upto Month Current'!$J$52="",0,'Upto Month Current'!$J$52)</f>
        <v>0</v>
      </c>
      <c r="BB56" s="9">
        <f>IF('Upto Month Current'!$J$53="",0,'Upto Month Current'!$J$53)</f>
        <v>6598</v>
      </c>
      <c r="BC56" s="9">
        <f>IF('Upto Month Current'!$J$54="",0,'Upto Month Current'!$J$54)</f>
        <v>6598</v>
      </c>
      <c r="BD56" s="9">
        <f>IF('Upto Month Current'!$J$55="",0,'Upto Month Current'!$J$55)</f>
        <v>0</v>
      </c>
      <c r="BE56" s="9">
        <f>IF('Upto Month Current'!$J$56="",0,'Upto Month Current'!$J$56)</f>
        <v>1757</v>
      </c>
      <c r="BF56" s="9">
        <f>IF('Upto Month Current'!$J$58="",0,'Upto Month Current'!$J$58)</f>
        <v>4676</v>
      </c>
      <c r="BG56" s="122">
        <f t="shared" si="66"/>
        <v>148635</v>
      </c>
      <c r="BH56" s="123">
        <f t="shared" si="67"/>
        <v>878411</v>
      </c>
      <c r="BI56" s="9">
        <f>IF('Upto Month Current'!$J$60="",0,'Upto Month Current'!$J$60)</f>
        <v>0</v>
      </c>
      <c r="BJ56" s="124">
        <f t="shared" si="65"/>
        <v>878411</v>
      </c>
      <c r="BK56">
        <f>'Upto Month Current'!$J$61</f>
        <v>878411</v>
      </c>
      <c r="BL56" s="30"/>
    </row>
    <row r="57" spans="1:64" ht="15.75">
      <c r="A57" s="128"/>
      <c r="B57" s="5" t="s">
        <v>203</v>
      </c>
      <c r="C57" s="126">
        <f t="shared" ref="C57:AH57" si="69">C56/C53</f>
        <v>0.11962431472075472</v>
      </c>
      <c r="D57" s="126">
        <f t="shared" si="69"/>
        <v>0.34074467936250297</v>
      </c>
      <c r="E57" s="126">
        <f t="shared" si="69"/>
        <v>0.10114072438626925</v>
      </c>
      <c r="F57" s="126">
        <f t="shared" si="69"/>
        <v>0.15534177215189873</v>
      </c>
      <c r="G57" s="126">
        <f t="shared" si="69"/>
        <v>9.7554827325434842E-2</v>
      </c>
      <c r="H57" s="126" t="e">
        <f t="shared" si="69"/>
        <v>#DIV/0!</v>
      </c>
      <c r="I57" s="126" t="e">
        <f t="shared" si="69"/>
        <v>#DIV/0!</v>
      </c>
      <c r="J57" s="126" t="e">
        <f t="shared" si="69"/>
        <v>#DIV/0!</v>
      </c>
      <c r="K57" s="126">
        <f t="shared" si="69"/>
        <v>0</v>
      </c>
      <c r="L57" s="126">
        <f t="shared" si="69"/>
        <v>0.29423728813559324</v>
      </c>
      <c r="M57" s="126">
        <f t="shared" si="69"/>
        <v>0.10277472658675199</v>
      </c>
      <c r="N57" s="126">
        <f t="shared" si="69"/>
        <v>0.9491672449687717</v>
      </c>
      <c r="O57" s="126">
        <f t="shared" si="69"/>
        <v>0.45348270823185582</v>
      </c>
      <c r="P57" s="126">
        <f t="shared" si="69"/>
        <v>0.40515451325271773</v>
      </c>
      <c r="Q57" s="126" t="e">
        <f t="shared" si="69"/>
        <v>#DIV/0!</v>
      </c>
      <c r="R57" s="126">
        <f t="shared" si="69"/>
        <v>0.57420675537359267</v>
      </c>
      <c r="S57" s="126">
        <f t="shared" si="69"/>
        <v>0.2494489861476232</v>
      </c>
      <c r="T57" s="126">
        <f t="shared" si="69"/>
        <v>0.34595888383902301</v>
      </c>
      <c r="U57" s="126" t="e">
        <f t="shared" si="69"/>
        <v>#DIV/0!</v>
      </c>
      <c r="V57" s="126" t="e">
        <f t="shared" si="69"/>
        <v>#DIV/0!</v>
      </c>
      <c r="W57" s="126" t="e">
        <f t="shared" si="69"/>
        <v>#DIV/0!</v>
      </c>
      <c r="X57" s="126" t="e">
        <f t="shared" si="69"/>
        <v>#DIV/0!</v>
      </c>
      <c r="Y57" s="126">
        <f t="shared" si="69"/>
        <v>0</v>
      </c>
      <c r="Z57" s="126">
        <f t="shared" si="69"/>
        <v>0</v>
      </c>
      <c r="AA57" s="126">
        <f t="shared" si="69"/>
        <v>0</v>
      </c>
      <c r="AB57" s="126" t="e">
        <f t="shared" si="69"/>
        <v>#DIV/0!</v>
      </c>
      <c r="AC57" s="126">
        <f t="shared" si="69"/>
        <v>0.23965812291404701</v>
      </c>
      <c r="AD57" s="126">
        <f t="shared" si="69"/>
        <v>0.27475845410628019</v>
      </c>
      <c r="AE57" s="126">
        <f t="shared" si="69"/>
        <v>4.0816326530612242E-2</v>
      </c>
      <c r="AF57" s="126">
        <f t="shared" si="69"/>
        <v>0.55944625407166126</v>
      </c>
      <c r="AG57" s="126" t="e">
        <f t="shared" si="69"/>
        <v>#DIV/0!</v>
      </c>
      <c r="AH57" s="126" t="e">
        <f t="shared" si="69"/>
        <v>#DIV/0!</v>
      </c>
      <c r="AI57" s="126">
        <f t="shared" ref="AI57:BJ57" si="70">AI56/AI53</f>
        <v>6.6111111111111107</v>
      </c>
      <c r="AJ57" s="126">
        <f t="shared" si="70"/>
        <v>2.8151335843643537E-2</v>
      </c>
      <c r="AK57" s="126">
        <f t="shared" si="70"/>
        <v>0.12415328565645661</v>
      </c>
      <c r="AL57" s="126">
        <f t="shared" si="70"/>
        <v>0.13414875891369454</v>
      </c>
      <c r="AM57" s="126" t="e">
        <f t="shared" si="70"/>
        <v>#DIV/0!</v>
      </c>
      <c r="AN57" s="126">
        <f t="shared" si="70"/>
        <v>0.23056630320084417</v>
      </c>
      <c r="AO57" s="126" t="e">
        <f t="shared" si="70"/>
        <v>#DIV/0!</v>
      </c>
      <c r="AP57" s="126" t="e">
        <f t="shared" si="70"/>
        <v>#DIV/0!</v>
      </c>
      <c r="AQ57" s="126" t="e">
        <f t="shared" si="70"/>
        <v>#DIV/0!</v>
      </c>
      <c r="AR57" s="126" t="e">
        <f t="shared" si="70"/>
        <v>#DIV/0!</v>
      </c>
      <c r="AS57" s="126" t="e">
        <f t="shared" si="70"/>
        <v>#DIV/0!</v>
      </c>
      <c r="AT57" s="126" t="e">
        <f t="shared" si="70"/>
        <v>#DIV/0!</v>
      </c>
      <c r="AU57" s="126" t="e">
        <f t="shared" si="70"/>
        <v>#DIV/0!</v>
      </c>
      <c r="AV57" s="126">
        <f t="shared" si="70"/>
        <v>0</v>
      </c>
      <c r="AW57" s="126">
        <f t="shared" si="70"/>
        <v>0</v>
      </c>
      <c r="AX57" s="126">
        <f t="shared" si="70"/>
        <v>0.14067796610169492</v>
      </c>
      <c r="AY57" s="126" t="e">
        <f t="shared" si="70"/>
        <v>#DIV/0!</v>
      </c>
      <c r="AZ57" s="126" t="e">
        <f t="shared" si="70"/>
        <v>#DIV/0!</v>
      </c>
      <c r="BA57" s="126" t="e">
        <f t="shared" si="70"/>
        <v>#DIV/0!</v>
      </c>
      <c r="BB57" s="126">
        <f t="shared" si="70"/>
        <v>0.31047950684673664</v>
      </c>
      <c r="BC57" s="126">
        <f t="shared" si="70"/>
        <v>0.31047950684673664</v>
      </c>
      <c r="BD57" s="126">
        <f t="shared" si="70"/>
        <v>0</v>
      </c>
      <c r="BE57" s="126">
        <f t="shared" si="70"/>
        <v>0.93407761828814462</v>
      </c>
      <c r="BF57" s="126">
        <f t="shared" si="70"/>
        <v>-4.5338194228979209E-2</v>
      </c>
      <c r="BG57" s="126">
        <f t="shared" si="70"/>
        <v>0.2172416514662551</v>
      </c>
      <c r="BH57" s="126">
        <f t="shared" si="70"/>
        <v>0.23554546836734228</v>
      </c>
      <c r="BI57" s="126">
        <f t="shared" si="70"/>
        <v>0</v>
      </c>
      <c r="BJ57" s="126">
        <f t="shared" si="70"/>
        <v>0.23555178467661511</v>
      </c>
    </row>
    <row r="58" spans="1:64" ht="15.75">
      <c r="A58" s="128"/>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6"/>
      <c r="AD58" s="5"/>
      <c r="AE58" s="5"/>
      <c r="AF58" s="5"/>
      <c r="AG58" s="5"/>
      <c r="AH58" s="5"/>
      <c r="AI58" s="5"/>
      <c r="AJ58" s="5"/>
      <c r="AK58" s="5"/>
      <c r="AL58" s="5"/>
      <c r="AM58" s="5"/>
      <c r="AN58" s="5"/>
      <c r="AO58" s="5"/>
      <c r="AP58" s="5"/>
      <c r="AQ58" s="5"/>
      <c r="AR58" s="5"/>
      <c r="AS58" s="5"/>
      <c r="AT58" s="5"/>
      <c r="AU58" s="5"/>
      <c r="AV58" s="6"/>
      <c r="AW58" s="5"/>
      <c r="AX58" s="5"/>
      <c r="AY58" s="5"/>
      <c r="AZ58" s="5"/>
      <c r="BA58" s="5"/>
      <c r="BB58" s="5"/>
      <c r="BC58" s="5"/>
      <c r="BD58" s="5"/>
      <c r="BE58" s="5"/>
      <c r="BF58" s="5"/>
      <c r="BG58" s="6"/>
      <c r="BH58" s="44"/>
      <c r="BI58" s="5"/>
      <c r="BJ58" s="48"/>
    </row>
    <row r="59" spans="1:64" ht="15.75">
      <c r="A59" s="15" t="s">
        <v>39</v>
      </c>
      <c r="B59" s="11" t="s">
        <v>207</v>
      </c>
      <c r="C59" s="120">
        <v>1318464</v>
      </c>
      <c r="D59" s="120">
        <v>254933</v>
      </c>
      <c r="E59" s="120">
        <v>25165</v>
      </c>
      <c r="F59" s="120">
        <v>129237</v>
      </c>
      <c r="G59" s="120">
        <v>86315</v>
      </c>
      <c r="H59" s="120">
        <v>0</v>
      </c>
      <c r="I59" s="120">
        <v>0</v>
      </c>
      <c r="J59" s="120">
        <v>25054</v>
      </c>
      <c r="K59" s="120">
        <v>99</v>
      </c>
      <c r="L59" s="120">
        <v>1236</v>
      </c>
      <c r="M59" s="120">
        <v>114632</v>
      </c>
      <c r="N59" s="120">
        <v>725</v>
      </c>
      <c r="O59" s="120">
        <v>20208</v>
      </c>
      <c r="P59" s="120">
        <v>106115</v>
      </c>
      <c r="Q59" s="120">
        <v>0</v>
      </c>
      <c r="R59" s="120">
        <v>2984</v>
      </c>
      <c r="S59" s="120">
        <v>0</v>
      </c>
      <c r="T59" s="120">
        <v>0</v>
      </c>
      <c r="U59" s="120">
        <v>0</v>
      </c>
      <c r="V59" s="120">
        <v>0</v>
      </c>
      <c r="W59" s="120">
        <v>0</v>
      </c>
      <c r="X59" s="120">
        <v>0</v>
      </c>
      <c r="Y59" s="120">
        <v>1844</v>
      </c>
      <c r="Z59" s="120">
        <v>698</v>
      </c>
      <c r="AA59" s="120">
        <v>445</v>
      </c>
      <c r="AB59" s="120">
        <v>0</v>
      </c>
      <c r="AC59" s="121">
        <f t="shared" ref="AC59:AC62" si="71">SUM(C59:AB59)</f>
        <v>2088154</v>
      </c>
      <c r="AD59" s="120">
        <v>12137</v>
      </c>
      <c r="AE59" s="120">
        <v>75</v>
      </c>
      <c r="AF59" s="120">
        <v>390</v>
      </c>
      <c r="AG59" s="120">
        <v>0</v>
      </c>
      <c r="AH59" s="120">
        <v>0</v>
      </c>
      <c r="AI59" s="120">
        <v>3</v>
      </c>
      <c r="AJ59" s="120">
        <v>3681</v>
      </c>
      <c r="AK59" s="120">
        <v>10203</v>
      </c>
      <c r="AL59" s="120">
        <v>233</v>
      </c>
      <c r="AM59" s="120">
        <v>5</v>
      </c>
      <c r="AN59" s="120">
        <v>94631</v>
      </c>
      <c r="AO59" s="120">
        <v>194991</v>
      </c>
      <c r="AP59" s="120">
        <v>0</v>
      </c>
      <c r="AQ59" s="120">
        <v>0</v>
      </c>
      <c r="AR59" s="120">
        <v>0</v>
      </c>
      <c r="AS59" s="120">
        <v>0</v>
      </c>
      <c r="AT59" s="120">
        <v>0</v>
      </c>
      <c r="AU59" s="120">
        <v>0</v>
      </c>
      <c r="AV59" s="120">
        <v>1606</v>
      </c>
      <c r="AW59" s="120">
        <v>994</v>
      </c>
      <c r="AX59" s="120">
        <v>33</v>
      </c>
      <c r="AY59" s="120">
        <v>0</v>
      </c>
      <c r="AZ59" s="120">
        <v>0</v>
      </c>
      <c r="BA59" s="120">
        <v>0</v>
      </c>
      <c r="BB59" s="120">
        <v>3423</v>
      </c>
      <c r="BC59" s="120">
        <v>3423</v>
      </c>
      <c r="BD59" s="120">
        <v>61</v>
      </c>
      <c r="BE59" s="120">
        <v>55</v>
      </c>
      <c r="BF59" s="120">
        <f>952193-29100</f>
        <v>923093</v>
      </c>
      <c r="BG59" s="122">
        <f>SUM(AD59:BF59)</f>
        <v>1249037</v>
      </c>
      <c r="BH59" s="123">
        <f>AC59+BG59</f>
        <v>3337191</v>
      </c>
      <c r="BI59" s="96">
        <f>150019+41057</f>
        <v>191076</v>
      </c>
      <c r="BJ59" s="124">
        <f t="shared" ref="BJ59:BJ62" si="72">BH59-BI59</f>
        <v>3146115</v>
      </c>
    </row>
    <row r="60" spans="1:64" ht="15.75">
      <c r="A60" s="128">
        <v>12</v>
      </c>
      <c r="B60" s="5" t="s">
        <v>204</v>
      </c>
      <c r="C60" s="37">
        <v>685601.28000000003</v>
      </c>
      <c r="D60" s="37">
        <v>169715</v>
      </c>
      <c r="E60" s="37">
        <v>0</v>
      </c>
      <c r="F60" s="37">
        <v>67203.240000000005</v>
      </c>
      <c r="G60" s="37">
        <v>44883.799999999996</v>
      </c>
      <c r="H60" s="37">
        <v>0</v>
      </c>
      <c r="I60" s="37">
        <v>0</v>
      </c>
      <c r="J60" s="37">
        <v>13028.08</v>
      </c>
      <c r="K60" s="37">
        <v>51.480000000000004</v>
      </c>
      <c r="L60" s="37">
        <v>642.72</v>
      </c>
      <c r="M60" s="37">
        <v>59608.639999999999</v>
      </c>
      <c r="N60" s="37">
        <v>377</v>
      </c>
      <c r="O60" s="37">
        <v>10508.16</v>
      </c>
      <c r="P60" s="37">
        <v>55179.8</v>
      </c>
      <c r="Q60" s="37">
        <v>0</v>
      </c>
      <c r="R60" s="37">
        <v>4025.84</v>
      </c>
      <c r="S60" s="37">
        <v>0</v>
      </c>
      <c r="T60" s="37"/>
      <c r="U60" s="37"/>
      <c r="V60" s="37">
        <v>0</v>
      </c>
      <c r="W60" s="37">
        <v>0</v>
      </c>
      <c r="X60" s="37">
        <v>0</v>
      </c>
      <c r="Y60" s="37">
        <v>958.88</v>
      </c>
      <c r="Z60" s="37">
        <v>362.96000000000004</v>
      </c>
      <c r="AA60" s="37">
        <v>231.39999999999998</v>
      </c>
      <c r="AB60" s="37">
        <v>0</v>
      </c>
      <c r="AC60" s="121">
        <f t="shared" si="71"/>
        <v>1112378.2799999998</v>
      </c>
      <c r="AD60" s="37">
        <v>6311.24</v>
      </c>
      <c r="AE60" s="37">
        <v>39</v>
      </c>
      <c r="AF60" s="37">
        <v>202.79999999999998</v>
      </c>
      <c r="AG60" s="37">
        <v>0</v>
      </c>
      <c r="AH60" s="37">
        <v>0</v>
      </c>
      <c r="AI60" s="37">
        <v>1.56</v>
      </c>
      <c r="AJ60" s="37">
        <v>4427.28</v>
      </c>
      <c r="AK60" s="37">
        <v>5305.5599999999995</v>
      </c>
      <c r="AL60" s="37">
        <v>121.16</v>
      </c>
      <c r="AM60" s="37">
        <v>2.6</v>
      </c>
      <c r="AN60" s="37">
        <v>49208.12000000001</v>
      </c>
      <c r="AO60" s="37">
        <v>101395.32</v>
      </c>
      <c r="AP60" s="37">
        <v>0</v>
      </c>
      <c r="AQ60" s="37">
        <v>0</v>
      </c>
      <c r="AR60" s="37"/>
      <c r="AS60" s="37"/>
      <c r="AT60" s="37">
        <v>0</v>
      </c>
      <c r="AU60" s="37"/>
      <c r="AV60" s="37">
        <v>835.12000000000012</v>
      </c>
      <c r="AW60" s="37">
        <v>516.88</v>
      </c>
      <c r="AX60" s="37">
        <v>17.16</v>
      </c>
      <c r="AY60" s="37">
        <v>0</v>
      </c>
      <c r="AZ60" s="37">
        <v>0</v>
      </c>
      <c r="BA60" s="37">
        <v>0</v>
      </c>
      <c r="BB60" s="37">
        <v>1779.9600000000005</v>
      </c>
      <c r="BC60" s="37">
        <v>1779.9600000000005</v>
      </c>
      <c r="BD60" s="37">
        <v>31.72</v>
      </c>
      <c r="BE60" s="37">
        <v>28.6</v>
      </c>
      <c r="BF60" s="37">
        <v>550165.36</v>
      </c>
      <c r="BG60" s="122">
        <f t="shared" ref="BG60:BG62" si="73">SUM(AD60:BF60)</f>
        <v>722169.4</v>
      </c>
      <c r="BH60" s="123">
        <f t="shared" ref="BH60:BH62" si="74">AC60+BG60</f>
        <v>1834547.6799999997</v>
      </c>
      <c r="BI60" s="37">
        <v>95538</v>
      </c>
      <c r="BJ60" s="124">
        <f t="shared" si="72"/>
        <v>1739009.6799999997</v>
      </c>
    </row>
    <row r="61" spans="1:64" ht="15.75">
      <c r="A61" s="128"/>
      <c r="B61" s="5"/>
      <c r="C61" s="37">
        <f>C59-C60</f>
        <v>632862.71999999997</v>
      </c>
      <c r="D61" s="37">
        <f t="shared" ref="D61:AB61" si="75">D59-D60</f>
        <v>85218</v>
      </c>
      <c r="E61" s="37">
        <f t="shared" si="75"/>
        <v>25165</v>
      </c>
      <c r="F61" s="37">
        <f t="shared" si="75"/>
        <v>62033.759999999995</v>
      </c>
      <c r="G61" s="37">
        <f t="shared" si="75"/>
        <v>41431.200000000004</v>
      </c>
      <c r="H61" s="37">
        <f t="shared" si="75"/>
        <v>0</v>
      </c>
      <c r="I61" s="37">
        <f t="shared" si="75"/>
        <v>0</v>
      </c>
      <c r="J61" s="37">
        <f t="shared" si="75"/>
        <v>12025.92</v>
      </c>
      <c r="K61" s="37">
        <f t="shared" si="75"/>
        <v>47.519999999999996</v>
      </c>
      <c r="L61" s="37">
        <f t="shared" si="75"/>
        <v>593.28</v>
      </c>
      <c r="M61" s="37">
        <f t="shared" si="75"/>
        <v>55023.360000000001</v>
      </c>
      <c r="N61" s="37">
        <f t="shared" si="75"/>
        <v>348</v>
      </c>
      <c r="O61" s="37">
        <f t="shared" si="75"/>
        <v>9699.84</v>
      </c>
      <c r="P61" s="37">
        <f t="shared" si="75"/>
        <v>50935.199999999997</v>
      </c>
      <c r="Q61" s="37">
        <f t="shared" si="75"/>
        <v>0</v>
      </c>
      <c r="R61" s="37">
        <f t="shared" si="75"/>
        <v>-1041.8400000000001</v>
      </c>
      <c r="S61" s="37">
        <f t="shared" si="75"/>
        <v>0</v>
      </c>
      <c r="T61" s="37">
        <f t="shared" si="75"/>
        <v>0</v>
      </c>
      <c r="U61" s="37">
        <f t="shared" si="75"/>
        <v>0</v>
      </c>
      <c r="V61" s="37">
        <f t="shared" si="75"/>
        <v>0</v>
      </c>
      <c r="W61" s="37">
        <f t="shared" si="75"/>
        <v>0</v>
      </c>
      <c r="X61" s="37">
        <f t="shared" si="75"/>
        <v>0</v>
      </c>
      <c r="Y61" s="37">
        <f t="shared" si="75"/>
        <v>885.12</v>
      </c>
      <c r="Z61" s="37">
        <f t="shared" si="75"/>
        <v>335.03999999999996</v>
      </c>
      <c r="AA61" s="37">
        <f t="shared" si="75"/>
        <v>213.60000000000002</v>
      </c>
      <c r="AB61" s="37">
        <f t="shared" si="75"/>
        <v>0</v>
      </c>
      <c r="AC61" s="121">
        <f t="shared" si="71"/>
        <v>975775.72</v>
      </c>
      <c r="AD61" s="37">
        <f>AD59-AD60</f>
        <v>5825.76</v>
      </c>
      <c r="AE61" s="37">
        <f t="shared" ref="AE61:BF61" si="76">AE59-AE60</f>
        <v>36</v>
      </c>
      <c r="AF61" s="37">
        <f t="shared" si="76"/>
        <v>187.20000000000002</v>
      </c>
      <c r="AG61" s="37">
        <f t="shared" si="76"/>
        <v>0</v>
      </c>
      <c r="AH61" s="37">
        <f t="shared" si="76"/>
        <v>0</v>
      </c>
      <c r="AI61" s="37">
        <f t="shared" si="76"/>
        <v>1.44</v>
      </c>
      <c r="AJ61" s="37">
        <f t="shared" si="76"/>
        <v>-746.27999999999975</v>
      </c>
      <c r="AK61" s="37">
        <f t="shared" si="76"/>
        <v>4897.4400000000005</v>
      </c>
      <c r="AL61" s="37">
        <f t="shared" si="76"/>
        <v>111.84</v>
      </c>
      <c r="AM61" s="37">
        <f t="shared" si="76"/>
        <v>2.4</v>
      </c>
      <c r="AN61" s="37">
        <f t="shared" si="76"/>
        <v>45422.87999999999</v>
      </c>
      <c r="AO61" s="37">
        <f t="shared" si="76"/>
        <v>93595.68</v>
      </c>
      <c r="AP61" s="37">
        <f t="shared" si="76"/>
        <v>0</v>
      </c>
      <c r="AQ61" s="37">
        <f t="shared" si="76"/>
        <v>0</v>
      </c>
      <c r="AR61" s="37">
        <f t="shared" si="76"/>
        <v>0</v>
      </c>
      <c r="AS61" s="37">
        <f t="shared" si="76"/>
        <v>0</v>
      </c>
      <c r="AT61" s="37">
        <f t="shared" si="76"/>
        <v>0</v>
      </c>
      <c r="AU61" s="37">
        <f t="shared" si="76"/>
        <v>0</v>
      </c>
      <c r="AV61" s="37">
        <f t="shared" si="76"/>
        <v>770.87999999999988</v>
      </c>
      <c r="AW61" s="37">
        <f t="shared" si="76"/>
        <v>477.12</v>
      </c>
      <c r="AX61" s="37">
        <f t="shared" si="76"/>
        <v>15.84</v>
      </c>
      <c r="AY61" s="37">
        <f t="shared" si="76"/>
        <v>0</v>
      </c>
      <c r="AZ61" s="37">
        <f t="shared" si="76"/>
        <v>0</v>
      </c>
      <c r="BA61" s="37">
        <f t="shared" si="76"/>
        <v>0</v>
      </c>
      <c r="BB61" s="37">
        <f t="shared" si="76"/>
        <v>1643.0399999999995</v>
      </c>
      <c r="BC61" s="37">
        <f t="shared" si="76"/>
        <v>1643.0399999999995</v>
      </c>
      <c r="BD61" s="37">
        <f t="shared" si="76"/>
        <v>29.28</v>
      </c>
      <c r="BE61" s="37">
        <f t="shared" si="76"/>
        <v>26.4</v>
      </c>
      <c r="BF61" s="37">
        <f t="shared" si="76"/>
        <v>372927.64</v>
      </c>
      <c r="BG61" s="122">
        <f t="shared" si="73"/>
        <v>526867.6</v>
      </c>
      <c r="BH61" s="123">
        <f t="shared" si="74"/>
        <v>1502643.3199999998</v>
      </c>
      <c r="BI61" s="38">
        <f>BI59-BI60</f>
        <v>95538</v>
      </c>
      <c r="BJ61" s="124">
        <f t="shared" si="72"/>
        <v>1407105.3199999998</v>
      </c>
    </row>
    <row r="62" spans="1:64" ht="15.75">
      <c r="A62" s="128"/>
      <c r="B62" s="12" t="s">
        <v>205</v>
      </c>
      <c r="C62" s="9">
        <f>IF('Upto Month Current'!$K$4="",0,'Upto Month Current'!$K$4)</f>
        <v>261802</v>
      </c>
      <c r="D62" s="9">
        <f>IF('Upto Month Current'!$K$5="",0,'Upto Month Current'!$K$5)</f>
        <v>118057</v>
      </c>
      <c r="E62" s="9">
        <f>IF('Upto Month Current'!$K$6="",0,'Upto Month Current'!$K$6)</f>
        <v>3696</v>
      </c>
      <c r="F62" s="9">
        <f>IF('Upto Month Current'!$K$7="",0,'Upto Month Current'!$K$7)</f>
        <v>32298</v>
      </c>
      <c r="G62" s="9">
        <f>IF('Upto Month Current'!$K$8="",0,'Upto Month Current'!$K$8)</f>
        <v>15003</v>
      </c>
      <c r="H62" s="9">
        <f>IF('Upto Month Current'!$K$9="",0,'Upto Month Current'!$K$9)</f>
        <v>0</v>
      </c>
      <c r="I62" s="9">
        <f>IF('Upto Month Current'!$K$10="",0,'Upto Month Current'!$K$10)</f>
        <v>0</v>
      </c>
      <c r="J62" s="9">
        <f>IF('Upto Month Current'!$K$11="",0,'Upto Month Current'!$K$11)</f>
        <v>0</v>
      </c>
      <c r="K62" s="9">
        <f>IF('Upto Month Current'!$K$12="",0,'Upto Month Current'!$K$12)</f>
        <v>0</v>
      </c>
      <c r="L62" s="9">
        <f>IF('Upto Month Current'!$K$13="",0,'Upto Month Current'!$K$13)</f>
        <v>0</v>
      </c>
      <c r="M62" s="9">
        <f>IF('Upto Month Current'!$K$14="",0,'Upto Month Current'!$K$14)</f>
        <v>28060</v>
      </c>
      <c r="N62" s="9">
        <f>IF('Upto Month Current'!$K$15="",0,'Upto Month Current'!$K$15)</f>
        <v>59</v>
      </c>
      <c r="O62" s="9">
        <f>IF('Upto Month Current'!$K$16="",0,'Upto Month Current'!$K$16)</f>
        <v>2730</v>
      </c>
      <c r="P62" s="9">
        <f>IF('Upto Month Current'!$K$17="",0,'Upto Month Current'!$K$17)</f>
        <v>27921</v>
      </c>
      <c r="Q62" s="9">
        <f>IF('Upto Month Current'!$K$18="",0,'Upto Month Current'!$K$18)</f>
        <v>0</v>
      </c>
      <c r="R62" s="9">
        <f>IF('Upto Month Current'!$K$21="",0,'Upto Month Current'!$K$21)</f>
        <v>1272</v>
      </c>
      <c r="S62" s="9">
        <f>IF('Upto Month Current'!$K$26="",0,'Upto Month Current'!$K$26)</f>
        <v>0</v>
      </c>
      <c r="T62" s="9">
        <f>IF('Upto Month Current'!$K$27="",0,'Upto Month Current'!$K$27)</f>
        <v>0</v>
      </c>
      <c r="U62" s="9">
        <f>IF('Upto Month Current'!$K$30="",0,'Upto Month Current'!$K$30)</f>
        <v>0</v>
      </c>
      <c r="V62" s="9">
        <f>IF('Upto Month Current'!$K$35="",0,'Upto Month Current'!$K$35)</f>
        <v>0</v>
      </c>
      <c r="W62" s="9">
        <f>IF('Upto Month Current'!$K$39="",0,'Upto Month Current'!$K$39)</f>
        <v>0</v>
      </c>
      <c r="X62" s="9">
        <f>IF('Upto Month Current'!$K$40="",0,'Upto Month Current'!$K$40)</f>
        <v>0</v>
      </c>
      <c r="Y62" s="9">
        <f>IF('Upto Month Current'!$K$42="",0,'Upto Month Current'!$K$42)</f>
        <v>0</v>
      </c>
      <c r="Z62" s="9">
        <f>IF('Upto Month Current'!$K$43="",0,'Upto Month Current'!$K$43)</f>
        <v>0</v>
      </c>
      <c r="AA62" s="9">
        <f>IF('Upto Month Current'!$K$44="",0,'Upto Month Current'!$K$44)</f>
        <v>0</v>
      </c>
      <c r="AB62" s="9">
        <f>IF('Upto Month Current'!$K$51="",0,'Upto Month Current'!$K$51)</f>
        <v>0</v>
      </c>
      <c r="AC62" s="121">
        <f t="shared" si="71"/>
        <v>490898</v>
      </c>
      <c r="AD62" s="9">
        <f>IF('Upto Month Current'!$K$19="",0,'Upto Month Current'!$K$19)</f>
        <v>1342</v>
      </c>
      <c r="AE62" s="9">
        <f>IF('Upto Month Current'!$K$20="",0,'Upto Month Current'!$K$20)</f>
        <v>19</v>
      </c>
      <c r="AF62" s="9">
        <f>IF('Upto Month Current'!$K$22="",0,'Upto Month Current'!$K$22)</f>
        <v>0</v>
      </c>
      <c r="AG62" s="9">
        <f>IF('Upto Month Current'!$K$23="",0,'Upto Month Current'!$K$23)</f>
        <v>0</v>
      </c>
      <c r="AH62" s="9">
        <f>IF('Upto Month Current'!$K$24="",0,'Upto Month Current'!$K$24)</f>
        <v>0</v>
      </c>
      <c r="AI62" s="9">
        <f>IF('Upto Month Current'!$K$25="",0,'Upto Month Current'!$K$25)</f>
        <v>112</v>
      </c>
      <c r="AJ62" s="9">
        <f>IF('Upto Month Current'!$K$28="",0,'Upto Month Current'!$K$28)</f>
        <v>286</v>
      </c>
      <c r="AK62" s="9">
        <f>IF('Upto Month Current'!$K$29="",0,'Upto Month Current'!$K$29)</f>
        <v>4223</v>
      </c>
      <c r="AL62" s="9">
        <f>IF('Upto Month Current'!$K$31="",0,'Upto Month Current'!$K$31)</f>
        <v>0</v>
      </c>
      <c r="AM62" s="9">
        <f>IF('Upto Month Current'!$K$32="",0,'Upto Month Current'!$K$32)</f>
        <v>706</v>
      </c>
      <c r="AN62" s="9">
        <f>IF('Upto Month Current'!$K$33="",0,'Upto Month Current'!$K$33)</f>
        <v>12431</v>
      </c>
      <c r="AO62" s="9">
        <f>IF('Upto Month Current'!$K$34="",0,'Upto Month Current'!$K$34)</f>
        <v>0</v>
      </c>
      <c r="AP62" s="9">
        <f>IF('Upto Month Current'!$K$36="",0,'Upto Month Current'!$K$36)</f>
        <v>0</v>
      </c>
      <c r="AQ62" s="9">
        <f>IF('Upto Month Current'!$K$37="",0,'Upto Month Current'!$K$37)</f>
        <v>0</v>
      </c>
      <c r="AR62" s="9">
        <v>0</v>
      </c>
      <c r="AS62" s="9">
        <f>IF('Upto Month Current'!$K$38="",0,'Upto Month Current'!$K$38)</f>
        <v>0</v>
      </c>
      <c r="AT62" s="9">
        <f>IF('Upto Month Current'!$K$41="",0,'Upto Month Current'!$K$41)</f>
        <v>0</v>
      </c>
      <c r="AU62" s="9">
        <v>0</v>
      </c>
      <c r="AV62" s="9">
        <f>IF('Upto Month Current'!$K$45="",0,'Upto Month Current'!$K$45)</f>
        <v>467</v>
      </c>
      <c r="AW62" s="9">
        <f>IF('Upto Month Current'!$K$46="",0,'Upto Month Current'!$K$46)</f>
        <v>149</v>
      </c>
      <c r="AX62" s="9">
        <f>IF('Upto Month Current'!$K$47="",0,'Upto Month Current'!$K$47)</f>
        <v>0</v>
      </c>
      <c r="AY62" s="9">
        <f>IF('Upto Month Current'!$K$49="",0,'Upto Month Current'!$K$49)</f>
        <v>0</v>
      </c>
      <c r="AZ62" s="9">
        <f>IF('Upto Month Current'!$K$50="",0,'Upto Month Current'!$K$50)</f>
        <v>0</v>
      </c>
      <c r="BA62" s="9">
        <f>IF('Upto Month Current'!$K$52="",0,'Upto Month Current'!$K$52)</f>
        <v>0</v>
      </c>
      <c r="BB62" s="9">
        <f>IF('Upto Month Current'!$K$53="",0,'Upto Month Current'!$K$53)</f>
        <v>473</v>
      </c>
      <c r="BC62" s="9">
        <f>IF('Upto Month Current'!$K$54="",0,'Upto Month Current'!$K$54)</f>
        <v>473</v>
      </c>
      <c r="BD62" s="9">
        <f>IF('Upto Month Current'!$K$55="",0,'Upto Month Current'!$K$55)</f>
        <v>0</v>
      </c>
      <c r="BE62" s="9">
        <f>IF('Upto Month Current'!$K$56="",0,'Upto Month Current'!$K$56)</f>
        <v>647</v>
      </c>
      <c r="BF62" s="9">
        <f>IF('Upto Month Current'!$K$58="",0,'Upto Month Current'!$K$58)</f>
        <v>92111</v>
      </c>
      <c r="BG62" s="122">
        <f t="shared" si="73"/>
        <v>113439</v>
      </c>
      <c r="BH62" s="123">
        <f t="shared" si="74"/>
        <v>604337</v>
      </c>
      <c r="BI62" s="9">
        <f>IF('Upto Month Current'!$K$60="",0,'Upto Month Current'!$K$60)</f>
        <v>0</v>
      </c>
      <c r="BJ62" s="124">
        <f t="shared" si="72"/>
        <v>604337</v>
      </c>
      <c r="BK62">
        <f>'Upto Month Current'!$K$61</f>
        <v>604396</v>
      </c>
    </row>
    <row r="63" spans="1:64" ht="15.75">
      <c r="A63" s="128"/>
      <c r="B63" s="5" t="s">
        <v>203</v>
      </c>
      <c r="C63" s="126">
        <f t="shared" ref="C63:AH63" si="77">C62/C59</f>
        <v>0.19856590699480609</v>
      </c>
      <c r="D63" s="126">
        <f t="shared" si="77"/>
        <v>0.46309030215782188</v>
      </c>
      <c r="E63" s="126">
        <f t="shared" si="77"/>
        <v>0.14687065368567453</v>
      </c>
      <c r="F63" s="126">
        <f t="shared" si="77"/>
        <v>0.24991295062559485</v>
      </c>
      <c r="G63" s="126">
        <f t="shared" si="77"/>
        <v>0.17381683369055204</v>
      </c>
      <c r="H63" s="126" t="e">
        <f t="shared" si="77"/>
        <v>#DIV/0!</v>
      </c>
      <c r="I63" s="126" t="e">
        <f t="shared" si="77"/>
        <v>#DIV/0!</v>
      </c>
      <c r="J63" s="126">
        <f t="shared" si="77"/>
        <v>0</v>
      </c>
      <c r="K63" s="126">
        <f t="shared" si="77"/>
        <v>0</v>
      </c>
      <c r="L63" s="126">
        <f t="shared" si="77"/>
        <v>0</v>
      </c>
      <c r="M63" s="126">
        <f t="shared" si="77"/>
        <v>0.2447833065810594</v>
      </c>
      <c r="N63" s="126">
        <f t="shared" si="77"/>
        <v>8.137931034482758E-2</v>
      </c>
      <c r="O63" s="126">
        <f t="shared" si="77"/>
        <v>0.13509501187648457</v>
      </c>
      <c r="P63" s="126">
        <f t="shared" si="77"/>
        <v>0.26312019978325402</v>
      </c>
      <c r="Q63" s="126" t="e">
        <f t="shared" si="77"/>
        <v>#DIV/0!</v>
      </c>
      <c r="R63" s="126">
        <f t="shared" si="77"/>
        <v>0.42627345844504022</v>
      </c>
      <c r="S63" s="126" t="e">
        <f t="shared" si="77"/>
        <v>#DIV/0!</v>
      </c>
      <c r="T63" s="126" t="e">
        <f t="shared" si="77"/>
        <v>#DIV/0!</v>
      </c>
      <c r="U63" s="126" t="e">
        <f t="shared" si="77"/>
        <v>#DIV/0!</v>
      </c>
      <c r="V63" s="126" t="e">
        <f t="shared" si="77"/>
        <v>#DIV/0!</v>
      </c>
      <c r="W63" s="126" t="e">
        <f t="shared" si="77"/>
        <v>#DIV/0!</v>
      </c>
      <c r="X63" s="126" t="e">
        <f t="shared" si="77"/>
        <v>#DIV/0!</v>
      </c>
      <c r="Y63" s="126">
        <f t="shared" si="77"/>
        <v>0</v>
      </c>
      <c r="Z63" s="126">
        <f t="shared" si="77"/>
        <v>0</v>
      </c>
      <c r="AA63" s="126">
        <f t="shared" si="77"/>
        <v>0</v>
      </c>
      <c r="AB63" s="126" t="e">
        <f t="shared" si="77"/>
        <v>#DIV/0!</v>
      </c>
      <c r="AC63" s="126">
        <f t="shared" si="77"/>
        <v>0.23508706733315646</v>
      </c>
      <c r="AD63" s="126">
        <f t="shared" si="77"/>
        <v>0.11057098129686084</v>
      </c>
      <c r="AE63" s="126">
        <f t="shared" si="77"/>
        <v>0.25333333333333335</v>
      </c>
      <c r="AF63" s="126">
        <f t="shared" si="77"/>
        <v>0</v>
      </c>
      <c r="AG63" s="126" t="e">
        <f t="shared" si="77"/>
        <v>#DIV/0!</v>
      </c>
      <c r="AH63" s="126" t="e">
        <f t="shared" si="77"/>
        <v>#DIV/0!</v>
      </c>
      <c r="AI63" s="126">
        <f t="shared" ref="AI63:BJ63" si="78">AI62/AI59</f>
        <v>37.333333333333336</v>
      </c>
      <c r="AJ63" s="126">
        <f t="shared" si="78"/>
        <v>7.7696278185275747E-2</v>
      </c>
      <c r="AK63" s="126">
        <f t="shared" si="78"/>
        <v>0.41389787317455651</v>
      </c>
      <c r="AL63" s="126">
        <f t="shared" si="78"/>
        <v>0</v>
      </c>
      <c r="AM63" s="126">
        <f t="shared" si="78"/>
        <v>141.19999999999999</v>
      </c>
      <c r="AN63" s="126">
        <f t="shared" si="78"/>
        <v>0.13136287263159008</v>
      </c>
      <c r="AO63" s="126">
        <f t="shared" si="78"/>
        <v>0</v>
      </c>
      <c r="AP63" s="126" t="e">
        <f t="shared" si="78"/>
        <v>#DIV/0!</v>
      </c>
      <c r="AQ63" s="126" t="e">
        <f t="shared" si="78"/>
        <v>#DIV/0!</v>
      </c>
      <c r="AR63" s="126" t="e">
        <f t="shared" si="78"/>
        <v>#DIV/0!</v>
      </c>
      <c r="AS63" s="126" t="e">
        <f t="shared" si="78"/>
        <v>#DIV/0!</v>
      </c>
      <c r="AT63" s="126" t="e">
        <f t="shared" si="78"/>
        <v>#DIV/0!</v>
      </c>
      <c r="AU63" s="126" t="e">
        <f t="shared" si="78"/>
        <v>#DIV/0!</v>
      </c>
      <c r="AV63" s="126">
        <f t="shared" si="78"/>
        <v>0.29078455790784558</v>
      </c>
      <c r="AW63" s="126">
        <f t="shared" si="78"/>
        <v>0.14989939637826963</v>
      </c>
      <c r="AX63" s="126">
        <f t="shared" si="78"/>
        <v>0</v>
      </c>
      <c r="AY63" s="126" t="e">
        <f t="shared" si="78"/>
        <v>#DIV/0!</v>
      </c>
      <c r="AZ63" s="126" t="e">
        <f t="shared" si="78"/>
        <v>#DIV/0!</v>
      </c>
      <c r="BA63" s="126" t="e">
        <f t="shared" si="78"/>
        <v>#DIV/0!</v>
      </c>
      <c r="BB63" s="126">
        <f t="shared" si="78"/>
        <v>0.13818288051416885</v>
      </c>
      <c r="BC63" s="126">
        <f t="shared" si="78"/>
        <v>0.13818288051416885</v>
      </c>
      <c r="BD63" s="126">
        <f t="shared" si="78"/>
        <v>0</v>
      </c>
      <c r="BE63" s="126">
        <f t="shared" si="78"/>
        <v>11.763636363636364</v>
      </c>
      <c r="BF63" s="126">
        <f t="shared" si="78"/>
        <v>9.9785178741470248E-2</v>
      </c>
      <c r="BG63" s="126">
        <f t="shared" si="78"/>
        <v>9.0821168628311258E-2</v>
      </c>
      <c r="BH63" s="126">
        <f t="shared" si="78"/>
        <v>0.18109152278068591</v>
      </c>
      <c r="BI63" s="126">
        <f t="shared" si="78"/>
        <v>0</v>
      </c>
      <c r="BJ63" s="126">
        <f t="shared" si="78"/>
        <v>0.19208992678271455</v>
      </c>
    </row>
    <row r="64" spans="1:64" ht="15.75">
      <c r="A64" s="128"/>
      <c r="B64" s="5"/>
      <c r="C64" s="5"/>
      <c r="D64" s="5"/>
      <c r="E64" s="5"/>
      <c r="F64" s="5"/>
      <c r="G64" s="5"/>
      <c r="H64" s="5"/>
      <c r="I64" s="5"/>
      <c r="J64" s="5"/>
      <c r="K64" s="5"/>
      <c r="L64" s="5"/>
      <c r="M64" s="5"/>
      <c r="N64" s="5"/>
      <c r="O64" s="5"/>
      <c r="P64" s="5"/>
      <c r="Q64" s="5"/>
      <c r="R64" s="5"/>
      <c r="S64" s="5"/>
      <c r="T64" s="5"/>
      <c r="U64" s="5"/>
      <c r="V64" s="5"/>
      <c r="W64" s="5"/>
      <c r="X64" s="5"/>
      <c r="Y64" s="5"/>
      <c r="Z64" s="5"/>
      <c r="AA64" s="5"/>
      <c r="AB64" s="5"/>
      <c r="AC64" s="6"/>
      <c r="AD64" s="5"/>
      <c r="AE64" s="5"/>
      <c r="AF64" s="5"/>
      <c r="AG64" s="5"/>
      <c r="AH64" s="5"/>
      <c r="AI64" s="5"/>
      <c r="AJ64" s="5"/>
      <c r="AK64" s="5"/>
      <c r="AL64" s="5"/>
      <c r="AM64" s="5"/>
      <c r="AN64" s="5"/>
      <c r="AO64" s="5"/>
      <c r="AP64" s="5"/>
      <c r="AQ64" s="5"/>
      <c r="AR64" s="5"/>
      <c r="AS64" s="5"/>
      <c r="AT64" s="5"/>
      <c r="AU64" s="5"/>
      <c r="AV64" s="6"/>
      <c r="AW64" s="5"/>
      <c r="AX64" s="5"/>
      <c r="AY64" s="5"/>
      <c r="AZ64" s="5"/>
      <c r="BA64" s="5"/>
      <c r="BB64" s="5"/>
      <c r="BC64" s="5"/>
      <c r="BD64" s="5"/>
      <c r="BE64" s="5"/>
      <c r="BF64" s="5"/>
      <c r="BG64" s="6"/>
      <c r="BH64" s="44"/>
      <c r="BI64" s="5"/>
      <c r="BJ64" s="48"/>
    </row>
    <row r="65" spans="1:63" ht="15.75">
      <c r="A65" s="15" t="s">
        <v>137</v>
      </c>
      <c r="B65" s="11" t="s">
        <v>207</v>
      </c>
      <c r="C65" s="120">
        <v>0</v>
      </c>
      <c r="D65" s="120">
        <v>0</v>
      </c>
      <c r="E65" s="120">
        <v>0</v>
      </c>
      <c r="F65" s="120">
        <v>0</v>
      </c>
      <c r="G65" s="120">
        <v>0</v>
      </c>
      <c r="H65" s="120">
        <v>2665561</v>
      </c>
      <c r="I65" s="120">
        <v>0</v>
      </c>
      <c r="J65" s="120">
        <v>0</v>
      </c>
      <c r="K65" s="120">
        <v>0</v>
      </c>
      <c r="L65" s="120">
        <v>0</v>
      </c>
      <c r="M65" s="120">
        <v>0</v>
      </c>
      <c r="N65" s="120">
        <v>0</v>
      </c>
      <c r="O65" s="120">
        <v>0</v>
      </c>
      <c r="P65" s="120">
        <v>0</v>
      </c>
      <c r="Q65" s="120">
        <v>0</v>
      </c>
      <c r="R65" s="120">
        <v>0</v>
      </c>
      <c r="S65" s="120">
        <v>0</v>
      </c>
      <c r="T65" s="120">
        <v>0</v>
      </c>
      <c r="U65" s="120">
        <v>0</v>
      </c>
      <c r="V65" s="120">
        <v>0</v>
      </c>
      <c r="W65" s="120">
        <v>0</v>
      </c>
      <c r="X65" s="120">
        <v>0</v>
      </c>
      <c r="Y65" s="120">
        <v>0</v>
      </c>
      <c r="Z65" s="120">
        <v>0</v>
      </c>
      <c r="AA65" s="120">
        <v>0</v>
      </c>
      <c r="AB65" s="120">
        <v>0</v>
      </c>
      <c r="AC65" s="121">
        <f t="shared" ref="AC65:AC68" si="79">SUM(C65:AB65)</f>
        <v>2665561</v>
      </c>
      <c r="AD65" s="120">
        <v>0</v>
      </c>
      <c r="AE65" s="120">
        <v>0</v>
      </c>
      <c r="AF65" s="120">
        <v>0</v>
      </c>
      <c r="AG65" s="120">
        <v>0</v>
      </c>
      <c r="AH65" s="120">
        <v>0</v>
      </c>
      <c r="AI65" s="120">
        <v>0</v>
      </c>
      <c r="AJ65" s="120">
        <v>0</v>
      </c>
      <c r="AK65" s="120">
        <v>0</v>
      </c>
      <c r="AL65" s="120">
        <v>0</v>
      </c>
      <c r="AM65" s="120">
        <v>0</v>
      </c>
      <c r="AN65" s="120">
        <v>0</v>
      </c>
      <c r="AO65" s="120">
        <v>0</v>
      </c>
      <c r="AP65" s="120">
        <v>0</v>
      </c>
      <c r="AQ65" s="120">
        <v>0</v>
      </c>
      <c r="AR65" s="120">
        <v>0</v>
      </c>
      <c r="AS65" s="120">
        <v>0</v>
      </c>
      <c r="AT65" s="120">
        <v>0</v>
      </c>
      <c r="AU65" s="120">
        <v>0</v>
      </c>
      <c r="AV65" s="120">
        <v>0</v>
      </c>
      <c r="AW65" s="120">
        <v>0</v>
      </c>
      <c r="AX65" s="120">
        <v>0</v>
      </c>
      <c r="AY65" s="120">
        <v>0</v>
      </c>
      <c r="AZ65" s="120">
        <v>0</v>
      </c>
      <c r="BA65" s="120">
        <v>0</v>
      </c>
      <c r="BB65" s="120">
        <v>0</v>
      </c>
      <c r="BC65" s="120">
        <v>0</v>
      </c>
      <c r="BD65" s="120">
        <v>0</v>
      </c>
      <c r="BE65" s="120">
        <v>0</v>
      </c>
      <c r="BF65" s="120">
        <v>71898356</v>
      </c>
      <c r="BG65" s="122">
        <f>SUM(AD65:BF65)</f>
        <v>71898356</v>
      </c>
      <c r="BH65" s="123">
        <f>AC65+BG65</f>
        <v>74563917</v>
      </c>
      <c r="BI65" s="96">
        <v>71856600</v>
      </c>
      <c r="BJ65" s="124">
        <f t="shared" ref="BJ65:BJ68" si="80">BH65-BI65</f>
        <v>2707317</v>
      </c>
    </row>
    <row r="66" spans="1:63" ht="15.75">
      <c r="A66" s="128" t="s">
        <v>137</v>
      </c>
      <c r="B66" s="5" t="s">
        <v>204</v>
      </c>
      <c r="C66" s="37">
        <v>0</v>
      </c>
      <c r="D66" s="37">
        <v>0</v>
      </c>
      <c r="E66" s="37">
        <v>0</v>
      </c>
      <c r="F66" s="37">
        <v>0</v>
      </c>
      <c r="G66" s="37">
        <v>0</v>
      </c>
      <c r="H66" s="37">
        <v>1386091.7200000002</v>
      </c>
      <c r="I66" s="37">
        <v>0</v>
      </c>
      <c r="J66" s="37">
        <v>0</v>
      </c>
      <c r="K66" s="37">
        <v>0</v>
      </c>
      <c r="L66" s="37">
        <v>0</v>
      </c>
      <c r="M66" s="37">
        <v>0</v>
      </c>
      <c r="N66" s="37">
        <v>0</v>
      </c>
      <c r="O66" s="37">
        <v>0</v>
      </c>
      <c r="P66" s="37">
        <v>0</v>
      </c>
      <c r="Q66" s="37">
        <v>0</v>
      </c>
      <c r="R66" s="37">
        <v>0</v>
      </c>
      <c r="S66" s="37">
        <v>0</v>
      </c>
      <c r="T66" s="37"/>
      <c r="U66" s="37"/>
      <c r="V66" s="37">
        <v>0</v>
      </c>
      <c r="W66" s="37">
        <v>0</v>
      </c>
      <c r="X66" s="37">
        <v>0</v>
      </c>
      <c r="Y66" s="37">
        <v>0</v>
      </c>
      <c r="Z66" s="37">
        <v>0</v>
      </c>
      <c r="AA66" s="37">
        <v>0</v>
      </c>
      <c r="AB66" s="37">
        <v>0</v>
      </c>
      <c r="AC66" s="121">
        <f t="shared" si="79"/>
        <v>1386091.7200000002</v>
      </c>
      <c r="AD66" s="37">
        <v>0</v>
      </c>
      <c r="AE66" s="37">
        <v>0</v>
      </c>
      <c r="AF66" s="37">
        <v>0</v>
      </c>
      <c r="AG66" s="37">
        <v>0</v>
      </c>
      <c r="AH66" s="37">
        <v>0</v>
      </c>
      <c r="AI66" s="37">
        <v>0</v>
      </c>
      <c r="AJ66" s="37">
        <v>0</v>
      </c>
      <c r="AK66" s="37">
        <v>0</v>
      </c>
      <c r="AL66" s="37">
        <v>0</v>
      </c>
      <c r="AM66" s="37">
        <v>0</v>
      </c>
      <c r="AN66" s="37">
        <v>0</v>
      </c>
      <c r="AO66" s="37">
        <v>0</v>
      </c>
      <c r="AP66" s="37">
        <v>0</v>
      </c>
      <c r="AQ66" s="37">
        <v>0</v>
      </c>
      <c r="AR66" s="37"/>
      <c r="AS66" s="37"/>
      <c r="AT66" s="37">
        <v>0</v>
      </c>
      <c r="AU66" s="37"/>
      <c r="AV66" s="37">
        <v>0</v>
      </c>
      <c r="AW66" s="37">
        <v>0</v>
      </c>
      <c r="AX66" s="37">
        <v>0</v>
      </c>
      <c r="AY66" s="37">
        <v>0</v>
      </c>
      <c r="AZ66" s="37">
        <v>0</v>
      </c>
      <c r="BA66" s="37">
        <v>0</v>
      </c>
      <c r="BB66" s="37">
        <v>0</v>
      </c>
      <c r="BC66" s="37">
        <v>0</v>
      </c>
      <c r="BD66" s="37">
        <v>0</v>
      </c>
      <c r="BE66" s="37">
        <v>0</v>
      </c>
      <c r="BF66" s="37">
        <v>36285808.539999999</v>
      </c>
      <c r="BG66" s="122">
        <f t="shared" ref="BG66:BG68" si="81">SUM(AD66:BF66)</f>
        <v>36285808.539999999</v>
      </c>
      <c r="BH66" s="123">
        <f t="shared" ref="BH66:BH68" si="82">AC66+BG66</f>
        <v>37671900.259999998</v>
      </c>
      <c r="BI66" s="37">
        <v>35928300</v>
      </c>
      <c r="BJ66" s="124">
        <f t="shared" si="80"/>
        <v>1743600.2599999979</v>
      </c>
    </row>
    <row r="67" spans="1:63" ht="15.75">
      <c r="A67" s="128"/>
      <c r="B67" s="5"/>
      <c r="C67" s="37">
        <f>C65-C66</f>
        <v>0</v>
      </c>
      <c r="D67" s="37">
        <f t="shared" ref="D67:AB67" si="83">D65-D66</f>
        <v>0</v>
      </c>
      <c r="E67" s="37">
        <f t="shared" si="83"/>
        <v>0</v>
      </c>
      <c r="F67" s="37">
        <f t="shared" si="83"/>
        <v>0</v>
      </c>
      <c r="G67" s="37">
        <f t="shared" si="83"/>
        <v>0</v>
      </c>
      <c r="H67" s="37">
        <f t="shared" si="83"/>
        <v>1279469.2799999998</v>
      </c>
      <c r="I67" s="37">
        <f t="shared" si="83"/>
        <v>0</v>
      </c>
      <c r="J67" s="37">
        <f t="shared" si="83"/>
        <v>0</v>
      </c>
      <c r="K67" s="37">
        <f t="shared" si="83"/>
        <v>0</v>
      </c>
      <c r="L67" s="37">
        <f t="shared" si="83"/>
        <v>0</v>
      </c>
      <c r="M67" s="37">
        <f t="shared" si="83"/>
        <v>0</v>
      </c>
      <c r="N67" s="37">
        <f t="shared" si="83"/>
        <v>0</v>
      </c>
      <c r="O67" s="37">
        <f t="shared" si="83"/>
        <v>0</v>
      </c>
      <c r="P67" s="37">
        <f t="shared" si="83"/>
        <v>0</v>
      </c>
      <c r="Q67" s="37">
        <f t="shared" si="83"/>
        <v>0</v>
      </c>
      <c r="R67" s="37">
        <f t="shared" si="83"/>
        <v>0</v>
      </c>
      <c r="S67" s="37">
        <f t="shared" si="83"/>
        <v>0</v>
      </c>
      <c r="T67" s="37">
        <f t="shared" si="83"/>
        <v>0</v>
      </c>
      <c r="U67" s="37">
        <f t="shared" si="83"/>
        <v>0</v>
      </c>
      <c r="V67" s="37">
        <f t="shared" si="83"/>
        <v>0</v>
      </c>
      <c r="W67" s="37">
        <f t="shared" si="83"/>
        <v>0</v>
      </c>
      <c r="X67" s="37">
        <f t="shared" si="83"/>
        <v>0</v>
      </c>
      <c r="Y67" s="37">
        <f t="shared" si="83"/>
        <v>0</v>
      </c>
      <c r="Z67" s="37">
        <f t="shared" si="83"/>
        <v>0</v>
      </c>
      <c r="AA67" s="37">
        <f t="shared" si="83"/>
        <v>0</v>
      </c>
      <c r="AB67" s="37">
        <f t="shared" si="83"/>
        <v>0</v>
      </c>
      <c r="AC67" s="121">
        <f t="shared" si="79"/>
        <v>1279469.2799999998</v>
      </c>
      <c r="AD67" s="37">
        <f>AD65-AD66</f>
        <v>0</v>
      </c>
      <c r="AE67" s="37">
        <f t="shared" ref="AE67:BF67" si="84">AE65-AE66</f>
        <v>0</v>
      </c>
      <c r="AF67" s="37">
        <f t="shared" si="84"/>
        <v>0</v>
      </c>
      <c r="AG67" s="37">
        <f t="shared" si="84"/>
        <v>0</v>
      </c>
      <c r="AH67" s="37">
        <f t="shared" si="84"/>
        <v>0</v>
      </c>
      <c r="AI67" s="37">
        <f t="shared" si="84"/>
        <v>0</v>
      </c>
      <c r="AJ67" s="37">
        <f t="shared" si="84"/>
        <v>0</v>
      </c>
      <c r="AK67" s="37">
        <f t="shared" si="84"/>
        <v>0</v>
      </c>
      <c r="AL67" s="37">
        <f t="shared" si="84"/>
        <v>0</v>
      </c>
      <c r="AM67" s="37">
        <f t="shared" si="84"/>
        <v>0</v>
      </c>
      <c r="AN67" s="37">
        <f t="shared" si="84"/>
        <v>0</v>
      </c>
      <c r="AO67" s="37">
        <f t="shared" si="84"/>
        <v>0</v>
      </c>
      <c r="AP67" s="37">
        <f t="shared" si="84"/>
        <v>0</v>
      </c>
      <c r="AQ67" s="37">
        <f t="shared" si="84"/>
        <v>0</v>
      </c>
      <c r="AR67" s="37">
        <f t="shared" si="84"/>
        <v>0</v>
      </c>
      <c r="AS67" s="37">
        <f t="shared" si="84"/>
        <v>0</v>
      </c>
      <c r="AT67" s="37">
        <f t="shared" si="84"/>
        <v>0</v>
      </c>
      <c r="AU67" s="37">
        <f t="shared" si="84"/>
        <v>0</v>
      </c>
      <c r="AV67" s="37">
        <f t="shared" si="84"/>
        <v>0</v>
      </c>
      <c r="AW67" s="37">
        <f t="shared" si="84"/>
        <v>0</v>
      </c>
      <c r="AX67" s="37">
        <f t="shared" si="84"/>
        <v>0</v>
      </c>
      <c r="AY67" s="37">
        <f t="shared" si="84"/>
        <v>0</v>
      </c>
      <c r="AZ67" s="37">
        <f t="shared" si="84"/>
        <v>0</v>
      </c>
      <c r="BA67" s="37">
        <f t="shared" si="84"/>
        <v>0</v>
      </c>
      <c r="BB67" s="37">
        <f t="shared" si="84"/>
        <v>0</v>
      </c>
      <c r="BC67" s="37">
        <f t="shared" si="84"/>
        <v>0</v>
      </c>
      <c r="BD67" s="37">
        <f t="shared" si="84"/>
        <v>0</v>
      </c>
      <c r="BE67" s="37">
        <f t="shared" si="84"/>
        <v>0</v>
      </c>
      <c r="BF67" s="37">
        <f t="shared" si="84"/>
        <v>35612547.460000001</v>
      </c>
      <c r="BG67" s="122">
        <f t="shared" si="81"/>
        <v>35612547.460000001</v>
      </c>
      <c r="BH67" s="123">
        <f t="shared" si="82"/>
        <v>36892016.740000002</v>
      </c>
      <c r="BI67" s="38">
        <f>BI65-BI66</f>
        <v>35928300</v>
      </c>
      <c r="BJ67" s="124">
        <f t="shared" si="80"/>
        <v>963716.74000000209</v>
      </c>
    </row>
    <row r="68" spans="1:63" ht="15.75">
      <c r="A68" s="128"/>
      <c r="B68" s="12" t="s">
        <v>205</v>
      </c>
      <c r="C68" s="9">
        <f>IF('Upto Month Current'!$L$4="",0,'Upto Month Current'!$L$4)</f>
        <v>0</v>
      </c>
      <c r="D68" s="9">
        <f>IF('Upto Month Current'!$L$5="",0,'Upto Month Current'!$L$5)</f>
        <v>0</v>
      </c>
      <c r="E68" s="9">
        <f>IF('Upto Month Current'!$L$6="",0,'Upto Month Current'!$L$6)</f>
        <v>0</v>
      </c>
      <c r="F68" s="9">
        <f>IF('Upto Month Current'!$L$7="",0,'Upto Month Current'!$L$7)</f>
        <v>0</v>
      </c>
      <c r="G68" s="9">
        <f>IF('Upto Month Current'!$L$8="",0,'Upto Month Current'!$L$8)</f>
        <v>0</v>
      </c>
      <c r="H68" s="9">
        <f>IF('Upto Month Current'!$L$9="",0,'Upto Month Current'!$L$9)</f>
        <v>597922</v>
      </c>
      <c r="I68" s="9">
        <f>IF('Upto Month Current'!$L$10="",0,'Upto Month Current'!$L$10)</f>
        <v>0</v>
      </c>
      <c r="J68" s="9">
        <f>IF('Upto Month Current'!$L$11="",0,'Upto Month Current'!$L$11)</f>
        <v>0</v>
      </c>
      <c r="K68" s="9">
        <f>IF('Upto Month Current'!$L$12="",0,'Upto Month Current'!$L$12)</f>
        <v>0</v>
      </c>
      <c r="L68" s="9">
        <f>IF('Upto Month Current'!$L$13="",0,'Upto Month Current'!$L$13)</f>
        <v>0</v>
      </c>
      <c r="M68" s="9">
        <f>IF('Upto Month Current'!$L$14="",0,'Upto Month Current'!$L$14)</f>
        <v>0</v>
      </c>
      <c r="N68" s="9">
        <f>IF('Upto Month Current'!$L$15="",0,'Upto Month Current'!$L$15)</f>
        <v>0</v>
      </c>
      <c r="O68" s="9">
        <f>IF('Upto Month Current'!$L$16="",0,'Upto Month Current'!$L$16)</f>
        <v>0</v>
      </c>
      <c r="P68" s="9">
        <f>IF('Upto Month Current'!$L$17="",0,'Upto Month Current'!$L$17)</f>
        <v>0</v>
      </c>
      <c r="Q68" s="9">
        <f>IF('Upto Month Current'!$L$18="",0,'Upto Month Current'!$L$18)</f>
        <v>0</v>
      </c>
      <c r="R68" s="9">
        <f>IF('Upto Month Current'!$L$21="",0,'Upto Month Current'!$L$21)</f>
        <v>0</v>
      </c>
      <c r="S68" s="9">
        <f>IF('Upto Month Current'!$L$26="",0,'Upto Month Current'!$L$26)</f>
        <v>0</v>
      </c>
      <c r="T68" s="9">
        <f>IF('Upto Month Current'!$L$27="",0,'Upto Month Current'!$L$27)</f>
        <v>0</v>
      </c>
      <c r="U68" s="9">
        <f>IF('Upto Month Current'!$L$30="",0,'Upto Month Current'!$L$30)</f>
        <v>0</v>
      </c>
      <c r="V68" s="9">
        <f>IF('Upto Month Current'!$L$35="",0,'Upto Month Current'!$L$35)</f>
        <v>0</v>
      </c>
      <c r="W68" s="9">
        <f>IF('Upto Month Current'!$L$39="",0,'Upto Month Current'!$L$39)</f>
        <v>0</v>
      </c>
      <c r="X68" s="9">
        <f>IF('Upto Month Current'!$L$40="",0,'Upto Month Current'!$L$40)</f>
        <v>0</v>
      </c>
      <c r="Y68" s="9">
        <f>IF('Upto Month Current'!$L$42="",0,'Upto Month Current'!$L$42)</f>
        <v>0</v>
      </c>
      <c r="Z68" s="9">
        <f>IF('Upto Month Current'!$L$43="",0,'Upto Month Current'!$L$43)</f>
        <v>0</v>
      </c>
      <c r="AA68" s="9">
        <f>IF('Upto Month Current'!$L$44="",0,'Upto Month Current'!$L$44)</f>
        <v>0</v>
      </c>
      <c r="AB68" s="9">
        <f>IF('Upto Month Current'!$L$51="",0,'Upto Month Current'!$L$51)</f>
        <v>0</v>
      </c>
      <c r="AC68" s="121">
        <f t="shared" si="79"/>
        <v>597922</v>
      </c>
      <c r="AD68" s="9">
        <f>IF('Upto Month Current'!$L$19="",0,'Upto Month Current'!$L$19)</f>
        <v>0</v>
      </c>
      <c r="AE68" s="9">
        <f>IF('Upto Month Current'!$L$20="",0,'Upto Month Current'!$L$20)</f>
        <v>0</v>
      </c>
      <c r="AF68" s="9">
        <f>IF('Upto Month Current'!$L$22="",0,'Upto Month Current'!$L$22)</f>
        <v>0</v>
      </c>
      <c r="AG68" s="9">
        <f>IF('Upto Month Current'!$L$23="",0,'Upto Month Current'!$L$23)</f>
        <v>0</v>
      </c>
      <c r="AH68" s="9">
        <f>IF('Upto Month Current'!$L$24="",0,'Upto Month Current'!$L$24)</f>
        <v>0</v>
      </c>
      <c r="AI68" s="9">
        <f>IF('Upto Month Current'!$L$25="",0,'Upto Month Current'!$L$25)</f>
        <v>0</v>
      </c>
      <c r="AJ68" s="9">
        <f>IF('Upto Month Current'!$L$28="",0,'Upto Month Current'!$L$28)</f>
        <v>0</v>
      </c>
      <c r="AK68" s="9">
        <f>IF('Upto Month Current'!$L$29="",0,'Upto Month Current'!$L$29)</f>
        <v>0</v>
      </c>
      <c r="AL68" s="9">
        <f>IF('Upto Month Current'!$L$31="",0,'Upto Month Current'!$L$31)</f>
        <v>0</v>
      </c>
      <c r="AM68" s="9">
        <f>IF('Upto Month Current'!$L$32="",0,'Upto Month Current'!$L$32)</f>
        <v>0</v>
      </c>
      <c r="AN68" s="9">
        <f>IF('Upto Month Current'!$L$33="",0,'Upto Month Current'!$L$33)</f>
        <v>0</v>
      </c>
      <c r="AO68" s="9">
        <f>IF('Upto Month Current'!$L$34="",0,'Upto Month Current'!$L$34)</f>
        <v>0</v>
      </c>
      <c r="AP68" s="9">
        <f>IF('Upto Month Current'!$L$36="",0,'Upto Month Current'!$L$36)</f>
        <v>0</v>
      </c>
      <c r="AQ68" s="9">
        <f>IF('Upto Month Current'!$L$37="",0,'Upto Month Current'!$L$37)</f>
        <v>0</v>
      </c>
      <c r="AR68" s="9">
        <v>0</v>
      </c>
      <c r="AS68" s="9">
        <f>IF('Upto Month Current'!$L$38="",0,'Upto Month Current'!$L$38)</f>
        <v>0</v>
      </c>
      <c r="AT68" s="9">
        <f>IF('Upto Month Current'!$L$41="",0,'Upto Month Current'!$L$41)</f>
        <v>0</v>
      </c>
      <c r="AU68" s="9">
        <v>0</v>
      </c>
      <c r="AV68" s="9">
        <f>IF('Upto Month Current'!$L$45="",0,'Upto Month Current'!$L$45)</f>
        <v>0</v>
      </c>
      <c r="AW68" s="9">
        <f>IF('Upto Month Current'!$L$46="",0,'Upto Month Current'!$L$46)</f>
        <v>0</v>
      </c>
      <c r="AX68" s="9">
        <f>IF('Upto Month Current'!$L$47="",0,'Upto Month Current'!$L$47)</f>
        <v>0</v>
      </c>
      <c r="AY68" s="9">
        <f>IF('Upto Month Current'!$L$49="",0,'Upto Month Current'!$L$49)</f>
        <v>0</v>
      </c>
      <c r="AZ68" s="9">
        <f>IF('Upto Month Current'!$L$50="",0,'Upto Month Current'!$L$50)</f>
        <v>0</v>
      </c>
      <c r="BA68" s="9">
        <f>IF('Upto Month Current'!$L$52="",0,'Upto Month Current'!$L$52)</f>
        <v>0</v>
      </c>
      <c r="BB68" s="9">
        <f>IF('Upto Month Current'!$L$53="",0,'Upto Month Current'!$L$53)</f>
        <v>0</v>
      </c>
      <c r="BC68" s="9">
        <f>IF('Upto Month Current'!$L$54="",0,'Upto Month Current'!$L$54)</f>
        <v>0</v>
      </c>
      <c r="BD68" s="9">
        <f>IF('Upto Month Current'!$L$55="",0,'Upto Month Current'!$L$55)</f>
        <v>0</v>
      </c>
      <c r="BE68" s="9">
        <f>IF('Upto Month Current'!$L$56="",0,'Upto Month Current'!$L$56)</f>
        <v>0</v>
      </c>
      <c r="BF68" s="9">
        <f>IF('Upto Month Current'!$L$58="",0,'Upto Month Current'!$L$58)</f>
        <v>873523</v>
      </c>
      <c r="BG68" s="122">
        <f t="shared" si="81"/>
        <v>873523</v>
      </c>
      <c r="BH68" s="123">
        <f t="shared" si="82"/>
        <v>1471445</v>
      </c>
      <c r="BI68" s="9">
        <f>IF('Upto Month Current'!$L$60="",0,'Upto Month Current'!$L$60)</f>
        <v>872999</v>
      </c>
      <c r="BJ68" s="124">
        <f t="shared" si="80"/>
        <v>598446</v>
      </c>
      <c r="BK68">
        <f>'Upto Month Current'!$L$61</f>
        <v>598445</v>
      </c>
    </row>
    <row r="69" spans="1:63" ht="15.75">
      <c r="A69" s="128"/>
      <c r="B69" s="5" t="s">
        <v>203</v>
      </c>
      <c r="C69" s="126" t="e">
        <f t="shared" ref="C69:AH69" si="85">C68/C65</f>
        <v>#DIV/0!</v>
      </c>
      <c r="D69" s="126" t="e">
        <f t="shared" si="85"/>
        <v>#DIV/0!</v>
      </c>
      <c r="E69" s="126" t="e">
        <f t="shared" si="85"/>
        <v>#DIV/0!</v>
      </c>
      <c r="F69" s="126" t="e">
        <f t="shared" si="85"/>
        <v>#DIV/0!</v>
      </c>
      <c r="G69" s="126" t="e">
        <f t="shared" si="85"/>
        <v>#DIV/0!</v>
      </c>
      <c r="H69" s="126">
        <f t="shared" si="85"/>
        <v>0.22431375609111928</v>
      </c>
      <c r="I69" s="126" t="e">
        <f t="shared" si="85"/>
        <v>#DIV/0!</v>
      </c>
      <c r="J69" s="126" t="e">
        <f t="shared" si="85"/>
        <v>#DIV/0!</v>
      </c>
      <c r="K69" s="126" t="e">
        <f t="shared" si="85"/>
        <v>#DIV/0!</v>
      </c>
      <c r="L69" s="126" t="e">
        <f t="shared" si="85"/>
        <v>#DIV/0!</v>
      </c>
      <c r="M69" s="126" t="e">
        <f t="shared" si="85"/>
        <v>#DIV/0!</v>
      </c>
      <c r="N69" s="126" t="e">
        <f t="shared" si="85"/>
        <v>#DIV/0!</v>
      </c>
      <c r="O69" s="126" t="e">
        <f t="shared" si="85"/>
        <v>#DIV/0!</v>
      </c>
      <c r="P69" s="126" t="e">
        <f t="shared" si="85"/>
        <v>#DIV/0!</v>
      </c>
      <c r="Q69" s="126" t="e">
        <f t="shared" si="85"/>
        <v>#DIV/0!</v>
      </c>
      <c r="R69" s="126" t="e">
        <f t="shared" si="85"/>
        <v>#DIV/0!</v>
      </c>
      <c r="S69" s="126" t="e">
        <f t="shared" si="85"/>
        <v>#DIV/0!</v>
      </c>
      <c r="T69" s="126" t="e">
        <f t="shared" si="85"/>
        <v>#DIV/0!</v>
      </c>
      <c r="U69" s="126" t="e">
        <f t="shared" si="85"/>
        <v>#DIV/0!</v>
      </c>
      <c r="V69" s="126" t="e">
        <f t="shared" si="85"/>
        <v>#DIV/0!</v>
      </c>
      <c r="W69" s="126" t="e">
        <f t="shared" si="85"/>
        <v>#DIV/0!</v>
      </c>
      <c r="X69" s="126" t="e">
        <f t="shared" si="85"/>
        <v>#DIV/0!</v>
      </c>
      <c r="Y69" s="126" t="e">
        <f t="shared" si="85"/>
        <v>#DIV/0!</v>
      </c>
      <c r="Z69" s="126" t="e">
        <f t="shared" si="85"/>
        <v>#DIV/0!</v>
      </c>
      <c r="AA69" s="126" t="e">
        <f t="shared" si="85"/>
        <v>#DIV/0!</v>
      </c>
      <c r="AB69" s="126" t="e">
        <f t="shared" si="85"/>
        <v>#DIV/0!</v>
      </c>
      <c r="AC69" s="126">
        <f t="shared" si="85"/>
        <v>0.22431375609111928</v>
      </c>
      <c r="AD69" s="126" t="e">
        <f t="shared" si="85"/>
        <v>#DIV/0!</v>
      </c>
      <c r="AE69" s="126" t="e">
        <f t="shared" si="85"/>
        <v>#DIV/0!</v>
      </c>
      <c r="AF69" s="126" t="e">
        <f t="shared" si="85"/>
        <v>#DIV/0!</v>
      </c>
      <c r="AG69" s="126" t="e">
        <f t="shared" si="85"/>
        <v>#DIV/0!</v>
      </c>
      <c r="AH69" s="126" t="e">
        <f t="shared" si="85"/>
        <v>#DIV/0!</v>
      </c>
      <c r="AI69" s="126" t="e">
        <f t="shared" ref="AI69:BJ69" si="86">AI68/AI65</f>
        <v>#DIV/0!</v>
      </c>
      <c r="AJ69" s="126" t="e">
        <f t="shared" si="86"/>
        <v>#DIV/0!</v>
      </c>
      <c r="AK69" s="126" t="e">
        <f t="shared" si="86"/>
        <v>#DIV/0!</v>
      </c>
      <c r="AL69" s="126" t="e">
        <f t="shared" si="86"/>
        <v>#DIV/0!</v>
      </c>
      <c r="AM69" s="126" t="e">
        <f t="shared" si="86"/>
        <v>#DIV/0!</v>
      </c>
      <c r="AN69" s="126" t="e">
        <f t="shared" si="86"/>
        <v>#DIV/0!</v>
      </c>
      <c r="AO69" s="126" t="e">
        <f t="shared" si="86"/>
        <v>#DIV/0!</v>
      </c>
      <c r="AP69" s="126" t="e">
        <f t="shared" si="86"/>
        <v>#DIV/0!</v>
      </c>
      <c r="AQ69" s="126" t="e">
        <f t="shared" si="86"/>
        <v>#DIV/0!</v>
      </c>
      <c r="AR69" s="126" t="e">
        <f t="shared" si="86"/>
        <v>#DIV/0!</v>
      </c>
      <c r="AS69" s="126" t="e">
        <f t="shared" si="86"/>
        <v>#DIV/0!</v>
      </c>
      <c r="AT69" s="126" t="e">
        <f t="shared" si="86"/>
        <v>#DIV/0!</v>
      </c>
      <c r="AU69" s="126" t="e">
        <f t="shared" si="86"/>
        <v>#DIV/0!</v>
      </c>
      <c r="AV69" s="126" t="e">
        <f t="shared" si="86"/>
        <v>#DIV/0!</v>
      </c>
      <c r="AW69" s="126" t="e">
        <f t="shared" si="86"/>
        <v>#DIV/0!</v>
      </c>
      <c r="AX69" s="126" t="e">
        <f t="shared" si="86"/>
        <v>#DIV/0!</v>
      </c>
      <c r="AY69" s="126" t="e">
        <f t="shared" si="86"/>
        <v>#DIV/0!</v>
      </c>
      <c r="AZ69" s="126" t="e">
        <f t="shared" si="86"/>
        <v>#DIV/0!</v>
      </c>
      <c r="BA69" s="126" t="e">
        <f t="shared" si="86"/>
        <v>#DIV/0!</v>
      </c>
      <c r="BB69" s="126" t="e">
        <f t="shared" si="86"/>
        <v>#DIV/0!</v>
      </c>
      <c r="BC69" s="126" t="e">
        <f t="shared" si="86"/>
        <v>#DIV/0!</v>
      </c>
      <c r="BD69" s="126" t="e">
        <f t="shared" si="86"/>
        <v>#DIV/0!</v>
      </c>
      <c r="BE69" s="126" t="e">
        <f t="shared" si="86"/>
        <v>#DIV/0!</v>
      </c>
      <c r="BF69" s="126">
        <f t="shared" si="86"/>
        <v>1.2149415488721328E-2</v>
      </c>
      <c r="BG69" s="126">
        <f t="shared" si="86"/>
        <v>1.2149415488721328E-2</v>
      </c>
      <c r="BH69" s="126">
        <f t="shared" si="86"/>
        <v>1.9734008877242862E-2</v>
      </c>
      <c r="BI69" s="126">
        <f t="shared" si="86"/>
        <v>1.2149183234386263E-2</v>
      </c>
      <c r="BJ69" s="126">
        <f t="shared" si="86"/>
        <v>0.22104762759588184</v>
      </c>
    </row>
    <row r="70" spans="1:63" ht="15.75">
      <c r="A70" s="128"/>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6"/>
      <c r="AD70" s="5"/>
      <c r="AE70" s="5"/>
      <c r="AF70" s="5"/>
      <c r="AG70" s="5"/>
      <c r="AH70" s="5"/>
      <c r="AI70" s="5"/>
      <c r="AJ70" s="5"/>
      <c r="AK70" s="5"/>
      <c r="AL70" s="5"/>
      <c r="AM70" s="5"/>
      <c r="AN70" s="5"/>
      <c r="AO70" s="5"/>
      <c r="AP70" s="5"/>
      <c r="AQ70" s="5"/>
      <c r="AR70" s="5"/>
      <c r="AS70" s="5"/>
      <c r="AT70" s="5"/>
      <c r="AU70" s="5"/>
      <c r="AV70" s="6"/>
      <c r="AW70" s="5"/>
      <c r="AX70" s="5"/>
      <c r="AY70" s="5"/>
      <c r="AZ70" s="5"/>
      <c r="BA70" s="5"/>
      <c r="BB70" s="5"/>
      <c r="BC70" s="5"/>
      <c r="BD70" s="5"/>
      <c r="BE70" s="5"/>
      <c r="BF70" s="5"/>
      <c r="BG70" s="6"/>
      <c r="BH70" s="44"/>
      <c r="BI70" s="5"/>
      <c r="BJ70" s="48"/>
    </row>
    <row r="71" spans="1:63" ht="15.75">
      <c r="A71" s="128" t="s">
        <v>124</v>
      </c>
      <c r="B71" s="11" t="s">
        <v>207</v>
      </c>
      <c r="C71" s="5">
        <f t="shared" ref="C71:AB71" si="87">C5+C11+C17+C23+C29+C35+C41+C47+C53+C59+C65</f>
        <v>24138688</v>
      </c>
      <c r="D71" s="5">
        <f t="shared" si="87"/>
        <v>4295500</v>
      </c>
      <c r="E71" s="5">
        <f t="shared" si="87"/>
        <v>1031647</v>
      </c>
      <c r="F71" s="5">
        <f t="shared" si="87"/>
        <v>2562181</v>
      </c>
      <c r="G71" s="5">
        <f t="shared" si="87"/>
        <v>1334558</v>
      </c>
      <c r="H71" s="5">
        <f t="shared" si="87"/>
        <v>2665561</v>
      </c>
      <c r="I71" s="5">
        <f t="shared" si="87"/>
        <v>0</v>
      </c>
      <c r="J71" s="5">
        <f t="shared" si="87"/>
        <v>1268085</v>
      </c>
      <c r="K71" s="5">
        <f t="shared" si="87"/>
        <v>190400</v>
      </c>
      <c r="L71" s="5">
        <f t="shared" si="87"/>
        <v>441643</v>
      </c>
      <c r="M71" s="5">
        <f t="shared" si="87"/>
        <v>934343</v>
      </c>
      <c r="N71" s="5">
        <f t="shared" si="87"/>
        <v>14406</v>
      </c>
      <c r="O71" s="5">
        <f t="shared" si="87"/>
        <v>79259</v>
      </c>
      <c r="P71" s="5">
        <f t="shared" si="87"/>
        <v>756000</v>
      </c>
      <c r="Q71" s="5">
        <f t="shared" si="87"/>
        <v>0</v>
      </c>
      <c r="R71" s="5">
        <f t="shared" si="87"/>
        <v>45000</v>
      </c>
      <c r="S71" s="5">
        <f t="shared" si="87"/>
        <v>762685</v>
      </c>
      <c r="T71" s="5">
        <f t="shared" si="87"/>
        <v>1003547</v>
      </c>
      <c r="U71" s="5">
        <f t="shared" si="87"/>
        <v>0</v>
      </c>
      <c r="V71" s="5">
        <f t="shared" si="87"/>
        <v>318607</v>
      </c>
      <c r="W71" s="5">
        <f t="shared" si="87"/>
        <v>555</v>
      </c>
      <c r="X71" s="5">
        <f t="shared" si="87"/>
        <v>369</v>
      </c>
      <c r="Y71" s="5">
        <f t="shared" si="87"/>
        <v>8159</v>
      </c>
      <c r="Z71" s="5">
        <f t="shared" si="87"/>
        <v>1420</v>
      </c>
      <c r="AA71" s="5">
        <f t="shared" si="87"/>
        <v>44929</v>
      </c>
      <c r="AB71" s="5">
        <f t="shared" si="87"/>
        <v>1692510</v>
      </c>
      <c r="AC71" s="121">
        <f t="shared" ref="AC71:AC74" si="88">SUM(C71:AB71)</f>
        <v>43590052</v>
      </c>
      <c r="AD71" s="5">
        <f t="shared" ref="AD71:BG71" si="89">AD5+AD11+AD17+AD23+AD29+AD35+AD41+AD47+AD53+AD59+AD65</f>
        <v>123491</v>
      </c>
      <c r="AE71" s="5">
        <f t="shared" si="89"/>
        <v>48382</v>
      </c>
      <c r="AF71" s="5">
        <f t="shared" si="89"/>
        <v>61987</v>
      </c>
      <c r="AG71" s="5">
        <f t="shared" si="89"/>
        <v>0</v>
      </c>
      <c r="AH71" s="5">
        <f t="shared" si="89"/>
        <v>125</v>
      </c>
      <c r="AI71" s="5">
        <f t="shared" si="89"/>
        <v>11015</v>
      </c>
      <c r="AJ71" s="5">
        <f t="shared" si="89"/>
        <v>1256176</v>
      </c>
      <c r="AK71" s="5">
        <f t="shared" si="89"/>
        <v>1270104</v>
      </c>
      <c r="AL71" s="5">
        <f t="shared" si="89"/>
        <v>7058240</v>
      </c>
      <c r="AM71" s="5">
        <f t="shared" si="89"/>
        <v>110800</v>
      </c>
      <c r="AN71" s="5">
        <f t="shared" si="89"/>
        <v>2806196</v>
      </c>
      <c r="AO71" s="5">
        <f t="shared" si="89"/>
        <v>17228022</v>
      </c>
      <c r="AP71" s="5">
        <f t="shared" si="89"/>
        <v>83649</v>
      </c>
      <c r="AQ71" s="5">
        <f t="shared" si="89"/>
        <v>908586</v>
      </c>
      <c r="AR71" s="5">
        <f t="shared" si="89"/>
        <v>0</v>
      </c>
      <c r="AS71" s="5">
        <f t="shared" si="89"/>
        <v>0</v>
      </c>
      <c r="AT71" s="5">
        <f t="shared" si="89"/>
        <v>571696</v>
      </c>
      <c r="AU71" s="5">
        <f t="shared" si="89"/>
        <v>1</v>
      </c>
      <c r="AV71" s="5">
        <f t="shared" si="89"/>
        <v>14471</v>
      </c>
      <c r="AW71" s="5">
        <f t="shared" si="89"/>
        <v>13505</v>
      </c>
      <c r="AX71" s="5">
        <f t="shared" si="89"/>
        <v>3047</v>
      </c>
      <c r="AY71" s="5">
        <f t="shared" si="89"/>
        <v>145786</v>
      </c>
      <c r="AZ71" s="5">
        <f t="shared" si="89"/>
        <v>987794</v>
      </c>
      <c r="BA71" s="5">
        <f t="shared" si="89"/>
        <v>756000</v>
      </c>
      <c r="BB71" s="5">
        <f t="shared" si="89"/>
        <v>72091</v>
      </c>
      <c r="BC71" s="5">
        <f t="shared" si="89"/>
        <v>72172</v>
      </c>
      <c r="BD71" s="5">
        <f t="shared" si="89"/>
        <v>431</v>
      </c>
      <c r="BE71" s="5">
        <f t="shared" si="89"/>
        <v>33840</v>
      </c>
      <c r="BF71" s="5">
        <f t="shared" si="89"/>
        <v>73190909</v>
      </c>
      <c r="BG71" s="6">
        <f t="shared" si="89"/>
        <v>106828516</v>
      </c>
      <c r="BH71" s="123">
        <f>AC71+BG71</f>
        <v>150418568</v>
      </c>
      <c r="BI71" s="5">
        <f>BI5+BI11+BI17+BI23+BI29+BI35+BI41+BI47+BI53+BI59+BI65</f>
        <v>73032916</v>
      </c>
      <c r="BJ71" s="49">
        <f>BJ5+BJ11+BJ17+BJ23+BJ29+BJ35+BJ41+BJ47+BJ53+BJ59+BJ65</f>
        <v>77385652</v>
      </c>
    </row>
    <row r="72" spans="1:63" ht="15.75">
      <c r="A72" s="128"/>
      <c r="B72" s="5" t="str">
        <f>B66</f>
        <v>BP to end of 09-2020</v>
      </c>
      <c r="C72" s="11">
        <f t="shared" ref="C72:AB72" si="90">C6+C12+C18+C24+C30+C36+C42+C48+C54+C60+C66</f>
        <v>12552117.76</v>
      </c>
      <c r="D72" s="11">
        <f t="shared" si="90"/>
        <v>3279708.1200000006</v>
      </c>
      <c r="E72" s="11">
        <f t="shared" si="90"/>
        <v>0</v>
      </c>
      <c r="F72" s="11">
        <f t="shared" si="90"/>
        <v>1332334.1200000001</v>
      </c>
      <c r="G72" s="11">
        <f t="shared" si="90"/>
        <v>693970.16000000015</v>
      </c>
      <c r="H72" s="11">
        <f t="shared" si="90"/>
        <v>1386091.7200000002</v>
      </c>
      <c r="I72" s="11">
        <f t="shared" si="90"/>
        <v>0</v>
      </c>
      <c r="J72" s="11">
        <f t="shared" si="90"/>
        <v>659404.20000000007</v>
      </c>
      <c r="K72" s="11">
        <f t="shared" si="90"/>
        <v>113735.44</v>
      </c>
      <c r="L72" s="11">
        <f t="shared" si="90"/>
        <v>229654.36000000002</v>
      </c>
      <c r="M72" s="11">
        <f t="shared" si="90"/>
        <v>485858.36000000004</v>
      </c>
      <c r="N72" s="11">
        <f t="shared" si="90"/>
        <v>7491.12</v>
      </c>
      <c r="O72" s="11">
        <f t="shared" si="90"/>
        <v>41214.680000000008</v>
      </c>
      <c r="P72" s="11">
        <f t="shared" si="90"/>
        <v>441996.36000000004</v>
      </c>
      <c r="Q72" s="11">
        <f t="shared" si="90"/>
        <v>0</v>
      </c>
      <c r="R72" s="11">
        <f t="shared" si="90"/>
        <v>48183.199999999997</v>
      </c>
      <c r="S72" s="11">
        <f t="shared" si="90"/>
        <v>396596.19999999995</v>
      </c>
      <c r="T72" s="11">
        <f t="shared" si="90"/>
        <v>521844.44000000006</v>
      </c>
      <c r="U72" s="11">
        <f t="shared" si="90"/>
        <v>0</v>
      </c>
      <c r="V72" s="11">
        <f t="shared" si="90"/>
        <v>165675.64000000004</v>
      </c>
      <c r="W72" s="11">
        <f t="shared" si="90"/>
        <v>288.60000000000002</v>
      </c>
      <c r="X72" s="11">
        <f t="shared" si="90"/>
        <v>191.88000000000002</v>
      </c>
      <c r="Y72" s="11">
        <f t="shared" si="90"/>
        <v>4242.6799999999994</v>
      </c>
      <c r="Z72" s="11">
        <f t="shared" si="90"/>
        <v>738.40000000000009</v>
      </c>
      <c r="AA72" s="11">
        <f t="shared" si="90"/>
        <v>23363.08</v>
      </c>
      <c r="AB72" s="11">
        <f t="shared" si="90"/>
        <v>880105.2</v>
      </c>
      <c r="AC72" s="121">
        <f t="shared" si="88"/>
        <v>23264805.719999995</v>
      </c>
      <c r="AD72" s="11">
        <f t="shared" ref="AD72:BG72" si="91">AD6+AD12+AD18+AD24+AD30+AD36+AD42+AD48+AD54+AD60+AD66</f>
        <v>83000.320000000022</v>
      </c>
      <c r="AE72" s="11">
        <f t="shared" si="91"/>
        <v>25158.639999999999</v>
      </c>
      <c r="AF72" s="11">
        <f t="shared" si="91"/>
        <v>32233.239999999998</v>
      </c>
      <c r="AG72" s="11">
        <f t="shared" si="91"/>
        <v>0</v>
      </c>
      <c r="AH72" s="11">
        <f t="shared" si="91"/>
        <v>65</v>
      </c>
      <c r="AI72" s="11">
        <f t="shared" si="91"/>
        <v>5727.8</v>
      </c>
      <c r="AJ72" s="11">
        <f t="shared" si="91"/>
        <v>1030621.8</v>
      </c>
      <c r="AK72" s="11">
        <f t="shared" si="91"/>
        <v>663865.28</v>
      </c>
      <c r="AL72" s="11">
        <f t="shared" si="91"/>
        <v>5116687.16</v>
      </c>
      <c r="AM72" s="11">
        <f t="shared" si="91"/>
        <v>107235.96000000002</v>
      </c>
      <c r="AN72" s="11">
        <f t="shared" si="91"/>
        <v>1459221.9200000002</v>
      </c>
      <c r="AO72" s="11">
        <f t="shared" si="91"/>
        <v>12059371.440000001</v>
      </c>
      <c r="AP72" s="11">
        <f t="shared" si="91"/>
        <v>43497.48</v>
      </c>
      <c r="AQ72" s="11">
        <f t="shared" si="91"/>
        <v>472464.72000000003</v>
      </c>
      <c r="AR72" s="11">
        <f t="shared" si="91"/>
        <v>0</v>
      </c>
      <c r="AS72" s="11">
        <f t="shared" si="91"/>
        <v>0</v>
      </c>
      <c r="AT72" s="11">
        <f t="shared" si="91"/>
        <v>358787.52</v>
      </c>
      <c r="AU72" s="11">
        <f t="shared" si="91"/>
        <v>0</v>
      </c>
      <c r="AV72" s="11">
        <f t="shared" si="91"/>
        <v>7524.92</v>
      </c>
      <c r="AW72" s="11">
        <f t="shared" si="91"/>
        <v>7022.5999999999995</v>
      </c>
      <c r="AX72" s="11">
        <f t="shared" si="91"/>
        <v>1584.44</v>
      </c>
      <c r="AY72" s="11">
        <f t="shared" si="91"/>
        <v>75808.72</v>
      </c>
      <c r="AZ72" s="11">
        <f t="shared" si="91"/>
        <v>919772.88000000012</v>
      </c>
      <c r="BA72" s="11">
        <f t="shared" si="91"/>
        <v>542228.96</v>
      </c>
      <c r="BB72" s="11">
        <f t="shared" si="91"/>
        <v>37487.32</v>
      </c>
      <c r="BC72" s="11">
        <f t="shared" si="91"/>
        <v>37529.439999999995</v>
      </c>
      <c r="BD72" s="11">
        <f t="shared" si="91"/>
        <v>224.11999999999998</v>
      </c>
      <c r="BE72" s="11">
        <f t="shared" si="91"/>
        <v>17596.8</v>
      </c>
      <c r="BF72" s="11">
        <f t="shared" si="91"/>
        <v>37028031.979999997</v>
      </c>
      <c r="BG72" s="10">
        <f t="shared" si="91"/>
        <v>60132750.460000001</v>
      </c>
      <c r="BH72" s="123">
        <f>AC72+BG72</f>
        <v>83397556.179999992</v>
      </c>
      <c r="BI72" s="5">
        <f t="shared" ref="BI72:BJ74" si="92">BI6+BI12+BI18+BI24+BI30+BI36+BI42+BI48+BI54+BI60+BI66</f>
        <v>36516458</v>
      </c>
      <c r="BJ72" s="49">
        <f t="shared" si="92"/>
        <v>46881098.18</v>
      </c>
    </row>
    <row r="73" spans="1:63" ht="15.75">
      <c r="A73" s="128"/>
      <c r="B73" s="5"/>
      <c r="C73" s="11">
        <f>C7+C13+C19+C25+C31+C37+C43+C49+C55+C61+C67</f>
        <v>11586570.24</v>
      </c>
      <c r="D73" s="11">
        <f t="shared" ref="D73:AB73" si="93">D7+D13+D19+D25+D31+D37+D43+D49+D55+D61+D67</f>
        <v>1015791.8799999998</v>
      </c>
      <c r="E73" s="11">
        <f t="shared" si="93"/>
        <v>1031647</v>
      </c>
      <c r="F73" s="11">
        <f t="shared" si="93"/>
        <v>1229846.8799999999</v>
      </c>
      <c r="G73" s="11">
        <f t="shared" si="93"/>
        <v>640587.83999999985</v>
      </c>
      <c r="H73" s="11">
        <f t="shared" si="93"/>
        <v>1279469.2799999998</v>
      </c>
      <c r="I73" s="11">
        <f t="shared" si="93"/>
        <v>0</v>
      </c>
      <c r="J73" s="11">
        <f t="shared" si="93"/>
        <v>608680.79999999993</v>
      </c>
      <c r="K73" s="11">
        <f t="shared" si="93"/>
        <v>76664.56</v>
      </c>
      <c r="L73" s="11">
        <f t="shared" si="93"/>
        <v>211988.63999999998</v>
      </c>
      <c r="M73" s="11">
        <f t="shared" si="93"/>
        <v>448484.63999999996</v>
      </c>
      <c r="N73" s="11">
        <f t="shared" si="93"/>
        <v>6914.88</v>
      </c>
      <c r="O73" s="11">
        <f t="shared" si="93"/>
        <v>38044.319999999992</v>
      </c>
      <c r="P73" s="11">
        <f t="shared" si="93"/>
        <v>314003.63999999996</v>
      </c>
      <c r="Q73" s="11">
        <f t="shared" si="93"/>
        <v>0</v>
      </c>
      <c r="R73" s="11">
        <f t="shared" si="93"/>
        <v>-3183.2000000000007</v>
      </c>
      <c r="S73" s="11">
        <f t="shared" si="93"/>
        <v>366088.80000000005</v>
      </c>
      <c r="T73" s="11">
        <f t="shared" si="93"/>
        <v>481702.55999999994</v>
      </c>
      <c r="U73" s="11">
        <f t="shared" si="93"/>
        <v>0</v>
      </c>
      <c r="V73" s="11">
        <f t="shared" si="93"/>
        <v>152931.35999999996</v>
      </c>
      <c r="W73" s="11">
        <f t="shared" si="93"/>
        <v>266.39999999999998</v>
      </c>
      <c r="X73" s="11">
        <f t="shared" si="93"/>
        <v>177.11999999999998</v>
      </c>
      <c r="Y73" s="11">
        <f t="shared" si="93"/>
        <v>3916.32</v>
      </c>
      <c r="Z73" s="11">
        <f t="shared" si="93"/>
        <v>681.59999999999991</v>
      </c>
      <c r="AA73" s="11">
        <f t="shared" si="93"/>
        <v>21565.919999999998</v>
      </c>
      <c r="AB73" s="11">
        <f t="shared" si="93"/>
        <v>812404.8</v>
      </c>
      <c r="AC73" s="121">
        <f t="shared" si="88"/>
        <v>20325246.280000005</v>
      </c>
      <c r="AD73" s="11">
        <f>AD7+AD13+AD19+AD25+AD31+AD37+AD43+AD49+AD55+AD61+AD67</f>
        <v>40490.679999999993</v>
      </c>
      <c r="AE73" s="11">
        <f t="shared" ref="AE73:BF73" si="94">AE7+AE13+AE19+AE25+AE31+AE37+AE43+AE49+AE55+AE61+AE67</f>
        <v>23176.32</v>
      </c>
      <c r="AF73" s="11">
        <f t="shared" si="94"/>
        <v>29164.320000000003</v>
      </c>
      <c r="AG73" s="11">
        <f t="shared" si="94"/>
        <v>0</v>
      </c>
      <c r="AH73" s="11">
        <f t="shared" si="94"/>
        <v>60</v>
      </c>
      <c r="AI73" s="11">
        <f t="shared" si="94"/>
        <v>5278.5599999999995</v>
      </c>
      <c r="AJ73" s="11">
        <f t="shared" si="94"/>
        <v>222877.23999999996</v>
      </c>
      <c r="AK73" s="11">
        <f t="shared" si="94"/>
        <v>499520.31999999995</v>
      </c>
      <c r="AL73" s="11">
        <f t="shared" si="94"/>
        <v>1851960.3599999996</v>
      </c>
      <c r="AM73" s="11">
        <f t="shared" si="94"/>
        <v>3564.0399999999968</v>
      </c>
      <c r="AN73" s="11">
        <f t="shared" si="94"/>
        <v>1191405.1199999999</v>
      </c>
      <c r="AO73" s="11">
        <f t="shared" si="94"/>
        <v>5168650.5599999987</v>
      </c>
      <c r="AP73" s="11">
        <f t="shared" si="94"/>
        <v>40151.519999999997</v>
      </c>
      <c r="AQ73" s="11">
        <f t="shared" si="94"/>
        <v>436121.27999999997</v>
      </c>
      <c r="AR73" s="11">
        <f t="shared" si="94"/>
        <v>0</v>
      </c>
      <c r="AS73" s="11">
        <f t="shared" si="94"/>
        <v>0</v>
      </c>
      <c r="AT73" s="11">
        <f t="shared" si="94"/>
        <v>212908.47999999998</v>
      </c>
      <c r="AU73" s="11">
        <f t="shared" si="94"/>
        <v>1</v>
      </c>
      <c r="AV73" s="11">
        <f t="shared" si="94"/>
        <v>6816</v>
      </c>
      <c r="AW73" s="11">
        <f t="shared" si="94"/>
        <v>6364.8</v>
      </c>
      <c r="AX73" s="11">
        <f t="shared" si="94"/>
        <v>1179.3599999999999</v>
      </c>
      <c r="AY73" s="11">
        <f t="shared" si="94"/>
        <v>69977.279999999999</v>
      </c>
      <c r="AZ73" s="11">
        <f t="shared" si="94"/>
        <v>68021.119999999879</v>
      </c>
      <c r="BA73" s="11">
        <f t="shared" si="94"/>
        <v>213771.03999999998</v>
      </c>
      <c r="BB73" s="11">
        <f t="shared" si="94"/>
        <v>24403.200000000001</v>
      </c>
      <c r="BC73" s="11">
        <f t="shared" si="94"/>
        <v>24442.080000000002</v>
      </c>
      <c r="BD73" s="11">
        <f t="shared" si="94"/>
        <v>120.96</v>
      </c>
      <c r="BE73" s="11">
        <f t="shared" si="94"/>
        <v>15340.319999999998</v>
      </c>
      <c r="BF73" s="11">
        <f t="shared" si="94"/>
        <v>36212382.300000004</v>
      </c>
      <c r="BG73" s="10">
        <f>BG7+BG13+BG19+BG25+BG31+BG37+BG43+BG49+BG55+BG61+BG67</f>
        <v>46368148.259999998</v>
      </c>
      <c r="BH73" s="123">
        <f>AC73+BG73</f>
        <v>66693394.540000007</v>
      </c>
      <c r="BI73" s="5">
        <f t="shared" si="92"/>
        <v>36516458</v>
      </c>
      <c r="BJ73" s="49">
        <f t="shared" si="92"/>
        <v>30176936.539999999</v>
      </c>
    </row>
    <row r="74" spans="1:63" ht="15.75">
      <c r="A74" s="128"/>
      <c r="B74" s="12" t="str">
        <f>B68</f>
        <v>Actuals upto Sep' 20</v>
      </c>
      <c r="C74" s="5">
        <f>C8+C14+C20+C26+C32+C38+C44+C50+C56+C62+C68</f>
        <v>3990045</v>
      </c>
      <c r="D74" s="5">
        <f t="shared" ref="D74:AB74" si="95">D8+D14+D20+D26+D32+D38+D44+D50+D56+D62+D68</f>
        <v>1905258</v>
      </c>
      <c r="E74" s="5">
        <f t="shared" si="95"/>
        <v>169841</v>
      </c>
      <c r="F74" s="5">
        <f t="shared" si="95"/>
        <v>555315</v>
      </c>
      <c r="G74" s="5">
        <f t="shared" si="95"/>
        <v>250190</v>
      </c>
      <c r="H74" s="5">
        <f t="shared" si="95"/>
        <v>597922</v>
      </c>
      <c r="I74" s="5">
        <f t="shared" si="95"/>
        <v>0</v>
      </c>
      <c r="J74" s="5">
        <f t="shared" si="95"/>
        <v>355836</v>
      </c>
      <c r="K74" s="5">
        <f t="shared" si="95"/>
        <v>7463</v>
      </c>
      <c r="L74" s="5">
        <f t="shared" si="95"/>
        <v>129900</v>
      </c>
      <c r="M74" s="5">
        <f t="shared" si="95"/>
        <v>258527</v>
      </c>
      <c r="N74" s="5">
        <f t="shared" si="95"/>
        <v>6305</v>
      </c>
      <c r="O74" s="5">
        <f t="shared" si="95"/>
        <v>13037</v>
      </c>
      <c r="P74" s="5">
        <f t="shared" si="95"/>
        <v>200316</v>
      </c>
      <c r="Q74" s="5">
        <f t="shared" si="95"/>
        <v>0</v>
      </c>
      <c r="R74" s="5">
        <f t="shared" si="95"/>
        <v>19669</v>
      </c>
      <c r="S74" s="5">
        <f t="shared" si="95"/>
        <v>190251</v>
      </c>
      <c r="T74" s="5">
        <f t="shared" si="95"/>
        <v>347186</v>
      </c>
      <c r="U74" s="5">
        <f t="shared" si="95"/>
        <v>0</v>
      </c>
      <c r="V74" s="5">
        <f t="shared" si="95"/>
        <v>64303</v>
      </c>
      <c r="W74" s="5">
        <f t="shared" si="95"/>
        <v>-1</v>
      </c>
      <c r="X74" s="5">
        <f t="shared" si="95"/>
        <v>0</v>
      </c>
      <c r="Y74" s="5">
        <f t="shared" si="95"/>
        <v>0</v>
      </c>
      <c r="Z74" s="5">
        <f t="shared" si="95"/>
        <v>0</v>
      </c>
      <c r="AA74" s="5">
        <f t="shared" si="95"/>
        <v>0</v>
      </c>
      <c r="AB74" s="5">
        <f t="shared" si="95"/>
        <v>42957</v>
      </c>
      <c r="AC74" s="121">
        <f t="shared" si="88"/>
        <v>9104320</v>
      </c>
      <c r="AD74" s="5">
        <f>AD8+AD14+AD20+AD26+AD32+AD38+AD44+AD50+AD56+AD62+AD68</f>
        <v>23179</v>
      </c>
      <c r="AE74" s="5">
        <f t="shared" ref="AE74:BF74" si="96">AE8+AE14+AE20+AE26+AE32+AE38+AE44+AE50+AE56+AE62+AE68</f>
        <v>998</v>
      </c>
      <c r="AF74" s="5">
        <f t="shared" si="96"/>
        <v>28529</v>
      </c>
      <c r="AG74" s="5">
        <f t="shared" si="96"/>
        <v>0</v>
      </c>
      <c r="AH74" s="5">
        <f t="shared" si="96"/>
        <v>0</v>
      </c>
      <c r="AI74" s="5">
        <f t="shared" si="96"/>
        <v>3121</v>
      </c>
      <c r="AJ74" s="5">
        <f t="shared" si="96"/>
        <v>163096</v>
      </c>
      <c r="AK74" s="5">
        <f t="shared" si="96"/>
        <v>272832</v>
      </c>
      <c r="AL74" s="5">
        <f t="shared" si="96"/>
        <v>2204994</v>
      </c>
      <c r="AM74" s="5">
        <f t="shared" si="96"/>
        <v>80930</v>
      </c>
      <c r="AN74" s="5">
        <f t="shared" si="96"/>
        <v>850418</v>
      </c>
      <c r="AO74" s="5">
        <f t="shared" si="96"/>
        <v>221366</v>
      </c>
      <c r="AP74" s="5">
        <f t="shared" si="96"/>
        <v>93019</v>
      </c>
      <c r="AQ74" s="5">
        <f t="shared" si="96"/>
        <v>12432</v>
      </c>
      <c r="AR74" s="5">
        <f t="shared" si="96"/>
        <v>0</v>
      </c>
      <c r="AS74" s="5">
        <f t="shared" si="96"/>
        <v>0</v>
      </c>
      <c r="AT74" s="5">
        <f t="shared" si="96"/>
        <v>10513</v>
      </c>
      <c r="AU74" s="5">
        <f t="shared" si="96"/>
        <v>0</v>
      </c>
      <c r="AV74" s="5">
        <f t="shared" si="96"/>
        <v>4820</v>
      </c>
      <c r="AW74" s="5">
        <f t="shared" si="96"/>
        <v>2888</v>
      </c>
      <c r="AX74" s="5">
        <f t="shared" si="96"/>
        <v>432</v>
      </c>
      <c r="AY74" s="5">
        <f t="shared" si="96"/>
        <v>0</v>
      </c>
      <c r="AZ74" s="5">
        <f t="shared" si="96"/>
        <v>363850</v>
      </c>
      <c r="BA74" s="5">
        <f t="shared" si="96"/>
        <v>53493</v>
      </c>
      <c r="BB74" s="5">
        <f t="shared" si="96"/>
        <v>37153</v>
      </c>
      <c r="BC74" s="5">
        <f t="shared" si="96"/>
        <v>37153</v>
      </c>
      <c r="BD74" s="5">
        <f t="shared" si="96"/>
        <v>0</v>
      </c>
      <c r="BE74" s="5">
        <f t="shared" si="96"/>
        <v>34242</v>
      </c>
      <c r="BF74" s="5">
        <f t="shared" si="96"/>
        <v>1160248</v>
      </c>
      <c r="BG74" s="6">
        <f>BG8+BG14+BG20+BG26+BG32+BG38+BG44+BG50+BG56+BG62+BG68</f>
        <v>5659706</v>
      </c>
      <c r="BH74" s="125">
        <f>AC74+BG74</f>
        <v>14764026</v>
      </c>
      <c r="BI74" s="5">
        <f t="shared" si="92"/>
        <v>1101255</v>
      </c>
      <c r="BJ74" s="49">
        <f t="shared" si="92"/>
        <v>13662771</v>
      </c>
      <c r="BK74" s="30">
        <f>'Upto Month Current'!N61-'Upto Month Current'!M61</f>
        <v>-13662748</v>
      </c>
    </row>
    <row r="75" spans="1:63" ht="15.75">
      <c r="A75" s="128"/>
      <c r="B75" s="5" t="s">
        <v>203</v>
      </c>
      <c r="C75" s="126">
        <f t="shared" ref="C75:AH75" si="97">C74/C71</f>
        <v>0.16529668058181124</v>
      </c>
      <c r="D75" s="126">
        <f t="shared" si="97"/>
        <v>0.44354743336049351</v>
      </c>
      <c r="E75" s="126">
        <f t="shared" si="97"/>
        <v>0.16463092511295047</v>
      </c>
      <c r="F75" s="126">
        <f t="shared" si="97"/>
        <v>0.21673527358137462</v>
      </c>
      <c r="G75" s="126">
        <f t="shared" si="97"/>
        <v>0.18747030852162289</v>
      </c>
      <c r="H75" s="126">
        <f t="shared" si="97"/>
        <v>0.22431375609111928</v>
      </c>
      <c r="I75" s="126" t="e">
        <f t="shared" si="97"/>
        <v>#DIV/0!</v>
      </c>
      <c r="J75" s="126">
        <f t="shared" si="97"/>
        <v>0.28060894971551592</v>
      </c>
      <c r="K75" s="126">
        <f t="shared" si="97"/>
        <v>3.919642857142857E-2</v>
      </c>
      <c r="L75" s="126">
        <f t="shared" si="97"/>
        <v>0.29412896842019459</v>
      </c>
      <c r="M75" s="126">
        <f t="shared" si="97"/>
        <v>0.27669389078743029</v>
      </c>
      <c r="N75" s="126">
        <f t="shared" si="97"/>
        <v>0.4376648618631126</v>
      </c>
      <c r="O75" s="126">
        <f t="shared" si="97"/>
        <v>0.16448605205717962</v>
      </c>
      <c r="P75" s="126">
        <f t="shared" si="97"/>
        <v>0.26496825396825396</v>
      </c>
      <c r="Q75" s="126" t="e">
        <f t="shared" si="97"/>
        <v>#DIV/0!</v>
      </c>
      <c r="R75" s="126">
        <f t="shared" si="97"/>
        <v>0.43708888888888892</v>
      </c>
      <c r="S75" s="126">
        <f t="shared" si="97"/>
        <v>0.2494489861476232</v>
      </c>
      <c r="T75" s="126">
        <f t="shared" si="97"/>
        <v>0.34595888383902301</v>
      </c>
      <c r="U75" s="126" t="e">
        <f t="shared" si="97"/>
        <v>#DIV/0!</v>
      </c>
      <c r="V75" s="126">
        <f t="shared" si="97"/>
        <v>0.20182544639634409</v>
      </c>
      <c r="W75" s="126">
        <f t="shared" si="97"/>
        <v>-1.8018018018018018E-3</v>
      </c>
      <c r="X75" s="126">
        <f t="shared" si="97"/>
        <v>0</v>
      </c>
      <c r="Y75" s="126">
        <f t="shared" si="97"/>
        <v>0</v>
      </c>
      <c r="Z75" s="126">
        <f t="shared" si="97"/>
        <v>0</v>
      </c>
      <c r="AA75" s="126">
        <f t="shared" si="97"/>
        <v>0</v>
      </c>
      <c r="AB75" s="126">
        <f t="shared" si="97"/>
        <v>2.53806476771186E-2</v>
      </c>
      <c r="AC75" s="126">
        <f t="shared" si="97"/>
        <v>0.20886233400226273</v>
      </c>
      <c r="AD75" s="126">
        <f t="shared" si="97"/>
        <v>0.18769788891498165</v>
      </c>
      <c r="AE75" s="126">
        <f t="shared" si="97"/>
        <v>2.0627506097308918E-2</v>
      </c>
      <c r="AF75" s="126">
        <f t="shared" si="97"/>
        <v>0.46024166357462049</v>
      </c>
      <c r="AG75" s="126" t="e">
        <f t="shared" si="97"/>
        <v>#DIV/0!</v>
      </c>
      <c r="AH75" s="126">
        <f t="shared" si="97"/>
        <v>0</v>
      </c>
      <c r="AI75" s="126">
        <f t="shared" ref="AI75:BJ75" si="98">AI74/AI71</f>
        <v>0.28334089877439855</v>
      </c>
      <c r="AJ75" s="126">
        <f t="shared" si="98"/>
        <v>0.12983530970182522</v>
      </c>
      <c r="AK75" s="126">
        <f t="shared" si="98"/>
        <v>0.21481075565465504</v>
      </c>
      <c r="AL75" s="126">
        <f t="shared" si="98"/>
        <v>0.31239997506460532</v>
      </c>
      <c r="AM75" s="126">
        <f t="shared" si="98"/>
        <v>0.7304151624548737</v>
      </c>
      <c r="AN75" s="126">
        <f t="shared" si="98"/>
        <v>0.30305010769026824</v>
      </c>
      <c r="AO75" s="126">
        <f t="shared" si="98"/>
        <v>1.2849182570117452E-2</v>
      </c>
      <c r="AP75" s="126">
        <f t="shared" si="98"/>
        <v>1.1120156845867852</v>
      </c>
      <c r="AQ75" s="126">
        <f t="shared" si="98"/>
        <v>1.3682799426801645E-2</v>
      </c>
      <c r="AR75" s="126" t="e">
        <f t="shared" si="98"/>
        <v>#DIV/0!</v>
      </c>
      <c r="AS75" s="126" t="e">
        <f t="shared" si="98"/>
        <v>#DIV/0!</v>
      </c>
      <c r="AT75" s="126">
        <f t="shared" si="98"/>
        <v>1.8389143880663851E-2</v>
      </c>
      <c r="AU75" s="126">
        <f t="shared" si="98"/>
        <v>0</v>
      </c>
      <c r="AV75" s="126">
        <f t="shared" si="98"/>
        <v>0.33307995300946719</v>
      </c>
      <c r="AW75" s="126">
        <f t="shared" si="98"/>
        <v>0.21384672343576452</v>
      </c>
      <c r="AX75" s="126">
        <f t="shared" si="98"/>
        <v>0.14177879881851002</v>
      </c>
      <c r="AY75" s="126">
        <f t="shared" si="98"/>
        <v>0</v>
      </c>
      <c r="AZ75" s="126">
        <f t="shared" si="98"/>
        <v>0.36834603166247215</v>
      </c>
      <c r="BA75" s="126">
        <f t="shared" si="98"/>
        <v>7.0757936507936506E-2</v>
      </c>
      <c r="BB75" s="126">
        <f t="shared" si="98"/>
        <v>0.51536252791610604</v>
      </c>
      <c r="BC75" s="126">
        <f t="shared" si="98"/>
        <v>0.51478412680818042</v>
      </c>
      <c r="BD75" s="126">
        <f t="shared" si="98"/>
        <v>0</v>
      </c>
      <c r="BE75" s="126">
        <f t="shared" si="98"/>
        <v>1.0118794326241134</v>
      </c>
      <c r="BF75" s="126">
        <f t="shared" si="98"/>
        <v>1.5852351280402872E-2</v>
      </c>
      <c r="BG75" s="126">
        <f t="shared" si="98"/>
        <v>5.2979356186132927E-2</v>
      </c>
      <c r="BH75" s="126">
        <f t="shared" si="98"/>
        <v>9.8152948776908985E-2</v>
      </c>
      <c r="BI75" s="126">
        <f t="shared" si="98"/>
        <v>1.5078885799931637E-2</v>
      </c>
      <c r="BJ75" s="126">
        <f t="shared" si="98"/>
        <v>0.1765543178469311</v>
      </c>
    </row>
    <row r="76" spans="1:63">
      <c r="BF76" s="30">
        <f>BF74-BF68</f>
        <v>286725</v>
      </c>
    </row>
  </sheetData>
  <mergeCells count="4">
    <mergeCell ref="C1:K1"/>
    <mergeCell ref="M2:O2"/>
    <mergeCell ref="AP2:AR2"/>
    <mergeCell ref="BH2:BJ2"/>
  </mergeCells>
  <conditionalFormatting sqref="C51:BH51">
    <cfRule type="cellIs" dxfId="13" priority="11" operator="greaterThan">
      <formula>0.55</formula>
    </cfRule>
  </conditionalFormatting>
  <conditionalFormatting sqref="C57:BH57">
    <cfRule type="cellIs" dxfId="12" priority="10" operator="greaterThan">
      <formula>0.55</formula>
    </cfRule>
  </conditionalFormatting>
  <conditionalFormatting sqref="C69:BH69">
    <cfRule type="cellIs" dxfId="11" priority="9" operator="greaterThan">
      <formula>0.55</formula>
    </cfRule>
  </conditionalFormatting>
  <conditionalFormatting sqref="C45:BH45">
    <cfRule type="cellIs" dxfId="10" priority="8" operator="greaterThan">
      <formula>0.55</formula>
    </cfRule>
  </conditionalFormatting>
  <conditionalFormatting sqref="C33:BH33">
    <cfRule type="cellIs" dxfId="9" priority="7" operator="greaterThan">
      <formula>0.55</formula>
    </cfRule>
  </conditionalFormatting>
  <conditionalFormatting sqref="C27:BH27">
    <cfRule type="cellIs" dxfId="8" priority="6" operator="greaterThan">
      <formula>0.55</formula>
    </cfRule>
  </conditionalFormatting>
  <conditionalFormatting sqref="C21:BH21">
    <cfRule type="cellIs" dxfId="7" priority="5" operator="greaterThan">
      <formula>0.55</formula>
    </cfRule>
  </conditionalFormatting>
  <conditionalFormatting sqref="C15:BH15">
    <cfRule type="cellIs" dxfId="6" priority="4" operator="greaterThan">
      <formula>0.55</formula>
    </cfRule>
  </conditionalFormatting>
  <conditionalFormatting sqref="C9:BH9">
    <cfRule type="cellIs" dxfId="5" priority="3" operator="greaterThan">
      <formula>0.55</formula>
    </cfRule>
  </conditionalFormatting>
  <conditionalFormatting sqref="C75:BH75">
    <cfRule type="cellIs" dxfId="4" priority="2" operator="greaterThan">
      <formula>0.55</formula>
    </cfRule>
  </conditionalFormatting>
  <conditionalFormatting sqref="C63:BH63">
    <cfRule type="cellIs" dxfId="3" priority="1" operator="greaterThan">
      <formula>0.55</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dimension ref="A1"/>
  <sheetViews>
    <sheetView topLeftCell="A13"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5</vt:i4>
      </vt:variant>
    </vt:vector>
  </HeadingPairs>
  <TitlesOfParts>
    <vt:vector size="17" baseType="lpstr">
      <vt:lpstr>For Month COPPY</vt:lpstr>
      <vt:lpstr>For Month</vt:lpstr>
      <vt:lpstr>Upto Month COPPY</vt:lpstr>
      <vt:lpstr>Upto Month Current</vt:lpstr>
      <vt:lpstr>PU Wise OWE</vt:lpstr>
      <vt:lpstr>Sheet1</vt:lpstr>
      <vt:lpstr>Sheet2</vt:lpstr>
      <vt:lpstr>Sheet3</vt:lpstr>
      <vt:lpstr>Sheet4</vt:lpstr>
      <vt:lpstr>RG</vt:lpstr>
      <vt:lpstr>Detailed Review analysis</vt:lpstr>
      <vt:lpstr>Sheet5</vt:lpstr>
      <vt:lpstr>'Detailed Review analysis'!Print_Area</vt:lpstr>
      <vt:lpstr>'PU Wise OWE'!Print_Area</vt:lpstr>
      <vt:lpstr>Sheet1!Print_Area</vt:lpstr>
      <vt:lpstr>Sheet2!Print_Area</vt:lpstr>
      <vt:lpstr>'PU Wise OWE'!Print_Titles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Shailendra Kumar Singh</dc:creator>
  <cp:lastModifiedBy>user</cp:lastModifiedBy>
  <cp:lastPrinted>2024-01-23T06:21:29Z</cp:lastPrinted>
  <dcterms:created xsi:type="dcterms:W3CDTF">2015-06-05T18:17:20Z</dcterms:created>
  <dcterms:modified xsi:type="dcterms:W3CDTF">2024-03-06T06:34:44Z</dcterms:modified>
</cp:coreProperties>
</file>